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drawings/drawing1.xml" ContentType="application/vnd.openxmlformats-officedocument.drawing+xml"/>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omments1.xml" ContentType="application/vnd.openxmlformats-officedocument.spreadsheetml.comments+xml"/>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xl/customProperty68.bin" ContentType="application/vnd.openxmlformats-officedocument.spreadsheetml.customProperty"/>
  <Override PartName="/xl/customProperty69.bin" ContentType="application/vnd.openxmlformats-officedocument.spreadsheetml.customProperty"/>
  <Override PartName="/xl/customProperty70.bin" ContentType="application/vnd.openxmlformats-officedocument.spreadsheetml.customProperty"/>
  <Override PartName="/xl/customProperty71.bin" ContentType="application/vnd.openxmlformats-officedocument.spreadsheetml.customProperty"/>
  <Override PartName="/xl/customProperty72.bin" ContentType="application/vnd.openxmlformats-officedocument.spreadsheetml.customProperty"/>
  <Override PartName="/xl/customProperty73.bin" ContentType="application/vnd.openxmlformats-officedocument.spreadsheetml.customProperty"/>
  <Override PartName="/xl/customProperty74.bin" ContentType="application/vnd.openxmlformats-officedocument.spreadsheetml.customProperty"/>
  <Override PartName="/xl/customProperty75.bin" ContentType="application/vnd.openxmlformats-officedocument.spreadsheetml.customProperty"/>
  <Override PartName="/xl/customProperty76.bin" ContentType="application/vnd.openxmlformats-officedocument.spreadsheetml.customProperty"/>
  <Override PartName="/xl/customProperty77.bin" ContentType="application/vnd.openxmlformats-officedocument.spreadsheetml.customProperty"/>
  <Override PartName="/xl/customProperty78.bin" ContentType="application/vnd.openxmlformats-officedocument.spreadsheetml.customProperty"/>
  <Override PartName="/xl/customProperty79.bin" ContentType="application/vnd.openxmlformats-officedocument.spreadsheetml.customProperty"/>
  <Override PartName="/xl/customProperty80.bin" ContentType="application/vnd.openxmlformats-officedocument.spreadsheetml.customProperty"/>
  <Override PartName="/xl/customProperty81.bin" ContentType="application/vnd.openxmlformats-officedocument.spreadsheetml.customProperty"/>
  <Override PartName="/xl/customProperty82.bin" ContentType="application/vnd.openxmlformats-officedocument.spreadsheetml.customProperty"/>
  <Override PartName="/xl/customProperty83.bin" ContentType="application/vnd.openxmlformats-officedocument.spreadsheetml.customProperty"/>
  <Override PartName="/xl/customProperty84.bin" ContentType="application/vnd.openxmlformats-officedocument.spreadsheetml.customProperty"/>
  <Override PartName="/xl/drawings/drawing2.xml" ContentType="application/vnd.openxmlformats-officedocument.drawing+xml"/>
  <Override PartName="/xl/ctrlProps/ctrlProp1.xml" ContentType="application/vnd.ms-excel.controlproperties+xml"/>
  <Override PartName="/xl/customProperty85.bin" ContentType="application/vnd.openxmlformats-officedocument.spreadsheetml.customProperty"/>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Mawbrfsv03\shared\FRDATA\01 External Reporting\3.0 Regulatory Financials\CY 2024\State Financials\Q4 December 2024\3.0 Final\NIMO\"/>
    </mc:Choice>
  </mc:AlternateContent>
  <xr:revisionPtr revIDLastSave="0" documentId="13_ncr:1_{11EE328B-0F5B-4E80-A8EC-CC9E1D64E849}" xr6:coauthVersionLast="47" xr6:coauthVersionMax="47" xr10:uidLastSave="{00000000-0000-0000-0000-000000000000}"/>
  <bookViews>
    <workbookView xWindow="28680" yWindow="135" windowWidth="29040" windowHeight="15840" tabRatio="948" firstSheet="48" activeTab="81" xr2:uid="{00000000-000D-0000-FFFF-FFFF00000000}"/>
  </bookViews>
  <sheets>
    <sheet name="README" sheetId="2" state="hidden" r:id="rId1"/>
    <sheet name="Data Sheet" sheetId="1" state="hidden" r:id="rId2"/>
    <sheet name="Cover" sheetId="3" r:id="rId3"/>
    <sheet name="Sheet1" sheetId="98" r:id="rId4"/>
    <sheet name="Comments" sheetId="4" r:id="rId5"/>
    <sheet name="Gen Inst" sheetId="5" r:id="rId6"/>
    <sheet name="Table" sheetId="6" r:id="rId7"/>
    <sheet name="Data Errors" sheetId="97" state="hidden" r:id="rId8"/>
    <sheet name="101" sheetId="7" r:id="rId9"/>
    <sheet name="102" sheetId="8" r:id="rId10"/>
    <sheet name="103" sheetId="9" r:id="rId11"/>
    <sheet name="104105" sheetId="89" r:id="rId12"/>
    <sheet name="106107" sheetId="11" r:id="rId13"/>
    <sheet name="108109" sheetId="12" r:id="rId14"/>
    <sheet name="110113" sheetId="13" r:id="rId15"/>
    <sheet name="114117" sheetId="14" r:id="rId16"/>
    <sheet name="118119" sheetId="15" r:id="rId17"/>
    <sheet name="120121" sheetId="16" r:id="rId18"/>
    <sheet name="122123" sheetId="17" r:id="rId19"/>
    <sheet name="122a122b" sheetId="78" r:id="rId20"/>
    <sheet name="200201" sheetId="18" r:id="rId21"/>
    <sheet name="202203" sheetId="19" state="hidden" r:id="rId22"/>
    <sheet name="204207" sheetId="20" r:id="rId23"/>
    <sheet name="214" sheetId="22" state="hidden" r:id="rId24"/>
    <sheet name="213" sheetId="21" r:id="rId25"/>
    <sheet name="216" sheetId="23" r:id="rId26"/>
    <sheet name="217" sheetId="24" r:id="rId27"/>
    <sheet name="218" sheetId="25" r:id="rId28"/>
    <sheet name="219" sheetId="26" r:id="rId29"/>
    <sheet name="221" sheetId="27" r:id="rId30"/>
    <sheet name="224225" sheetId="28" r:id="rId31"/>
    <sheet name="227" sheetId="29" r:id="rId32"/>
    <sheet name="228229" sheetId="30" state="hidden" r:id="rId33"/>
    <sheet name="230" sheetId="31" r:id="rId34"/>
    <sheet name="231" sheetId="79" r:id="rId35"/>
    <sheet name="232" sheetId="32" r:id="rId36"/>
    <sheet name="233" sheetId="33" r:id="rId37"/>
    <sheet name="234" sheetId="34" r:id="rId38"/>
    <sheet name="250251" sheetId="35" r:id="rId39"/>
    <sheet name="254" sheetId="38" state="hidden" r:id="rId40"/>
    <sheet name="253" sheetId="37" r:id="rId41"/>
    <sheet name="256257" sheetId="39" r:id="rId42"/>
    <sheet name="261" sheetId="40" r:id="rId43"/>
    <sheet name="262263" sheetId="41" r:id="rId44"/>
    <sheet name="266267" sheetId="42" r:id="rId45"/>
    <sheet name="269" sheetId="43" r:id="rId46"/>
    <sheet name="272273" sheetId="44" r:id="rId47"/>
    <sheet name="274275" sheetId="45" r:id="rId48"/>
    <sheet name="276277" sheetId="46" r:id="rId49"/>
    <sheet name="278" sheetId="47" r:id="rId50"/>
    <sheet name="300301" sheetId="48" r:id="rId51"/>
    <sheet name="302" sheetId="80" state="hidden" r:id="rId52"/>
    <sheet name="304" sheetId="49" r:id="rId53"/>
    <sheet name="310311" sheetId="50" r:id="rId54"/>
    <sheet name="320323" sheetId="51" r:id="rId55"/>
    <sheet name="326327" sheetId="52" r:id="rId56"/>
    <sheet name="328330" sheetId="53" r:id="rId57"/>
    <sheet name="331" sheetId="81" r:id="rId58"/>
    <sheet name="332" sheetId="54" r:id="rId59"/>
    <sheet name="335" sheetId="93" r:id="rId60"/>
    <sheet name="336" sheetId="56" r:id="rId61"/>
    <sheet name="337" sheetId="57" r:id="rId62"/>
    <sheet name="340" sheetId="58" r:id="rId63"/>
    <sheet name="350351" sheetId="59" r:id="rId64"/>
    <sheet name="352353" sheetId="94" r:id="rId65"/>
    <sheet name="354355" sheetId="61" r:id="rId66"/>
    <sheet name="356" sheetId="62" r:id="rId67"/>
    <sheet name="397" sheetId="82" r:id="rId68"/>
    <sheet name="398" sheetId="83" r:id="rId69"/>
    <sheet name="400" sheetId="84" r:id="rId70"/>
    <sheet name="400a" sheetId="85" state="hidden" r:id="rId71"/>
    <sheet name="401" sheetId="63" r:id="rId72"/>
    <sheet name="402403" sheetId="64" state="hidden" r:id="rId73"/>
    <sheet name="406407" sheetId="65" state="hidden" r:id="rId74"/>
    <sheet name="408409" sheetId="66" state="hidden" r:id="rId75"/>
    <sheet name="410411" sheetId="67" state="hidden" r:id="rId76"/>
    <sheet name="414416" sheetId="87" state="hidden" r:id="rId77"/>
    <sheet name="419420" sheetId="88" r:id="rId78"/>
    <sheet name="422423" sheetId="90" r:id="rId79"/>
    <sheet name="424425" sheetId="69" r:id="rId80"/>
    <sheet name="426427" sheetId="92" r:id="rId81"/>
    <sheet name="429" sheetId="71" r:id="rId82"/>
    <sheet name="430" sheetId="86" r:id="rId83"/>
    <sheet name="450" sheetId="74" state="hidden" r:id="rId84"/>
    <sheet name="BOOK" sheetId="75" r:id="rId85"/>
  </sheets>
  <definedNames>
    <definedName name="_101">'101'!$A$1</definedName>
    <definedName name="_101PM">'101'!$B$67:$B$75</definedName>
    <definedName name="_102">'102'!$A$1</definedName>
    <definedName name="_102PM">'102'!$B$59:$B$67</definedName>
    <definedName name="_103">'103'!$A$1</definedName>
    <definedName name="_103PM">'103'!$B$65:$B$75</definedName>
    <definedName name="_104105" localSheetId="11">'104105'!$A$1</definedName>
    <definedName name="_104105" localSheetId="59">#REF!</definedName>
    <definedName name="_104105" localSheetId="64">#REF!</definedName>
    <definedName name="_104105">#REF!</definedName>
    <definedName name="_104105PM" localSheetId="11">'104105'!$B$98:$B$108</definedName>
    <definedName name="_104105PM" localSheetId="59">#REF!</definedName>
    <definedName name="_104105PM" localSheetId="64">#REF!</definedName>
    <definedName name="_104105PM">#REF!</definedName>
    <definedName name="_106107">'106107'!$A$1</definedName>
    <definedName name="_106107PM">'106107'!$B$116:$B$118</definedName>
    <definedName name="_108109">'108109'!$E$9</definedName>
    <definedName name="_108109PM">'108109'!$B$133:$B$141</definedName>
    <definedName name="_110113">'110113'!$A$1</definedName>
    <definedName name="_110113PM">'110113'!$B$261:$B$269</definedName>
    <definedName name="_114117">'114117'!$A$1</definedName>
    <definedName name="_114117PM">'114117'!$B$129:$B$143</definedName>
    <definedName name="_118119">'118119'!$A$1</definedName>
    <definedName name="_118119PM">'118119'!$B$133:$B$141</definedName>
    <definedName name="_120121">'120121'!$A$1</definedName>
    <definedName name="_120121PM">'120121'!$B$134:$B$142</definedName>
    <definedName name="_122123">'122123'!$A$1</definedName>
    <definedName name="_122123PM">'122123'!$B$146:$B$154</definedName>
    <definedName name="_200201">'200201'!$A$1</definedName>
    <definedName name="_200201PM">'200201'!$B$66:$B$74</definedName>
    <definedName name="_202203">'202203'!$A$1</definedName>
    <definedName name="_202203PM">'202203'!$B$65:$B$73</definedName>
    <definedName name="_204207">'204207'!$A$1</definedName>
    <definedName name="_204207PM">'204207'!$B$153:$B$155</definedName>
    <definedName name="_213">'213'!$A$1</definedName>
    <definedName name="_213PM">'213'!$B$70:$B$78</definedName>
    <definedName name="_214">'214'!$A$1</definedName>
    <definedName name="_214PM">'214'!$B$71:$B$79</definedName>
    <definedName name="_216">'216'!$A$1</definedName>
    <definedName name="_216PM" localSheetId="11">#REF!</definedName>
    <definedName name="_216PM" localSheetId="59">'216'!#REF!</definedName>
    <definedName name="_216PM" localSheetId="64">'216'!#REF!</definedName>
    <definedName name="_216PM" localSheetId="78">#REF!</definedName>
    <definedName name="_216PM" localSheetId="80">#REF!</definedName>
    <definedName name="_216PM">'216'!#REF!</definedName>
    <definedName name="_217">'217'!$A$1</definedName>
    <definedName name="_217PM">'217'!$B$77:$B$85</definedName>
    <definedName name="_218">'218'!$A$1</definedName>
    <definedName name="_218PM" localSheetId="11">#REF!</definedName>
    <definedName name="_218PM" localSheetId="59">'218'!#REF!</definedName>
    <definedName name="_218PM" localSheetId="64">'218'!#REF!</definedName>
    <definedName name="_218PM" localSheetId="78">#REF!</definedName>
    <definedName name="_218PM" localSheetId="80">#REF!</definedName>
    <definedName name="_218PM">'218'!#REF!</definedName>
    <definedName name="_219">'219'!$A$1</definedName>
    <definedName name="_219PM" localSheetId="11">#REF!</definedName>
    <definedName name="_219PM" localSheetId="59">'219'!#REF!</definedName>
    <definedName name="_219PM" localSheetId="64">'219'!#REF!</definedName>
    <definedName name="_219PM" localSheetId="78">#REF!</definedName>
    <definedName name="_219PM" localSheetId="80">#REF!</definedName>
    <definedName name="_219PM">'219'!#REF!</definedName>
    <definedName name="_221">'221'!$A$1</definedName>
    <definedName name="_221PM">'221'!$A$66:$B$77</definedName>
    <definedName name="_224225">'224225'!$A$1</definedName>
    <definedName name="_224225PM" localSheetId="11">#REF!</definedName>
    <definedName name="_224225PM" localSheetId="59">'224225'!#REF!</definedName>
    <definedName name="_224225PM" localSheetId="64">'224225'!#REF!</definedName>
    <definedName name="_224225PM" localSheetId="78">#REF!</definedName>
    <definedName name="_224225PM" localSheetId="80">#REF!</definedName>
    <definedName name="_224225PM">'224225'!#REF!</definedName>
    <definedName name="_227">'227'!$A$1</definedName>
    <definedName name="_227PM">'227'!$B$72:$B$80</definedName>
    <definedName name="_228229">'228229'!$A$1</definedName>
    <definedName name="_228229PM">'228229'!$B$72:$B$82</definedName>
    <definedName name="_230">'230'!$A$1</definedName>
    <definedName name="_230PM">'230'!$B$74:$B$82</definedName>
    <definedName name="_232">'232'!$A$1</definedName>
    <definedName name="_232PM" localSheetId="11">#REF!</definedName>
    <definedName name="_232PM" localSheetId="59">'232'!#REF!</definedName>
    <definedName name="_232PM" localSheetId="64">'232'!#REF!</definedName>
    <definedName name="_232PM" localSheetId="78">#REF!</definedName>
    <definedName name="_232PM" localSheetId="80">#REF!</definedName>
    <definedName name="_232PM">'232'!#REF!</definedName>
    <definedName name="_233">'233'!$A$1</definedName>
    <definedName name="_233PM" localSheetId="11">#REF!</definedName>
    <definedName name="_233PM" localSheetId="78">#REF!</definedName>
    <definedName name="_233PM" localSheetId="80">#REF!</definedName>
    <definedName name="_233PM">'233'!#REF!</definedName>
    <definedName name="_234">'234'!$A$1</definedName>
    <definedName name="_234PM" localSheetId="11">#REF!</definedName>
    <definedName name="_234PM" localSheetId="78">#REF!</definedName>
    <definedName name="_234PM" localSheetId="80">#REF!</definedName>
    <definedName name="_234PM">'234'!#REF!</definedName>
    <definedName name="_250251">'250251'!$A$1</definedName>
    <definedName name="_250251PM" localSheetId="11">#REF!</definedName>
    <definedName name="_250251PM" localSheetId="78">#REF!</definedName>
    <definedName name="_250251PM" localSheetId="80">#REF!</definedName>
    <definedName name="_250251PM">'250251'!#REF!</definedName>
    <definedName name="_252" localSheetId="59">#REF!</definedName>
    <definedName name="_252" localSheetId="64">#REF!</definedName>
    <definedName name="_252" localSheetId="78">#REF!</definedName>
    <definedName name="_252" localSheetId="80">#REF!</definedName>
    <definedName name="_252">#REF!</definedName>
    <definedName name="_252PM" localSheetId="59">#REF!</definedName>
    <definedName name="_252PM" localSheetId="64">#REF!</definedName>
    <definedName name="_252PM" localSheetId="78">#REF!</definedName>
    <definedName name="_252PM" localSheetId="80">#REF!</definedName>
    <definedName name="_252PM">#REF!</definedName>
    <definedName name="_253">'253'!$A$1</definedName>
    <definedName name="_253PM">'253'!$C$73:$C$81</definedName>
    <definedName name="_254">'254'!$A$1</definedName>
    <definedName name="_254PM" localSheetId="11">#REF!</definedName>
    <definedName name="_254PM" localSheetId="59">'254'!#REF!</definedName>
    <definedName name="_254PM" localSheetId="64">'254'!#REF!</definedName>
    <definedName name="_254PM" localSheetId="78">#REF!</definedName>
    <definedName name="_254PM" localSheetId="80">#REF!</definedName>
    <definedName name="_254PM">'254'!#REF!</definedName>
    <definedName name="_256257">'256257'!$A$1</definedName>
    <definedName name="_256257PM" localSheetId="11">#REF!</definedName>
    <definedName name="_256257PM" localSheetId="59">'256257'!#REF!</definedName>
    <definedName name="_256257PM" localSheetId="64">'256257'!#REF!</definedName>
    <definedName name="_256257PM" localSheetId="78">#REF!</definedName>
    <definedName name="_256257PM" localSheetId="80">#REF!</definedName>
    <definedName name="_256257PM">'256257'!#REF!</definedName>
    <definedName name="_261">'261'!$A$1</definedName>
    <definedName name="_261PM" localSheetId="11">#REF!</definedName>
    <definedName name="_261PM" localSheetId="78">#REF!</definedName>
    <definedName name="_261PM" localSheetId="80">#REF!</definedName>
    <definedName name="_261PM">'261'!#REF!</definedName>
    <definedName name="_262263">'262263'!$A$1</definedName>
    <definedName name="_262263PM">'262263'!$B$132:$B$141</definedName>
    <definedName name="_266267">'262263'!$A$1</definedName>
    <definedName name="_266267PM" localSheetId="11">#REF!</definedName>
    <definedName name="_266267PM" localSheetId="78">#REF!</definedName>
    <definedName name="_266267PM" localSheetId="80">#REF!</definedName>
    <definedName name="_266267PM">'266267'!#REF!</definedName>
    <definedName name="_269">'269'!$A$1</definedName>
    <definedName name="_269PM" localSheetId="11">#REF!</definedName>
    <definedName name="_269PM" localSheetId="78">#REF!</definedName>
    <definedName name="_269PM" localSheetId="80">#REF!</definedName>
    <definedName name="_269PM">'269'!#REF!</definedName>
    <definedName name="_272273">'272273'!$A$1</definedName>
    <definedName name="_272273PM" localSheetId="11">#REF!</definedName>
    <definedName name="_272273PM" localSheetId="78">#REF!</definedName>
    <definedName name="_272273PM" localSheetId="80">#REF!</definedName>
    <definedName name="_272273PM">'272273'!#REF!</definedName>
    <definedName name="_274275">'274275'!$A$1</definedName>
    <definedName name="_274275PM" localSheetId="11">#REF!</definedName>
    <definedName name="_274275PM" localSheetId="78">#REF!</definedName>
    <definedName name="_274275PM" localSheetId="80">#REF!</definedName>
    <definedName name="_274275PM">'274275'!#REF!</definedName>
    <definedName name="_276277">'276277'!$A$1</definedName>
    <definedName name="_276277PM" localSheetId="11">#REF!</definedName>
    <definedName name="_276277PM" localSheetId="78">#REF!</definedName>
    <definedName name="_276277PM" localSheetId="80">#REF!</definedName>
    <definedName name="_276277PM">'276277'!#REF!</definedName>
    <definedName name="_278">'278'!$A$1</definedName>
    <definedName name="_278PM" localSheetId="11">#REF!</definedName>
    <definedName name="_278PM" localSheetId="78">#REF!</definedName>
    <definedName name="_278PM" localSheetId="80">#REF!</definedName>
    <definedName name="_278PM">'278'!#REF!</definedName>
    <definedName name="_300301">'300301'!$A$1</definedName>
    <definedName name="_300301PM">'300301'!$B$71:$B$81</definedName>
    <definedName name="_304">'304'!$A$1</definedName>
    <definedName name="_304PM">'304'!$B$69:$B$77</definedName>
    <definedName name="_310311">'310311'!$A$1</definedName>
    <definedName name="_310311PM">'310311'!$B$62:$B$72</definedName>
    <definedName name="_320323">'320323'!$A$1</definedName>
    <definedName name="_320323PM">'320323'!$C$68:$C$79</definedName>
    <definedName name="_326327">'326327'!$A$1</definedName>
    <definedName name="_326327PM">'326327'!$B$60:$B$70</definedName>
    <definedName name="_328330">'328330'!$A$1</definedName>
    <definedName name="_328330PM">'328330'!$B$85:$B$95</definedName>
    <definedName name="_332">'332'!$A$1</definedName>
    <definedName name="_332PM">'332'!$B$64:$B$74</definedName>
    <definedName name="_335">'335'!$A$1</definedName>
    <definedName name="_335PM">'335'!$C$70:$C$80</definedName>
    <definedName name="_336">'336'!$A$1</definedName>
    <definedName name="_336PM">'336'!$C$68:$C$76</definedName>
    <definedName name="_337">'337'!$A$1</definedName>
    <definedName name="_337PM">'337'!$B$141:$B$149</definedName>
    <definedName name="_340">'340'!$A$1</definedName>
    <definedName name="_340PM">'340'!$B$71:$B$81</definedName>
    <definedName name="_350351">'350351'!$A$1</definedName>
    <definedName name="_350351PM">'350351'!$B$78:$B$86</definedName>
    <definedName name="_352353">'352353'!$A$1</definedName>
    <definedName name="_352353PM">'352353'!$B$75:$B$87</definedName>
    <definedName name="_354355">'354355'!$A$1</definedName>
    <definedName name="_354355PM">'354355'!$B$134:$B$142</definedName>
    <definedName name="_356">'356'!$A$1</definedName>
    <definedName name="_356PM">'356'!$B$69:$B$79</definedName>
    <definedName name="_401">'401'!$A$1</definedName>
    <definedName name="_401PM">'401'!$B$76:$B$84</definedName>
    <definedName name="_402403">'402403'!$A$1</definedName>
    <definedName name="_402403PM">'402403'!$B$78:$B$88</definedName>
    <definedName name="_406407">'406407'!$A$1</definedName>
    <definedName name="_406407PM">'406407'!$B$76:$B$86</definedName>
    <definedName name="_408409">'408409'!$B$2</definedName>
    <definedName name="_408409PM">'408409'!$B$69:$B$79</definedName>
    <definedName name="_410411">'410411'!$A$1</definedName>
    <definedName name="_410411PM">'410411'!$B$75:$B$89</definedName>
    <definedName name="_422423" localSheetId="59">#REF!</definedName>
    <definedName name="_422423" localSheetId="64">#REF!</definedName>
    <definedName name="_422423" localSheetId="78">'422423'!$A$1</definedName>
    <definedName name="_422423">#REF!</definedName>
    <definedName name="_422423PM" localSheetId="59">#REF!</definedName>
    <definedName name="_422423PM" localSheetId="64">#REF!</definedName>
    <definedName name="_422423PM" localSheetId="78">'422423'!$B$71:$B$85</definedName>
    <definedName name="_422423PM">#REF!</definedName>
    <definedName name="_424425">'424425'!$A$1</definedName>
    <definedName name="_424425PM">'424425'!$B$70:$B$80</definedName>
    <definedName name="_426427" localSheetId="59">#REF!</definedName>
    <definedName name="_426427" localSheetId="64">#REF!</definedName>
    <definedName name="_426427" localSheetId="80">'426427'!$A$1</definedName>
    <definedName name="_426427">#REF!</definedName>
    <definedName name="_426427PM" localSheetId="59">#REF!</definedName>
    <definedName name="_426427PM" localSheetId="64">#REF!</definedName>
    <definedName name="_426427PM" localSheetId="80">'426427'!$B$67:$B$77</definedName>
    <definedName name="_426427PM">#REF!</definedName>
    <definedName name="_429">'429'!$A$1</definedName>
    <definedName name="_429PM">'429'!$B$70:$B$78</definedName>
    <definedName name="_430" localSheetId="59">#REF!</definedName>
    <definedName name="_430" localSheetId="64">#REF!</definedName>
    <definedName name="_430" localSheetId="78">#REF!</definedName>
    <definedName name="_430" localSheetId="80">#REF!</definedName>
    <definedName name="_430">#REF!</definedName>
    <definedName name="_430PM" localSheetId="59">#REF!</definedName>
    <definedName name="_430PM" localSheetId="64">#REF!</definedName>
    <definedName name="_430PM" localSheetId="78">#REF!</definedName>
    <definedName name="_430PM" localSheetId="80">#REF!</definedName>
    <definedName name="_430PM">#REF!</definedName>
    <definedName name="_431" localSheetId="59">#REF!</definedName>
    <definedName name="_431" localSheetId="64">#REF!</definedName>
    <definedName name="_431" localSheetId="78">#REF!</definedName>
    <definedName name="_431" localSheetId="80">#REF!</definedName>
    <definedName name="_431">#REF!</definedName>
    <definedName name="_431PM" localSheetId="59">#REF!</definedName>
    <definedName name="_431PM" localSheetId="64">#REF!</definedName>
    <definedName name="_431PM" localSheetId="78">#REF!</definedName>
    <definedName name="_431PM" localSheetId="80">#REF!</definedName>
    <definedName name="_431PM">#REF!</definedName>
    <definedName name="_450">'450'!$A$1</definedName>
    <definedName name="_450PM" localSheetId="11">#REF!</definedName>
    <definedName name="_450PM" localSheetId="78">#REF!</definedName>
    <definedName name="_450PM" localSheetId="80">#REF!</definedName>
    <definedName name="_450PM">'450'!#REF!</definedName>
    <definedName name="_xlnm._FilterDatabase" localSheetId="26" hidden="1">'217'!$F$139:$F$139</definedName>
    <definedName name="BOOK">BOOK!$A$1</definedName>
    <definedName name="COVER">Cover!$A$1</definedName>
    <definedName name="COVERPM">Cover!$B$53:$B$60</definedName>
    <definedName name="DATA_SHEET">'Data Sheet'!$A$1</definedName>
    <definedName name="GENINST">Table!$A$1</definedName>
    <definedName name="GENINSTPM">'Gen Inst'!$C$60:$C$68</definedName>
    <definedName name="_xlnm.Print_Area" localSheetId="8">'101'!$A$1:$H$60</definedName>
    <definedName name="_xlnm.Print_Area" localSheetId="9">'102'!$A$1:$H$51</definedName>
    <definedName name="_xlnm.Print_Area" localSheetId="10">'103'!$A$1:$G$60</definedName>
    <definedName name="_xlnm.Print_Area" localSheetId="11">'104105'!$A$1:$Q$91</definedName>
    <definedName name="_xlnm.Print_Area" localSheetId="12">'106107'!$A$1:$F$115</definedName>
    <definedName name="_xlnm.Print_Area" localSheetId="13">'108109'!$A$1:$H$171</definedName>
    <definedName name="_xlnm.Print_Area" localSheetId="14">'110113'!$A$1:$H$253</definedName>
    <definedName name="_xlnm.Print_Area" localSheetId="15">'114117'!$A$1:$AD$64</definedName>
    <definedName name="_xlnm.Print_Area" localSheetId="16">'118119'!$A$1:$G$125</definedName>
    <definedName name="_xlnm.Print_Area" localSheetId="17">'120121'!$A$1:$E$128</definedName>
    <definedName name="_xlnm.Print_Area" localSheetId="18">'122123'!$A$1:$H$132</definedName>
    <definedName name="_xlnm.Print_Area" localSheetId="19">'122a122b'!$A$1:$L$61</definedName>
    <definedName name="_xlnm.Print_Area" localSheetId="20">'200201'!$A$1:$K$58</definedName>
    <definedName name="_xlnm.Print_Area" localSheetId="22">'204207'!$A$1:$K$147</definedName>
    <definedName name="_xlnm.Print_Area" localSheetId="24">'213'!$A$1:$F$63</definedName>
    <definedName name="_xlnm.Print_Area" localSheetId="23">'214'!$A$1:$E$64</definedName>
    <definedName name="_xlnm.Print_Area" localSheetId="25">'216'!$A$1:$G$377</definedName>
    <definedName name="_xlnm.Print_Area" localSheetId="26">'217'!$A$1:$F$145</definedName>
    <definedName name="_xlnm.Print_Area" localSheetId="27">'218'!$A$1:$G$94</definedName>
    <definedName name="_xlnm.Print_Area" localSheetId="28">'219'!$A$1:$H$121</definedName>
    <definedName name="_xlnm.Print_Area" localSheetId="29">'221'!$A$1:$G$130</definedName>
    <definedName name="_xlnm.Print_Area" localSheetId="30">'224225'!$A$1:$M$64</definedName>
    <definedName name="_xlnm.Print_Area" localSheetId="31">'227'!$A$1:$F$63</definedName>
    <definedName name="_xlnm.Print_Area" localSheetId="32">'228229'!$A$1:$O$135</definedName>
    <definedName name="_xlnm.Print_Area" localSheetId="33">'230'!$A$1:$G$66</definedName>
    <definedName name="_xlnm.Print_Area" localSheetId="34">'231'!$A$1:$F$489</definedName>
    <definedName name="_xlnm.Print_Area" localSheetId="35">'232'!$A$1:$G$133</definedName>
    <definedName name="_xlnm.Print_Area" localSheetId="36">'233'!$A$1:$G$66</definedName>
    <definedName name="_xlnm.Print_Area" localSheetId="37">'234'!$A$1:$F$66</definedName>
    <definedName name="_xlnm.Print_Area" localSheetId="38">'250251'!$A$1:$M$65</definedName>
    <definedName name="_xlnm.Print_Area" localSheetId="40">'253'!$A$1:$F$134</definedName>
    <definedName name="_xlnm.Print_Area" localSheetId="39">'254'!$A$1:$E$60</definedName>
    <definedName name="_xlnm.Print_Area" localSheetId="41">'256257'!$A$1:$L$137</definedName>
    <definedName name="_xlnm.Print_Area" localSheetId="42">'261'!$A$1:$F$200</definedName>
    <definedName name="_xlnm.Print_Area" localSheetId="43">'262263'!$A$1:$N$135</definedName>
    <definedName name="_xlnm.Print_Area" localSheetId="44">'266267'!$A$1:$N$66</definedName>
    <definedName name="_xlnm.Print_Area" localSheetId="45">'269'!$A$1:$G$62</definedName>
    <definedName name="_xlnm.Print_Area" localSheetId="46">'272273'!$A$1:$M$56</definedName>
    <definedName name="_xlnm.Print_Area" localSheetId="47">'274275'!$A$1:$N$61</definedName>
    <definedName name="_xlnm.Print_Area" localSheetId="48">'276277'!$A$1:$N$62</definedName>
    <definedName name="_xlnm.Print_Area" localSheetId="49">'278'!$A$1:$G$235</definedName>
    <definedName name="_xlnm.Print_Area" localSheetId="50">'300301'!$A$1:$E$143,'300301'!$F$1:$J$77</definedName>
    <definedName name="_xlnm.Print_Area" localSheetId="52">'304'!$A$1:$G$67</definedName>
    <definedName name="_xlnm.Print_Area" localSheetId="53">'310311'!$A$1:$O$59</definedName>
    <definedName name="_xlnm.Print_Area" localSheetId="54">'320323'!$A$1:$W$84</definedName>
    <definedName name="_xlnm.Print_Area" localSheetId="55">'326327'!$A$1:$Q$256</definedName>
    <definedName name="_xlnm.Print_Area" localSheetId="56">'328330'!$A$1:$S$160</definedName>
    <definedName name="_xlnm.Print_Area" localSheetId="57">'331'!$A$1:$F$62</definedName>
    <definedName name="_xlnm.Print_Area" localSheetId="58">'332'!$A$1:$I$63</definedName>
    <definedName name="_xlnm.Print_Area" localSheetId="59">'335'!$A$1:$F$64</definedName>
    <definedName name="_xlnm.Print_Area" localSheetId="60">'336'!$A$1:$H$60</definedName>
    <definedName name="_xlnm.Print_Area" localSheetId="61">'337'!$A$1:$H$134</definedName>
    <definedName name="_xlnm.Print_Area" localSheetId="62">'340'!$A$1:$E$189</definedName>
    <definedName name="_xlnm.Print_Area" localSheetId="63">'350351'!$A$1:$N$72</definedName>
    <definedName name="_xlnm.Print_Area" localSheetId="64">'352353'!$A$1:$L$66</definedName>
    <definedName name="_xlnm.Print_Area" localSheetId="65">'354355'!$A$1:$F$128</definedName>
    <definedName name="_xlnm.Print_Area" localSheetId="66">'356'!$A$1:$I$130</definedName>
    <definedName name="_xlnm.Print_Area" localSheetId="67">'397'!$A$1:$F$67</definedName>
    <definedName name="_xlnm.Print_Area" localSheetId="68">'398'!$A$1:$I$56</definedName>
    <definedName name="_xlnm.Print_Area" localSheetId="69">'400'!$A$1:$L$45</definedName>
    <definedName name="_xlnm.Print_Area" localSheetId="70">'400a'!$A$1:$L$46</definedName>
    <definedName name="_xlnm.Print_Area" localSheetId="71">'401'!$A$1:$H$65</definedName>
    <definedName name="_xlnm.Print_Area" localSheetId="72">'402403'!$A$1:$R$71</definedName>
    <definedName name="_xlnm.Print_Area" localSheetId="73">'406407'!$A$1:$N$70</definedName>
    <definedName name="_xlnm.Print_Area" localSheetId="75">'410411'!$A$1:$P$67</definedName>
    <definedName name="_xlnm.Print_Area" localSheetId="76">'414416'!$A$1:$U$64</definedName>
    <definedName name="_xlnm.Print_Area" localSheetId="77">'419420'!$A$1:$K$63</definedName>
    <definedName name="_xlnm.Print_Area" localSheetId="78">'422423'!$A$1:$T$134</definedName>
    <definedName name="_xlnm.Print_Area" localSheetId="79">'424425'!$A$1:$S$65</definedName>
    <definedName name="_xlnm.Print_Area" localSheetId="80">'426427'!$A$1:$R$1193</definedName>
    <definedName name="_xlnm.Print_Area" localSheetId="81">'429'!$A$1:$F$66</definedName>
    <definedName name="_xlnm.Print_Area" localSheetId="82">'430'!$A$1:$E$60</definedName>
    <definedName name="_xlnm.Print_Area" localSheetId="84">BOOK!$A$1:$C$645</definedName>
    <definedName name="_xlnm.Print_Area" localSheetId="4">Comments!$A$1:$E$76</definedName>
    <definedName name="_xlnm.Print_Area" localSheetId="2">Cover!$A$1:$J$44</definedName>
    <definedName name="_xlnm.Print_Area" localSheetId="1">'Data Sheet'!$A$1:$G$70</definedName>
    <definedName name="_xlnm.Print_Area" localSheetId="5">'Gen Inst'!$A$1:$D$54</definedName>
    <definedName name="_xlnm.Print_Area" localSheetId="0">README!$A$1:$F$55</definedName>
    <definedName name="_xlnm.Print_Area" localSheetId="6">Table!$A$1:$E$181</definedName>
    <definedName name="PRINTALLPM">'Data Sheet'!$A$73:$A$145</definedName>
    <definedName name="README" localSheetId="78">#REF!</definedName>
    <definedName name="README" localSheetId="80">#REF!</definedName>
    <definedName name="README">README!$A$2</definedName>
    <definedName name="TABLE">Table!$A$1</definedName>
    <definedName name="TABLEPM">Table!$B$188:$B$196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6" i="39" l="1"/>
  <c r="I76" i="39"/>
  <c r="F75" i="39"/>
  <c r="E76" i="39"/>
  <c r="D76" i="39"/>
  <c r="A75" i="39"/>
  <c r="F43" i="26" l="1"/>
  <c r="E44" i="49"/>
  <c r="D44" i="49"/>
  <c r="C44" i="49"/>
  <c r="E39" i="49"/>
  <c r="D39" i="49"/>
  <c r="C39" i="49"/>
  <c r="E27" i="49"/>
  <c r="D27" i="49"/>
  <c r="C27" i="49"/>
  <c r="E71" i="48"/>
  <c r="D71" i="48"/>
  <c r="F125" i="37" l="1"/>
  <c r="I30" i="20" l="1"/>
  <c r="I29" i="20"/>
  <c r="I28" i="20"/>
  <c r="F92" i="61" l="1"/>
  <c r="M44" i="41"/>
  <c r="M43" i="41"/>
  <c r="M32" i="41"/>
  <c r="M31" i="41"/>
  <c r="M30" i="41"/>
  <c r="M29" i="41"/>
  <c r="M28" i="41"/>
  <c r="M27" i="41"/>
  <c r="M23" i="41"/>
  <c r="M22" i="41"/>
  <c r="M21" i="41"/>
  <c r="C77" i="41" l="1"/>
  <c r="P40" i="51" l="1"/>
  <c r="E38" i="71" l="1"/>
  <c r="G373" i="23" l="1"/>
  <c r="G353" i="23"/>
  <c r="G352" i="23"/>
  <c r="G300" i="23"/>
  <c r="A13" i="57" l="1"/>
  <c r="A14" i="57" s="1"/>
  <c r="A15" i="57" s="1"/>
  <c r="A16" i="57" s="1"/>
  <c r="A17" i="57" s="1"/>
  <c r="A18" i="57" s="1"/>
  <c r="A19" i="57" s="1"/>
  <c r="A20" i="57" s="1"/>
  <c r="A21" i="57" s="1"/>
  <c r="A22" i="57" s="1"/>
  <c r="A23" i="57" s="1"/>
  <c r="A24" i="57" s="1"/>
  <c r="A25" i="57" s="1"/>
  <c r="A26" i="57" s="1"/>
  <c r="A27" i="57" s="1"/>
  <c r="A28" i="57" s="1"/>
  <c r="A29" i="57" s="1"/>
  <c r="A30" i="57" s="1"/>
  <c r="A31" i="57" s="1"/>
  <c r="A32" i="57" s="1"/>
  <c r="A33" i="57" s="1"/>
  <c r="A34" i="57" s="1"/>
  <c r="A35" i="57" s="1"/>
  <c r="A36" i="57" s="1"/>
  <c r="A37" i="57" s="1"/>
  <c r="A38" i="57" s="1"/>
  <c r="A39" i="57" s="1"/>
  <c r="A40" i="57" s="1"/>
  <c r="A41" i="57" s="1"/>
  <c r="A42" i="57" s="1"/>
  <c r="A43" i="57" s="1"/>
  <c r="A44" i="57" s="1"/>
  <c r="A45" i="57" s="1"/>
  <c r="A46" i="57" s="1"/>
  <c r="A47" i="57" s="1"/>
  <c r="A48" i="57" s="1"/>
  <c r="A49" i="57" s="1"/>
  <c r="A50" i="57" s="1"/>
  <c r="A51" i="57" s="1"/>
  <c r="A52" i="57" s="1"/>
  <c r="A53" i="57" s="1"/>
  <c r="A54" i="57" s="1"/>
  <c r="A55" i="57" s="1"/>
  <c r="A56" i="57" s="1"/>
  <c r="A57" i="57" s="1"/>
  <c r="A58" i="57" s="1"/>
  <c r="A59" i="57" s="1"/>
  <c r="A60" i="57" s="1"/>
  <c r="A61" i="57" s="1"/>
  <c r="A62" i="57" s="1"/>
  <c r="A63" i="57" s="1"/>
  <c r="A64" i="57" s="1"/>
  <c r="A65" i="57" s="1"/>
  <c r="A66" i="57" s="1"/>
  <c r="A67" i="57" s="1"/>
  <c r="A68" i="57" s="1"/>
  <c r="A69" i="57" s="1"/>
  <c r="A70" i="57" s="1"/>
  <c r="A71" i="57" s="1"/>
  <c r="A72" i="57" s="1"/>
  <c r="A73" i="57" s="1"/>
  <c r="A74" i="57" s="1"/>
  <c r="A75" i="57" s="1"/>
  <c r="A76" i="57" s="1"/>
  <c r="A77" i="57" s="1"/>
  <c r="C14" i="57"/>
  <c r="E48" i="26" l="1"/>
  <c r="E22" i="26"/>
  <c r="G55" i="23" l="1"/>
  <c r="G153" i="23" l="1"/>
  <c r="G301" i="23" l="1"/>
  <c r="H97" i="20"/>
  <c r="F97" i="20"/>
  <c r="E97" i="20"/>
  <c r="D135" i="20"/>
  <c r="D138" i="20" s="1"/>
  <c r="G32" i="23" l="1"/>
  <c r="Q66" i="53" l="1"/>
  <c r="P135" i="52" l="1"/>
  <c r="P136" i="52"/>
  <c r="P137" i="52"/>
  <c r="P138" i="52"/>
  <c r="P139" i="52"/>
  <c r="P140" i="52"/>
  <c r="P141" i="52"/>
  <c r="P142" i="52"/>
  <c r="P143" i="52"/>
  <c r="P144" i="52"/>
  <c r="P145" i="52"/>
  <c r="P146" i="52"/>
  <c r="P147" i="52"/>
  <c r="P148" i="52"/>
  <c r="P149" i="52"/>
  <c r="P150" i="52"/>
  <c r="P151" i="52"/>
  <c r="P152" i="52"/>
  <c r="P153" i="52"/>
  <c r="P154" i="52"/>
  <c r="P155" i="52"/>
  <c r="P156" i="52"/>
  <c r="P157" i="52"/>
  <c r="P158" i="52"/>
  <c r="P159" i="52"/>
  <c r="P160" i="52"/>
  <c r="P161" i="52"/>
  <c r="P162" i="52"/>
  <c r="P163" i="52"/>
  <c r="P164" i="52"/>
  <c r="P165" i="52"/>
  <c r="P166" i="52"/>
  <c r="P167" i="52"/>
  <c r="P168" i="52"/>
  <c r="P169" i="52"/>
  <c r="P170" i="52"/>
  <c r="P171" i="52"/>
  <c r="P172" i="52"/>
  <c r="P173" i="52"/>
  <c r="P174" i="52"/>
  <c r="P175" i="52"/>
  <c r="P176" i="52"/>
  <c r="P177" i="52"/>
  <c r="P178" i="52"/>
  <c r="P179" i="52"/>
  <c r="P180" i="52"/>
  <c r="P181" i="52"/>
  <c r="P182" i="52"/>
  <c r="P183" i="52"/>
  <c r="P184" i="52"/>
  <c r="P185" i="52"/>
  <c r="P186" i="52"/>
  <c r="P187" i="52"/>
  <c r="P42" i="52"/>
  <c r="P43" i="52"/>
  <c r="P44" i="52"/>
  <c r="P45" i="52"/>
  <c r="E485" i="79" l="1"/>
  <c r="C485" i="79"/>
  <c r="E484" i="79"/>
  <c r="C484" i="79"/>
  <c r="E440" i="79"/>
  <c r="D440" i="79"/>
  <c r="A439" i="79"/>
  <c r="E388" i="79"/>
  <c r="D388" i="79"/>
  <c r="A387" i="79"/>
  <c r="A27" i="34" l="1"/>
  <c r="A28" i="34" s="1"/>
  <c r="A29" i="34" s="1"/>
  <c r="A30" i="34" s="1"/>
  <c r="A31" i="34" s="1"/>
  <c r="G123" i="32" l="1"/>
  <c r="G124" i="32"/>
  <c r="G125" i="32"/>
  <c r="G126" i="32"/>
  <c r="G127" i="32"/>
  <c r="E66" i="32"/>
  <c r="G129" i="32" l="1"/>
  <c r="G128" i="32"/>
  <c r="G19" i="43"/>
  <c r="Q53" i="51"/>
  <c r="Q54" i="51" s="1"/>
  <c r="A135" i="40" l="1"/>
  <c r="H106" i="12"/>
  <c r="G106" i="12"/>
  <c r="B105" i="12"/>
  <c r="G82" i="57"/>
  <c r="F82" i="57"/>
  <c r="A81" i="57"/>
  <c r="F140" i="24"/>
  <c r="E80" i="25"/>
  <c r="H37" i="84" l="1"/>
  <c r="H33" i="84"/>
  <c r="H29" i="84"/>
  <c r="H25" i="84"/>
  <c r="G37" i="84"/>
  <c r="G33" i="84"/>
  <c r="G29" i="84"/>
  <c r="G25" i="84"/>
  <c r="F37" i="84"/>
  <c r="F33" i="84"/>
  <c r="F29" i="84"/>
  <c r="F25" i="84"/>
  <c r="C37" i="84"/>
  <c r="C33" i="84"/>
  <c r="C29" i="84"/>
  <c r="C25" i="84"/>
  <c r="G122" i="32" l="1"/>
  <c r="G121" i="32"/>
  <c r="G120" i="32"/>
  <c r="G119" i="32"/>
  <c r="G118" i="32"/>
  <c r="G117" i="32"/>
  <c r="G116" i="32"/>
  <c r="G115" i="32"/>
  <c r="G114" i="32"/>
  <c r="G224" i="47" l="1"/>
  <c r="G223" i="47"/>
  <c r="G222" i="47"/>
  <c r="G221" i="47"/>
  <c r="G220" i="47"/>
  <c r="G219" i="47"/>
  <c r="G218" i="47"/>
  <c r="G217" i="47"/>
  <c r="G59" i="27" l="1"/>
  <c r="D19" i="18" l="1"/>
  <c r="P234" i="52" l="1"/>
  <c r="P233" i="52"/>
  <c r="I52" i="50" l="1"/>
  <c r="E40" i="83" l="1"/>
  <c r="C100" i="48" l="1"/>
  <c r="M37" i="46" l="1"/>
  <c r="M36" i="46"/>
  <c r="M29" i="46"/>
  <c r="M28" i="46"/>
  <c r="M27" i="46"/>
  <c r="M21" i="46"/>
  <c r="M20" i="46"/>
  <c r="M19" i="46"/>
  <c r="F22" i="45"/>
  <c r="E20" i="34" l="1"/>
  <c r="F40" i="21" l="1"/>
  <c r="I21" i="18"/>
  <c r="H21" i="18"/>
  <c r="J16" i="18"/>
  <c r="J21" i="18" s="1"/>
  <c r="I16" i="18"/>
  <c r="H16" i="18"/>
  <c r="G16" i="18"/>
  <c r="G21" i="18" s="1"/>
  <c r="F16" i="18"/>
  <c r="F21" i="18" s="1"/>
  <c r="E16" i="18"/>
  <c r="E21" i="18" s="1"/>
  <c r="E228" i="75" l="1"/>
  <c r="E234" i="75"/>
  <c r="E237" i="75"/>
  <c r="E238" i="75"/>
  <c r="E240" i="75"/>
  <c r="E249" i="75"/>
  <c r="E257" i="75"/>
  <c r="E59" i="43" l="1"/>
  <c r="F59" i="43"/>
  <c r="J28" i="94" l="1"/>
  <c r="N51" i="89"/>
  <c r="L53" i="50" l="1"/>
  <c r="E51" i="26" l="1"/>
  <c r="F60" i="21" l="1"/>
  <c r="F79" i="25"/>
  <c r="E64" i="58" l="1"/>
  <c r="G47" i="47"/>
  <c r="C83" i="41"/>
  <c r="D17" i="18" l="1"/>
  <c r="L54" i="50" l="1"/>
  <c r="N49" i="50"/>
  <c r="F59" i="81" l="1"/>
  <c r="D25" i="71" l="1"/>
  <c r="D31" i="71" s="1"/>
  <c r="E25" i="71"/>
  <c r="F25" i="71"/>
  <c r="D30" i="71"/>
  <c r="E30" i="71"/>
  <c r="F30" i="71"/>
  <c r="F31" i="71" l="1"/>
  <c r="E31" i="71"/>
  <c r="E88" i="62" l="1"/>
  <c r="F24" i="93" l="1"/>
  <c r="P114" i="52" l="1"/>
  <c r="P115" i="52"/>
  <c r="P116" i="52"/>
  <c r="P117" i="52"/>
  <c r="P118" i="52"/>
  <c r="P119" i="52"/>
  <c r="P120" i="52"/>
  <c r="P230" i="52"/>
  <c r="P231" i="52"/>
  <c r="P232" i="52"/>
  <c r="C131" i="48" l="1"/>
  <c r="C116" i="48"/>
  <c r="C91" i="48"/>
  <c r="M30" i="45" l="1"/>
  <c r="M29" i="45"/>
  <c r="L22" i="45"/>
  <c r="E22" i="45"/>
  <c r="D22" i="45"/>
  <c r="F47" i="40"/>
  <c r="F186" i="40"/>
  <c r="D60" i="33" l="1"/>
  <c r="F60" i="33"/>
  <c r="G83" i="32" l="1"/>
  <c r="G84" i="32"/>
  <c r="G85" i="32"/>
  <c r="G86" i="32"/>
  <c r="G87" i="32"/>
  <c r="G88" i="32"/>
  <c r="G89" i="32"/>
  <c r="G90" i="32"/>
  <c r="G91" i="32"/>
  <c r="G92" i="32"/>
  <c r="G93" i="32"/>
  <c r="G94" i="32"/>
  <c r="G95" i="32"/>
  <c r="G96" i="32"/>
  <c r="G97" i="32"/>
  <c r="G98" i="32"/>
  <c r="G99" i="32"/>
  <c r="G100" i="32"/>
  <c r="G101" i="32"/>
  <c r="G102" i="32"/>
  <c r="G103" i="32"/>
  <c r="G104" i="32"/>
  <c r="G105" i="32"/>
  <c r="G106" i="32"/>
  <c r="G107" i="32"/>
  <c r="G108" i="32"/>
  <c r="G109" i="32"/>
  <c r="G110" i="32"/>
  <c r="G111" i="32"/>
  <c r="G112" i="32"/>
  <c r="G113" i="32"/>
  <c r="G40" i="31" l="1"/>
  <c r="K22" i="28" l="1"/>
  <c r="K21" i="28"/>
  <c r="F66" i="24" l="1"/>
  <c r="C232" i="47" l="1"/>
  <c r="C62" i="47" s="1"/>
  <c r="F232" i="47"/>
  <c r="F62" i="47" s="1"/>
  <c r="E232" i="47"/>
  <c r="E62" i="47" s="1"/>
  <c r="G216" i="47"/>
  <c r="G215" i="47"/>
  <c r="G214" i="47"/>
  <c r="G213" i="47"/>
  <c r="G212" i="47"/>
  <c r="G211" i="47"/>
  <c r="G210" i="47"/>
  <c r="G209" i="47"/>
  <c r="G208" i="47"/>
  <c r="G207" i="47"/>
  <c r="G206" i="47"/>
  <c r="G205" i="47"/>
  <c r="G204" i="47"/>
  <c r="G203" i="47"/>
  <c r="G202" i="47"/>
  <c r="G201" i="47"/>
  <c r="G200" i="47"/>
  <c r="G199" i="47"/>
  <c r="G198" i="47"/>
  <c r="G197" i="47"/>
  <c r="G196" i="47"/>
  <c r="G195" i="47"/>
  <c r="G194" i="47"/>
  <c r="G193" i="47"/>
  <c r="G192" i="47"/>
  <c r="G191" i="47"/>
  <c r="G190" i="47"/>
  <c r="G189" i="47"/>
  <c r="G181" i="47"/>
  <c r="F181" i="47"/>
  <c r="A181" i="47"/>
  <c r="G232" i="47" l="1"/>
  <c r="G260" i="32"/>
  <c r="F260" i="32"/>
  <c r="A260" i="32"/>
  <c r="G198" i="32"/>
  <c r="F198" i="32"/>
  <c r="A198" i="32"/>
  <c r="G136" i="32"/>
  <c r="F136" i="32"/>
  <c r="A136" i="32"/>
  <c r="G37" i="27" l="1"/>
  <c r="G35" i="27"/>
  <c r="G33" i="27"/>
  <c r="G31" i="27"/>
  <c r="G29" i="27"/>
  <c r="G27" i="27"/>
  <c r="F32" i="26" l="1"/>
  <c r="F147" i="40" l="1"/>
  <c r="D55" i="48"/>
  <c r="I15" i="42"/>
  <c r="F188" i="40" l="1"/>
  <c r="E23" i="18"/>
  <c r="D59" i="48"/>
  <c r="K54" i="39"/>
  <c r="P214" i="52" l="1"/>
  <c r="P215" i="52"/>
  <c r="P216" i="52"/>
  <c r="P217" i="52"/>
  <c r="P218" i="52"/>
  <c r="P219" i="52"/>
  <c r="P220" i="52"/>
  <c r="P221" i="52"/>
  <c r="P222" i="52"/>
  <c r="P223" i="52"/>
  <c r="P224" i="52"/>
  <c r="P225" i="52"/>
  <c r="P226" i="52"/>
  <c r="P100" i="52"/>
  <c r="P101" i="52"/>
  <c r="P102" i="52"/>
  <c r="P103" i="52"/>
  <c r="P104" i="52"/>
  <c r="P105" i="52"/>
  <c r="P106" i="52"/>
  <c r="P107" i="52"/>
  <c r="P108" i="52"/>
  <c r="P109" i="52"/>
  <c r="P110" i="52"/>
  <c r="P111" i="52"/>
  <c r="P112" i="52"/>
  <c r="P113" i="52"/>
  <c r="P86" i="52"/>
  <c r="P87" i="52"/>
  <c r="P88" i="52"/>
  <c r="P89" i="52"/>
  <c r="P90" i="52"/>
  <c r="P91" i="52"/>
  <c r="P92" i="52"/>
  <c r="P93" i="52"/>
  <c r="P94" i="52"/>
  <c r="P95" i="52"/>
  <c r="P96" i="52"/>
  <c r="P97" i="52"/>
  <c r="P98" i="52"/>
  <c r="P99" i="52"/>
  <c r="N56" i="52"/>
  <c r="H56" i="52"/>
  <c r="O56" i="52"/>
  <c r="M56" i="52"/>
  <c r="P72" i="52"/>
  <c r="P73" i="52"/>
  <c r="P74" i="52"/>
  <c r="P75" i="52"/>
  <c r="P76" i="52"/>
  <c r="P77" i="52"/>
  <c r="P78" i="52"/>
  <c r="P79" i="52"/>
  <c r="P80" i="52"/>
  <c r="P81" i="52"/>
  <c r="P82" i="52"/>
  <c r="P83" i="52"/>
  <c r="P84" i="52"/>
  <c r="P85" i="52"/>
  <c r="P55" i="52"/>
  <c r="G176" i="47" l="1"/>
  <c r="R94" i="53" l="1"/>
  <c r="R93" i="53"/>
  <c r="R32" i="53"/>
  <c r="R33" i="53"/>
  <c r="R34" i="53"/>
  <c r="R35" i="53"/>
  <c r="R36" i="53"/>
  <c r="R37" i="53"/>
  <c r="R38" i="53"/>
  <c r="R39" i="53"/>
  <c r="R40" i="53"/>
  <c r="R41" i="53"/>
  <c r="R42" i="53"/>
  <c r="R43" i="53"/>
  <c r="R44" i="53"/>
  <c r="R45" i="53"/>
  <c r="R46" i="53"/>
  <c r="R47" i="53"/>
  <c r="R48" i="53"/>
  <c r="R49" i="53"/>
  <c r="R50" i="53"/>
  <c r="R51" i="53"/>
  <c r="R52" i="53"/>
  <c r="R53" i="53"/>
  <c r="R54" i="53"/>
  <c r="R55" i="53"/>
  <c r="R56" i="53"/>
  <c r="R57" i="53"/>
  <c r="R58" i="53"/>
  <c r="R59" i="53"/>
  <c r="R60" i="53"/>
  <c r="R61" i="53"/>
  <c r="R62" i="53"/>
  <c r="R63" i="53"/>
  <c r="R64" i="53"/>
  <c r="R65" i="53"/>
  <c r="R31" i="53"/>
  <c r="H32" i="26" l="1"/>
  <c r="B322" i="23"/>
  <c r="B323" i="23" s="1"/>
  <c r="B324" i="23" s="1"/>
  <c r="B325" i="23" s="1"/>
  <c r="B326" i="23" s="1"/>
  <c r="B327" i="23" s="1"/>
  <c r="B328" i="23" s="1"/>
  <c r="B329" i="23" s="1"/>
  <c r="B330" i="23" s="1"/>
  <c r="B331" i="23" s="1"/>
  <c r="B332" i="23" s="1"/>
  <c r="B333" i="23" s="1"/>
  <c r="B334" i="23" s="1"/>
  <c r="B335" i="23" s="1"/>
  <c r="B336" i="23" s="1"/>
  <c r="B337" i="23" s="1"/>
  <c r="B338" i="23" s="1"/>
  <c r="B339" i="23" s="1"/>
  <c r="B340" i="23" s="1"/>
  <c r="B341" i="23" s="1"/>
  <c r="B342" i="23" s="1"/>
  <c r="B343" i="23" s="1"/>
  <c r="B344" i="23" s="1"/>
  <c r="B345" i="23" s="1"/>
  <c r="B346" i="23" s="1"/>
  <c r="B347" i="23" s="1"/>
  <c r="B348" i="23" s="1"/>
  <c r="B349" i="23" s="1"/>
  <c r="B350" i="23" s="1"/>
  <c r="B351" i="23" s="1"/>
  <c r="B352" i="23" s="1"/>
  <c r="B353" i="23" s="1"/>
  <c r="B354" i="23" s="1"/>
  <c r="B355" i="23" s="1"/>
  <c r="B356" i="23" s="1"/>
  <c r="B357" i="23" s="1"/>
  <c r="B358" i="23" s="1"/>
  <c r="B359" i="23" s="1"/>
  <c r="B360" i="23" s="1"/>
  <c r="B361" i="23" s="1"/>
  <c r="B362" i="23" s="1"/>
  <c r="B363" i="23" s="1"/>
  <c r="B364" i="23" s="1"/>
  <c r="B365" i="23" s="1"/>
  <c r="B366" i="23" s="1"/>
  <c r="B367" i="23" s="1"/>
  <c r="B368" i="23" s="1"/>
  <c r="B369" i="23" s="1"/>
  <c r="B370" i="23" s="1"/>
  <c r="B371" i="23" s="1"/>
  <c r="B372" i="23" s="1"/>
  <c r="B250" i="23"/>
  <c r="B251" i="23" s="1"/>
  <c r="B252" i="23" s="1"/>
  <c r="B253" i="23" s="1"/>
  <c r="B254" i="23" s="1"/>
  <c r="B255" i="23" s="1"/>
  <c r="B256" i="23" s="1"/>
  <c r="B257" i="23" s="1"/>
  <c r="B258" i="23" s="1"/>
  <c r="B259" i="23" s="1"/>
  <c r="B260" i="23" s="1"/>
  <c r="B261" i="23" s="1"/>
  <c r="B262" i="23" s="1"/>
  <c r="B263" i="23" s="1"/>
  <c r="B264" i="23" s="1"/>
  <c r="B265" i="23" s="1"/>
  <c r="B189" i="23"/>
  <c r="B190" i="23" s="1"/>
  <c r="B191" i="23" s="1"/>
  <c r="B192" i="23" s="1"/>
  <c r="B193" i="23" s="1"/>
  <c r="B194" i="23" s="1"/>
  <c r="B195" i="23" s="1"/>
  <c r="B196" i="23" s="1"/>
  <c r="B197" i="23" s="1"/>
  <c r="B198" i="23" s="1"/>
  <c r="B199" i="23" s="1"/>
  <c r="B200" i="23" s="1"/>
  <c r="B201" i="23" s="1"/>
  <c r="B202" i="23" s="1"/>
  <c r="B203" i="23" s="1"/>
  <c r="B204" i="23" s="1"/>
  <c r="B205" i="23" s="1"/>
  <c r="B206" i="23" s="1"/>
  <c r="B207" i="23" s="1"/>
  <c r="B208" i="23" s="1"/>
  <c r="B209" i="23" s="1"/>
  <c r="B210" i="23" s="1"/>
  <c r="B211" i="23" s="1"/>
  <c r="B212" i="23" s="1"/>
  <c r="B213" i="23" s="1"/>
  <c r="B214" i="23" s="1"/>
  <c r="B215" i="23" s="1"/>
  <c r="B216" i="23" s="1"/>
  <c r="B217" i="23" s="1"/>
  <c r="B218" i="23" s="1"/>
  <c r="B219" i="23" s="1"/>
  <c r="B220" i="23" s="1"/>
  <c r="B221" i="23" s="1"/>
  <c r="B222" i="23" s="1"/>
  <c r="B223" i="23" s="1"/>
  <c r="B224" i="23" s="1"/>
  <c r="B225" i="23" s="1"/>
  <c r="B226" i="23" s="1"/>
  <c r="B227" i="23" s="1"/>
  <c r="B228" i="23" s="1"/>
  <c r="B229" i="23" s="1"/>
  <c r="B230" i="23" s="1"/>
  <c r="B231" i="23" s="1"/>
  <c r="B232" i="23" s="1"/>
  <c r="B233" i="23" s="1"/>
  <c r="B234" i="23" s="1"/>
  <c r="B235" i="23" s="1"/>
  <c r="B236" i="23" s="1"/>
  <c r="B237" i="23" s="1"/>
  <c r="B238" i="23" s="1"/>
  <c r="B239" i="23" s="1"/>
  <c r="B240" i="23" s="1"/>
  <c r="B241" i="23" s="1"/>
  <c r="B128" i="23"/>
  <c r="B129" i="23" s="1"/>
  <c r="B130" i="23" s="1"/>
  <c r="B131" i="23" s="1"/>
  <c r="B132" i="23" s="1"/>
  <c r="B133" i="23" s="1"/>
  <c r="B134" i="23" s="1"/>
  <c r="B135" i="23" s="1"/>
  <c r="B136" i="23" s="1"/>
  <c r="B137" i="23" s="1"/>
  <c r="B138" i="23" s="1"/>
  <c r="B139" i="23" s="1"/>
  <c r="B140" i="23" s="1"/>
  <c r="B141" i="23" s="1"/>
  <c r="B142" i="23" s="1"/>
  <c r="B143" i="23" s="1"/>
  <c r="B144" i="23" s="1"/>
  <c r="B145" i="23" s="1"/>
  <c r="B146" i="23" s="1"/>
  <c r="B147" i="23" s="1"/>
  <c r="B148" i="23" s="1"/>
  <c r="B149" i="23" s="1"/>
  <c r="B150" i="23" s="1"/>
  <c r="B151" i="23" s="1"/>
  <c r="B152" i="23" s="1"/>
  <c r="B153" i="23" s="1"/>
  <c r="B154" i="23" s="1"/>
  <c r="B155" i="23" s="1"/>
  <c r="B156" i="23" s="1"/>
  <c r="B157" i="23" s="1"/>
  <c r="B158" i="23" s="1"/>
  <c r="B159" i="23" s="1"/>
  <c r="B160" i="23" s="1"/>
  <c r="B161" i="23" s="1"/>
  <c r="B162" i="23" s="1"/>
  <c r="B163" i="23" s="1"/>
  <c r="B164" i="23" s="1"/>
  <c r="B165" i="23" s="1"/>
  <c r="B166" i="23" s="1"/>
  <c r="B167" i="23" s="1"/>
  <c r="B168" i="23" s="1"/>
  <c r="B169" i="23" s="1"/>
  <c r="B170" i="23" s="1"/>
  <c r="B171" i="23" s="1"/>
  <c r="B172" i="23" s="1"/>
  <c r="B173" i="23" s="1"/>
  <c r="B174" i="23" s="1"/>
  <c r="B175" i="23" s="1"/>
  <c r="B176" i="23" s="1"/>
  <c r="B177" i="23" s="1"/>
  <c r="B178" i="23" s="1"/>
  <c r="B179" i="23" s="1"/>
  <c r="B68" i="23"/>
  <c r="B69" i="23" s="1"/>
  <c r="B70" i="23" s="1"/>
  <c r="B71" i="23" s="1"/>
  <c r="B72" i="23" s="1"/>
  <c r="B73" i="23" s="1"/>
  <c r="B74" i="23" s="1"/>
  <c r="B75" i="23" s="1"/>
  <c r="B76" i="23" s="1"/>
  <c r="B77" i="23" s="1"/>
  <c r="B78" i="23" s="1"/>
  <c r="B79" i="23" s="1"/>
  <c r="B80" i="23" s="1"/>
  <c r="B81" i="23" s="1"/>
  <c r="B82" i="23" s="1"/>
  <c r="B83" i="23" s="1"/>
  <c r="B84" i="23" s="1"/>
  <c r="B85" i="23" s="1"/>
  <c r="B86" i="23" s="1"/>
  <c r="B87" i="23" s="1"/>
  <c r="B88" i="23" s="1"/>
  <c r="B89" i="23" s="1"/>
  <c r="B90" i="23" s="1"/>
  <c r="B91" i="23" s="1"/>
  <c r="B92" i="23" s="1"/>
  <c r="B93" i="23" s="1"/>
  <c r="B94" i="23" s="1"/>
  <c r="B95" i="23" s="1"/>
  <c r="B96" i="23" s="1"/>
  <c r="B97" i="23" s="1"/>
  <c r="B98" i="23" s="1"/>
  <c r="B99" i="23" s="1"/>
  <c r="B100" i="23" s="1"/>
  <c r="B101" i="23" s="1"/>
  <c r="B102" i="23" s="1"/>
  <c r="B103" i="23" s="1"/>
  <c r="B104" i="23" s="1"/>
  <c r="B105" i="23" s="1"/>
  <c r="B106" i="23" s="1"/>
  <c r="B107" i="23" s="1"/>
  <c r="B108" i="23" s="1"/>
  <c r="B109" i="23" s="1"/>
  <c r="B110" i="23" s="1"/>
  <c r="B111" i="23" s="1"/>
  <c r="B112" i="23" s="1"/>
  <c r="B113" i="23" s="1"/>
  <c r="B114" i="23" s="1"/>
  <c r="B115" i="23" s="1"/>
  <c r="B116" i="23" s="1"/>
  <c r="B117" i="23" s="1"/>
  <c r="B118" i="23" s="1"/>
  <c r="I137" i="20"/>
  <c r="I126" i="20"/>
  <c r="I127" i="20"/>
  <c r="I128" i="20"/>
  <c r="I129" i="20"/>
  <c r="I130" i="20"/>
  <c r="I131" i="20"/>
  <c r="I132" i="20"/>
  <c r="I133" i="20"/>
  <c r="I134" i="20"/>
  <c r="I125" i="20"/>
  <c r="I100" i="20"/>
  <c r="I101" i="20"/>
  <c r="I102" i="20"/>
  <c r="I103" i="20"/>
  <c r="I104" i="20"/>
  <c r="I105" i="20"/>
  <c r="I106" i="20"/>
  <c r="I107" i="20"/>
  <c r="I108" i="20"/>
  <c r="I109" i="20"/>
  <c r="I110" i="20"/>
  <c r="I111" i="20"/>
  <c r="I112" i="20"/>
  <c r="I113" i="20"/>
  <c r="I99" i="20"/>
  <c r="I87" i="20"/>
  <c r="I88" i="20"/>
  <c r="I89" i="20"/>
  <c r="I90" i="20"/>
  <c r="I91" i="20"/>
  <c r="I92" i="20"/>
  <c r="I93" i="20"/>
  <c r="I94" i="20"/>
  <c r="I95" i="20"/>
  <c r="I96" i="20"/>
  <c r="I86" i="20"/>
  <c r="B266" i="23" l="1"/>
  <c r="B267" i="23" s="1"/>
  <c r="B268" i="23" s="1"/>
  <c r="B269" i="23" s="1"/>
  <c r="B270" i="23" s="1"/>
  <c r="B271" i="23" s="1"/>
  <c r="B272" i="23" s="1"/>
  <c r="B273" i="23" s="1"/>
  <c r="B274" i="23" s="1"/>
  <c r="B275" i="23" s="1"/>
  <c r="B276" i="23" s="1"/>
  <c r="B277" i="23" s="1"/>
  <c r="B278" i="23" s="1"/>
  <c r="B279" i="23" s="1"/>
  <c r="B280" i="23" s="1"/>
  <c r="B281" i="23" s="1"/>
  <c r="B282" i="23" s="1"/>
  <c r="B283" i="23" s="1"/>
  <c r="B284" i="23" s="1"/>
  <c r="B285" i="23" s="1"/>
  <c r="B286" i="23" s="1"/>
  <c r="B287" i="23" s="1"/>
  <c r="B288" i="23" s="1"/>
  <c r="B289" i="23" s="1"/>
  <c r="B290" i="23" s="1"/>
  <c r="B291" i="23" s="1"/>
  <c r="B292" i="23" s="1"/>
  <c r="B293" i="23" s="1"/>
  <c r="B294" i="23" s="1"/>
  <c r="B295" i="23" s="1"/>
  <c r="B296" i="23" s="1"/>
  <c r="B297" i="23" s="1"/>
  <c r="B298" i="23" s="1"/>
  <c r="B299" i="23" s="1"/>
  <c r="B300" i="23" s="1"/>
  <c r="B301" i="23" s="1"/>
  <c r="B302" i="23" s="1"/>
  <c r="B303" i="23" s="1"/>
  <c r="B304" i="23" s="1"/>
  <c r="B305" i="23" s="1"/>
  <c r="B306" i="23" s="1"/>
  <c r="B307" i="23" s="1"/>
  <c r="B308" i="23" s="1"/>
  <c r="B309" i="23" s="1"/>
  <c r="B310" i="23" s="1"/>
  <c r="B311" i="23" s="1"/>
  <c r="B312" i="23" s="1"/>
  <c r="B313" i="23" s="1"/>
  <c r="I97" i="20"/>
  <c r="C100" i="57"/>
  <c r="C47" i="57"/>
  <c r="G121" i="47" l="1"/>
  <c r="F128" i="40" l="1"/>
  <c r="G18" i="33" l="1"/>
  <c r="A117" i="12" l="1"/>
  <c r="F1" i="89" l="1"/>
  <c r="Q1" i="89"/>
  <c r="C104" i="41" l="1"/>
  <c r="E52" i="26" l="1"/>
  <c r="F20" i="34" l="1"/>
  <c r="K41" i="41" l="1"/>
  <c r="M41" i="41"/>
  <c r="E41" i="41"/>
  <c r="F61" i="27" l="1"/>
  <c r="E61" i="27"/>
  <c r="E55" i="48" l="1"/>
  <c r="E59" i="48" s="1"/>
  <c r="E32" i="48"/>
  <c r="E34" i="48" s="1"/>
  <c r="E36" i="48" s="1"/>
  <c r="E60" i="48" l="1"/>
  <c r="H40" i="35" l="1"/>
  <c r="G40" i="35"/>
  <c r="G317" i="23" l="1"/>
  <c r="F317" i="23"/>
  <c r="B317" i="23"/>
  <c r="G169" i="47" l="1"/>
  <c r="G170" i="47"/>
  <c r="G171" i="47"/>
  <c r="G172" i="47"/>
  <c r="G173" i="47"/>
  <c r="F91" i="40" l="1"/>
  <c r="F130" i="40" l="1"/>
  <c r="C130" i="32" l="1"/>
  <c r="C66" i="32" s="1"/>
  <c r="D130" i="32"/>
  <c r="D66" i="32" s="1"/>
  <c r="F130" i="32"/>
  <c r="F66" i="32" s="1"/>
  <c r="G82" i="32"/>
  <c r="G19" i="27" l="1"/>
  <c r="P213" i="52" l="1"/>
  <c r="P227" i="52"/>
  <c r="P228" i="52"/>
  <c r="P229" i="52"/>
  <c r="H251" i="52" l="1"/>
  <c r="E28" i="51" l="1"/>
  <c r="E21" i="51"/>
  <c r="E29" i="51" l="1"/>
  <c r="K1190" i="92" l="1"/>
  <c r="L1190" i="92"/>
  <c r="G62" i="90" l="1"/>
  <c r="D31" i="63"/>
  <c r="H32" i="48"/>
  <c r="U44" i="51" l="1"/>
  <c r="C636" i="75" s="1"/>
  <c r="E80" i="48" l="1"/>
  <c r="D80" i="48"/>
  <c r="A79" i="48"/>
  <c r="C58" i="80"/>
  <c r="D58" i="80"/>
  <c r="E58" i="80"/>
  <c r="F58" i="80"/>
  <c r="G58" i="80"/>
  <c r="G17" i="43" l="1"/>
  <c r="G15" i="43"/>
  <c r="G13" i="43"/>
  <c r="G59" i="43" l="1"/>
  <c r="J27" i="94" l="1"/>
  <c r="J25" i="41" l="1"/>
  <c r="J41" i="41"/>
  <c r="J48" i="41"/>
  <c r="J63" i="41" l="1"/>
  <c r="E174" i="58" l="1"/>
  <c r="J67" i="53" l="1"/>
  <c r="P212" i="52"/>
  <c r="P209" i="52"/>
  <c r="P208" i="52"/>
  <c r="P207" i="52"/>
  <c r="P206" i="52"/>
  <c r="P205" i="52"/>
  <c r="P204" i="52"/>
  <c r="P203" i="52"/>
  <c r="P202" i="52"/>
  <c r="G168" i="47" l="1"/>
  <c r="G167" i="47"/>
  <c r="G166" i="47"/>
  <c r="G165" i="47"/>
  <c r="G164" i="47"/>
  <c r="G163" i="47"/>
  <c r="G162" i="47"/>
  <c r="L41" i="46" l="1"/>
  <c r="E26" i="45" l="1"/>
  <c r="M22" i="45" l="1"/>
  <c r="M26" i="45" l="1"/>
  <c r="E42" i="26" l="1"/>
  <c r="D43" i="11" l="1"/>
  <c r="C41" i="11"/>
  <c r="C40" i="11"/>
  <c r="C43" i="11"/>
  <c r="H62" i="90" l="1"/>
  <c r="I62" i="90"/>
  <c r="D32" i="61" l="1"/>
  <c r="C131" i="57" l="1"/>
  <c r="C18" i="57"/>
  <c r="C22" i="57"/>
  <c r="V19" i="51" l="1"/>
  <c r="K72" i="51"/>
  <c r="G161" i="47" l="1"/>
  <c r="G160" i="47"/>
  <c r="G159" i="47"/>
  <c r="G158" i="47"/>
  <c r="G157" i="47"/>
  <c r="G156" i="47"/>
  <c r="G155" i="47"/>
  <c r="G154" i="47"/>
  <c r="G153" i="47"/>
  <c r="G152" i="47"/>
  <c r="G151" i="47"/>
  <c r="G150" i="47"/>
  <c r="G149" i="47"/>
  <c r="G148" i="47"/>
  <c r="G147" i="47"/>
  <c r="G146" i="47"/>
  <c r="G145" i="47"/>
  <c r="G144" i="47"/>
  <c r="G143" i="47"/>
  <c r="G142" i="47"/>
  <c r="G141" i="47"/>
  <c r="G140" i="47"/>
  <c r="G139" i="47"/>
  <c r="G138" i="47"/>
  <c r="G137" i="47"/>
  <c r="G136" i="47"/>
  <c r="G135" i="47"/>
  <c r="G134" i="47"/>
  <c r="G118" i="47"/>
  <c r="G117" i="47"/>
  <c r="G116" i="47"/>
  <c r="G115" i="47"/>
  <c r="G114" i="47"/>
  <c r="G113" i="47"/>
  <c r="G112" i="47"/>
  <c r="G111" i="47"/>
  <c r="G110" i="47"/>
  <c r="G109" i="47"/>
  <c r="G108" i="47"/>
  <c r="G107" i="47"/>
  <c r="G106" i="47"/>
  <c r="G105" i="47"/>
  <c r="G104" i="47"/>
  <c r="G103" i="47"/>
  <c r="G102" i="47"/>
  <c r="G101" i="47"/>
  <c r="G100" i="47"/>
  <c r="G99" i="47"/>
  <c r="G98" i="47"/>
  <c r="G97" i="47"/>
  <c r="G96" i="47"/>
  <c r="G95" i="47"/>
  <c r="G94" i="47"/>
  <c r="G93" i="47"/>
  <c r="G92" i="47"/>
  <c r="G91" i="47"/>
  <c r="G90" i="47"/>
  <c r="G89" i="47"/>
  <c r="G88" i="47"/>
  <c r="G87" i="47"/>
  <c r="G86" i="47"/>
  <c r="G85" i="47"/>
  <c r="G84" i="47"/>
  <c r="G83" i="47"/>
  <c r="G82" i="47"/>
  <c r="G81" i="47"/>
  <c r="G80" i="47"/>
  <c r="G79" i="47"/>
  <c r="G59" i="47"/>
  <c r="G58" i="47"/>
  <c r="G57" i="47"/>
  <c r="G56" i="47"/>
  <c r="G55" i="47"/>
  <c r="G54" i="47"/>
  <c r="G53" i="47"/>
  <c r="G52" i="47"/>
  <c r="G51" i="47"/>
  <c r="G50" i="47"/>
  <c r="G49" i="47"/>
  <c r="G48" i="47"/>
  <c r="G46" i="47"/>
  <c r="G45" i="47"/>
  <c r="G44" i="47"/>
  <c r="G43" i="47"/>
  <c r="G42" i="47"/>
  <c r="G41" i="47"/>
  <c r="G40" i="47"/>
  <c r="G39" i="47"/>
  <c r="G38" i="47"/>
  <c r="G37" i="47"/>
  <c r="G36" i="47"/>
  <c r="G35" i="47"/>
  <c r="G34" i="47"/>
  <c r="G33" i="47"/>
  <c r="G32" i="47"/>
  <c r="G31" i="47"/>
  <c r="G30" i="47"/>
  <c r="G29" i="47"/>
  <c r="G28" i="47"/>
  <c r="G27" i="47"/>
  <c r="G26" i="47"/>
  <c r="G25" i="47"/>
  <c r="G24" i="47"/>
  <c r="G23" i="47"/>
  <c r="G22" i="47"/>
  <c r="G21" i="47"/>
  <c r="G20" i="47"/>
  <c r="G130" i="32" l="1"/>
  <c r="G177" i="47"/>
  <c r="E29" i="34" l="1"/>
  <c r="C67" i="32" l="1"/>
  <c r="E336" i="79" l="1"/>
  <c r="D336" i="79"/>
  <c r="A335" i="79"/>
  <c r="F136" i="24" l="1"/>
  <c r="F121" i="24"/>
  <c r="F106" i="24"/>
  <c r="F142" i="24" s="1"/>
  <c r="F123" i="24" l="1"/>
  <c r="F38" i="26"/>
  <c r="E25" i="26"/>
  <c r="E26" i="26"/>
  <c r="E27" i="26"/>
  <c r="F123" i="23" l="1"/>
  <c r="E35" i="18"/>
  <c r="G37" i="15" l="1"/>
  <c r="G31" i="15" l="1"/>
  <c r="I18" i="78"/>
  <c r="AD54" i="14" l="1"/>
  <c r="AD56" i="14" s="1"/>
  <c r="C60" i="33" l="1"/>
  <c r="C72" i="97" l="1"/>
  <c r="D72" i="97" s="1"/>
  <c r="R18" i="97"/>
  <c r="S18" i="97" s="1"/>
  <c r="O16" i="97"/>
  <c r="P16" i="97" s="1"/>
  <c r="R10" i="97" l="1"/>
  <c r="R16" i="97"/>
  <c r="S16" i="97" s="1"/>
  <c r="C30" i="97"/>
  <c r="D30" i="97" s="1"/>
  <c r="C38" i="97"/>
  <c r="D38" i="97" s="1"/>
  <c r="F38" i="97"/>
  <c r="G38" i="97" s="1"/>
  <c r="C44" i="97"/>
  <c r="D44" i="97" s="1"/>
  <c r="C48" i="97"/>
  <c r="D48" i="97" s="1"/>
  <c r="C56" i="97"/>
  <c r="D56" i="97" s="1"/>
  <c r="C60" i="97"/>
  <c r="D60" i="97" s="1"/>
  <c r="F64" i="97"/>
  <c r="G64" i="97" s="1"/>
  <c r="C64" i="97"/>
  <c r="D64" i="97" s="1"/>
  <c r="C68" i="97"/>
  <c r="D68" i="97" s="1"/>
  <c r="C70" i="97"/>
  <c r="D70" i="97" s="1"/>
  <c r="O150" i="97"/>
  <c r="P150" i="97" s="1"/>
  <c r="C150" i="97"/>
  <c r="D150" i="97" s="1"/>
  <c r="F150" i="97"/>
  <c r="G150" i="97" s="1"/>
  <c r="R150" i="97"/>
  <c r="S150" i="97" s="1"/>
  <c r="O148" i="97"/>
  <c r="P148" i="97" s="1"/>
  <c r="C148" i="97"/>
  <c r="D148" i="97" s="1"/>
  <c r="F148" i="97"/>
  <c r="G148" i="97" s="1"/>
  <c r="O142" i="97"/>
  <c r="P142" i="97" s="1"/>
  <c r="C142" i="97"/>
  <c r="D142" i="97" s="1"/>
  <c r="F142" i="97"/>
  <c r="G142" i="97" s="1"/>
  <c r="R142" i="97"/>
  <c r="S142" i="97" s="1"/>
  <c r="O128" i="97"/>
  <c r="P128" i="97" s="1"/>
  <c r="W4" i="85"/>
  <c r="T4" i="85"/>
  <c r="Q4" i="85"/>
  <c r="N4" i="85"/>
  <c r="O124" i="97"/>
  <c r="P124" i="97" s="1"/>
  <c r="C124" i="97"/>
  <c r="D124" i="97" s="1"/>
  <c r="F124" i="97"/>
  <c r="G124" i="97" s="1"/>
  <c r="R124" i="97"/>
  <c r="S124" i="97" s="1"/>
  <c r="O122" i="97"/>
  <c r="P122" i="97" s="1"/>
  <c r="C122" i="97"/>
  <c r="D122" i="97" s="1"/>
  <c r="F122" i="97"/>
  <c r="G122" i="97" s="1"/>
  <c r="R122" i="97"/>
  <c r="S122" i="97" s="1"/>
  <c r="O120" i="97"/>
  <c r="P120" i="97" s="1"/>
  <c r="C120" i="97"/>
  <c r="D120" i="97" s="1"/>
  <c r="F120" i="97"/>
  <c r="G120" i="97" s="1"/>
  <c r="O118" i="97"/>
  <c r="P118" i="97" s="1"/>
  <c r="C118" i="97"/>
  <c r="D118" i="97" s="1"/>
  <c r="O116" i="97"/>
  <c r="P116" i="97" s="1"/>
  <c r="C116" i="97"/>
  <c r="D116" i="97" s="1"/>
  <c r="F116" i="97"/>
  <c r="G116" i="97" s="1"/>
  <c r="O114" i="97"/>
  <c r="P114" i="97" s="1"/>
  <c r="C114" i="97"/>
  <c r="D114" i="97" s="1"/>
  <c r="F112" i="97"/>
  <c r="G112" i="97" s="1"/>
  <c r="O110" i="97"/>
  <c r="P110" i="97" s="1"/>
  <c r="C110" i="97"/>
  <c r="D110" i="97" s="1"/>
  <c r="O106" i="97"/>
  <c r="P106" i="97" s="1"/>
  <c r="C106" i="97"/>
  <c r="D106" i="97" s="1"/>
  <c r="O100" i="97"/>
  <c r="P100" i="97" s="1"/>
  <c r="C100" i="97"/>
  <c r="D100" i="97" s="1"/>
  <c r="O98" i="97"/>
  <c r="P98" i="97" s="1"/>
  <c r="C98" i="97"/>
  <c r="D98" i="97" s="1"/>
  <c r="C96" i="97"/>
  <c r="D96" i="97" s="1"/>
  <c r="C92" i="97"/>
  <c r="D92" i="97" s="1"/>
  <c r="C76" i="97"/>
  <c r="D76" i="97" s="1"/>
  <c r="C74" i="97"/>
  <c r="D74" i="97" s="1"/>
  <c r="O108" i="97" l="1"/>
  <c r="P108" i="97" s="1"/>
  <c r="C108" i="97"/>
  <c r="D108" i="97" s="1"/>
  <c r="C84" i="97"/>
  <c r="D84" i="97" s="1"/>
  <c r="C82" i="97"/>
  <c r="D82" i="97" s="1"/>
  <c r="C58" i="97"/>
  <c r="D58" i="97" s="1"/>
  <c r="I8" i="97" l="1"/>
  <c r="J8" i="97" s="1"/>
  <c r="I150" i="97" l="1"/>
  <c r="J150" i="97" s="1"/>
  <c r="H51" i="20"/>
  <c r="I54" i="97" l="1"/>
  <c r="J54" i="97" s="1"/>
  <c r="H42" i="20"/>
  <c r="J62" i="28" l="1"/>
  <c r="I68" i="20" l="1"/>
  <c r="C112" i="97" l="1"/>
  <c r="D112" i="97" s="1"/>
  <c r="K59" i="51" l="1"/>
  <c r="K39" i="51" l="1"/>
  <c r="P62" i="51"/>
  <c r="D63" i="33" l="1"/>
  <c r="R196" i="90" l="1"/>
  <c r="Q196" i="90"/>
  <c r="P196" i="90"/>
  <c r="O196" i="90"/>
  <c r="N196" i="90"/>
  <c r="M196" i="90"/>
  <c r="L196" i="90"/>
  <c r="I196" i="90"/>
  <c r="H196" i="90"/>
  <c r="G196" i="90"/>
  <c r="C132" i="57" l="1"/>
  <c r="G48" i="41" l="1"/>
  <c r="G104" i="41"/>
  <c r="F104" i="41"/>
  <c r="E104" i="41"/>
  <c r="D104" i="41"/>
  <c r="H48" i="41"/>
  <c r="M48" i="41"/>
  <c r="L48" i="41"/>
  <c r="I48" i="41"/>
  <c r="F48" i="41"/>
  <c r="E48" i="41"/>
  <c r="D48" i="41"/>
  <c r="G97" i="41"/>
  <c r="F97" i="41"/>
  <c r="E97" i="41"/>
  <c r="D97" i="41"/>
  <c r="C97" i="41"/>
  <c r="L41" i="41"/>
  <c r="I41" i="41"/>
  <c r="H41" i="41"/>
  <c r="F41" i="41"/>
  <c r="D41" i="41"/>
  <c r="C41" i="41"/>
  <c r="C48" i="41" l="1"/>
  <c r="K48" i="41"/>
  <c r="A2" i="94" l="1"/>
  <c r="F2" i="94"/>
  <c r="D3" i="94"/>
  <c r="E3" i="94"/>
  <c r="J3" i="94"/>
  <c r="K3" i="94"/>
  <c r="M27" i="94"/>
  <c r="R114" i="97"/>
  <c r="S114" i="97" s="1"/>
  <c r="G64" i="94"/>
  <c r="H64" i="94"/>
  <c r="J64" i="94"/>
  <c r="K64" i="94"/>
  <c r="A69" i="94"/>
  <c r="D69" i="94"/>
  <c r="E69" i="94"/>
  <c r="F69" i="94"/>
  <c r="J69" i="94"/>
  <c r="K69" i="94"/>
  <c r="J75" i="94"/>
  <c r="J76" i="94"/>
  <c r="J77" i="94"/>
  <c r="J78" i="94"/>
  <c r="J79" i="94"/>
  <c r="J80" i="94"/>
  <c r="J81" i="94"/>
  <c r="J82" i="94"/>
  <c r="J83" i="94"/>
  <c r="J84" i="94"/>
  <c r="J85" i="94"/>
  <c r="J86" i="94"/>
  <c r="J87" i="94"/>
  <c r="J88" i="94"/>
  <c r="J89" i="94"/>
  <c r="J90" i="94"/>
  <c r="J91" i="94"/>
  <c r="J92" i="94"/>
  <c r="J93" i="94"/>
  <c r="J94" i="94"/>
  <c r="J95" i="94"/>
  <c r="J96" i="94"/>
  <c r="J97" i="94"/>
  <c r="J98" i="94"/>
  <c r="J99" i="94"/>
  <c r="J100" i="94"/>
  <c r="J101" i="94"/>
  <c r="J102" i="94"/>
  <c r="J103" i="94"/>
  <c r="J104" i="94"/>
  <c r="J105" i="94"/>
  <c r="J106" i="94"/>
  <c r="J107" i="94"/>
  <c r="J108" i="94"/>
  <c r="J109" i="94"/>
  <c r="J110" i="94"/>
  <c r="J111" i="94"/>
  <c r="J112" i="94"/>
  <c r="J113" i="94"/>
  <c r="J114" i="94"/>
  <c r="J115" i="94"/>
  <c r="J116" i="94"/>
  <c r="J117" i="94"/>
  <c r="J118" i="94"/>
  <c r="J119" i="94"/>
  <c r="J120" i="94"/>
  <c r="J121" i="94"/>
  <c r="J122" i="94"/>
  <c r="J123" i="94"/>
  <c r="J124" i="94"/>
  <c r="J125" i="94"/>
  <c r="J126" i="94"/>
  <c r="J127" i="94"/>
  <c r="J128" i="94"/>
  <c r="G129" i="94"/>
  <c r="H129" i="94"/>
  <c r="K129" i="94"/>
  <c r="A132" i="94"/>
  <c r="D132" i="94"/>
  <c r="E132" i="94"/>
  <c r="F132" i="94"/>
  <c r="J132" i="94"/>
  <c r="K132" i="94"/>
  <c r="J138" i="94"/>
  <c r="J139" i="94"/>
  <c r="J140" i="94"/>
  <c r="J141" i="94"/>
  <c r="J142" i="94"/>
  <c r="J143" i="94"/>
  <c r="J144" i="94"/>
  <c r="J145" i="94"/>
  <c r="J146" i="94"/>
  <c r="J147" i="94"/>
  <c r="J148" i="94"/>
  <c r="J149" i="94"/>
  <c r="J150" i="94"/>
  <c r="J151" i="94"/>
  <c r="J152" i="94"/>
  <c r="J153" i="94"/>
  <c r="J154" i="94"/>
  <c r="J155" i="94"/>
  <c r="J156" i="94"/>
  <c r="J157" i="94"/>
  <c r="J158" i="94"/>
  <c r="J159" i="94"/>
  <c r="J160" i="94"/>
  <c r="J161" i="94"/>
  <c r="J162" i="94"/>
  <c r="J163" i="94"/>
  <c r="J164" i="94"/>
  <c r="J165" i="94"/>
  <c r="J166" i="94"/>
  <c r="J167" i="94"/>
  <c r="J168" i="94"/>
  <c r="J169" i="94"/>
  <c r="J170" i="94"/>
  <c r="J171" i="94"/>
  <c r="J172" i="94"/>
  <c r="J173" i="94"/>
  <c r="J174" i="94"/>
  <c r="J175" i="94"/>
  <c r="J176" i="94"/>
  <c r="J177" i="94"/>
  <c r="J178" i="94"/>
  <c r="J179" i="94"/>
  <c r="J180" i="94"/>
  <c r="J181" i="94"/>
  <c r="J182" i="94"/>
  <c r="J183" i="94"/>
  <c r="J184" i="94"/>
  <c r="J185" i="94"/>
  <c r="J186" i="94"/>
  <c r="J187" i="94"/>
  <c r="J188" i="94"/>
  <c r="J189" i="94"/>
  <c r="J190" i="94"/>
  <c r="J191" i="94"/>
  <c r="G192" i="94"/>
  <c r="H192" i="94"/>
  <c r="K192" i="94"/>
  <c r="A2" i="93"/>
  <c r="E3" i="93"/>
  <c r="F3" i="93"/>
  <c r="A17" i="93"/>
  <c r="A18" i="93" s="1"/>
  <c r="A19" i="93" s="1"/>
  <c r="A20" i="93" s="1"/>
  <c r="A21" i="93" s="1"/>
  <c r="A22" i="93" s="1"/>
  <c r="A23" i="93" s="1"/>
  <c r="A24" i="93" s="1"/>
  <c r="A25" i="93" s="1"/>
  <c r="A26" i="93" s="1"/>
  <c r="A27" i="93" s="1"/>
  <c r="A28" i="93" s="1"/>
  <c r="A29" i="93" s="1"/>
  <c r="A30" i="93" s="1"/>
  <c r="A31" i="93" s="1"/>
  <c r="A32" i="93" s="1"/>
  <c r="A33" i="93" s="1"/>
  <c r="A34" i="93" s="1"/>
  <c r="A35" i="93" s="1"/>
  <c r="A36" i="93" s="1"/>
  <c r="A37" i="93" s="1"/>
  <c r="A38" i="93" s="1"/>
  <c r="A39" i="93" s="1"/>
  <c r="A40" i="93" s="1"/>
  <c r="A41" i="93" s="1"/>
  <c r="A42" i="93" s="1"/>
  <c r="A43" i="93" s="1"/>
  <c r="A44" i="93" s="1"/>
  <c r="A45" i="93" s="1"/>
  <c r="A46" i="93" s="1"/>
  <c r="A47" i="93" s="1"/>
  <c r="A48" i="93" s="1"/>
  <c r="A49" i="93" s="1"/>
  <c r="A50" i="93" s="1"/>
  <c r="A51" i="93" s="1"/>
  <c r="A52" i="93" s="1"/>
  <c r="A53" i="93" s="1"/>
  <c r="A54" i="93" s="1"/>
  <c r="A55" i="93" s="1"/>
  <c r="A56" i="93" s="1"/>
  <c r="A57" i="93" s="1"/>
  <c r="A58" i="93" s="1"/>
  <c r="A59" i="93" s="1"/>
  <c r="A60" i="93" s="1"/>
  <c r="A61" i="93" s="1"/>
  <c r="A75" i="93" s="1"/>
  <c r="A76" i="93" s="1"/>
  <c r="A77" i="93" s="1"/>
  <c r="A78" i="93" s="1"/>
  <c r="A79" i="93" s="1"/>
  <c r="A80" i="93" s="1"/>
  <c r="A81" i="93" s="1"/>
  <c r="A82" i="93" s="1"/>
  <c r="A83" i="93" s="1"/>
  <c r="A84" i="93" s="1"/>
  <c r="A85" i="93" s="1"/>
  <c r="A86" i="93" s="1"/>
  <c r="A87" i="93" s="1"/>
  <c r="A88" i="93" s="1"/>
  <c r="A89" i="93" s="1"/>
  <c r="A90" i="93" s="1"/>
  <c r="A91" i="93" s="1"/>
  <c r="A92" i="93" s="1"/>
  <c r="A93" i="93" s="1"/>
  <c r="A94" i="93" s="1"/>
  <c r="A95" i="93" s="1"/>
  <c r="A96" i="93" s="1"/>
  <c r="A97" i="93" s="1"/>
  <c r="A98" i="93" s="1"/>
  <c r="A99" i="93" s="1"/>
  <c r="A100" i="93" s="1"/>
  <c r="A101" i="93" s="1"/>
  <c r="A102" i="93" s="1"/>
  <c r="A103" i="93" s="1"/>
  <c r="A104" i="93" s="1"/>
  <c r="A105" i="93" s="1"/>
  <c r="A106" i="93" s="1"/>
  <c r="A107" i="93" s="1"/>
  <c r="A108" i="93" s="1"/>
  <c r="A109" i="93" s="1"/>
  <c r="A110" i="93" s="1"/>
  <c r="A111" i="93" s="1"/>
  <c r="A112" i="93" s="1"/>
  <c r="A113" i="93" s="1"/>
  <c r="A114" i="93" s="1"/>
  <c r="A115" i="93" s="1"/>
  <c r="A116" i="93" s="1"/>
  <c r="A117" i="93" s="1"/>
  <c r="A118" i="93" s="1"/>
  <c r="A119" i="93" s="1"/>
  <c r="A120" i="93" s="1"/>
  <c r="A121" i="93" s="1"/>
  <c r="A122" i="93" s="1"/>
  <c r="A123" i="93" s="1"/>
  <c r="F34" i="93"/>
  <c r="A69" i="93"/>
  <c r="E69" i="93"/>
  <c r="F69" i="93"/>
  <c r="A124" i="93"/>
  <c r="F104" i="97" l="1"/>
  <c r="G104" i="97" s="1"/>
  <c r="F61" i="93"/>
  <c r="J129" i="94"/>
  <c r="J192" i="94"/>
  <c r="R104" i="97" l="1"/>
  <c r="S104" i="97" s="1"/>
  <c r="I104" i="97"/>
  <c r="J104" i="97" s="1"/>
  <c r="F114" i="97"/>
  <c r="G114" i="97" s="1"/>
  <c r="C104" i="97"/>
  <c r="D104" i="97" s="1"/>
  <c r="C177" i="47" l="1"/>
  <c r="C61" i="47" s="1"/>
  <c r="G41" i="41" l="1"/>
  <c r="H29" i="62" l="1"/>
  <c r="H135" i="20" l="1"/>
  <c r="H138" i="20" s="1"/>
  <c r="G135" i="20"/>
  <c r="G138" i="20" s="1"/>
  <c r="F135" i="20"/>
  <c r="F138" i="20" s="1"/>
  <c r="E135" i="20"/>
  <c r="E138" i="20" s="1"/>
  <c r="E282" i="79" l="1"/>
  <c r="D282" i="79"/>
  <c r="A281" i="79"/>
  <c r="E228" i="79"/>
  <c r="D228" i="79"/>
  <c r="A227" i="79"/>
  <c r="E174" i="79"/>
  <c r="D174" i="79"/>
  <c r="A173" i="79"/>
  <c r="I30" i="42" l="1"/>
  <c r="I28" i="42"/>
  <c r="E62" i="49" l="1"/>
  <c r="E64" i="49" s="1"/>
  <c r="D62" i="49"/>
  <c r="C62" i="49"/>
  <c r="L90" i="97" l="1"/>
  <c r="M90" i="97" s="1"/>
  <c r="F90" i="97"/>
  <c r="G90" i="97" s="1"/>
  <c r="E31" i="34"/>
  <c r="F55" i="26" l="1"/>
  <c r="Q1119" i="92" l="1"/>
  <c r="P1119" i="92"/>
  <c r="L1119" i="92"/>
  <c r="K1119" i="92"/>
  <c r="Q1048" i="92"/>
  <c r="P1048" i="92"/>
  <c r="L1048" i="92"/>
  <c r="K1048" i="92"/>
  <c r="Q977" i="92"/>
  <c r="P977" i="92"/>
  <c r="L977" i="92"/>
  <c r="K977" i="92"/>
  <c r="Q906" i="92"/>
  <c r="P906" i="92"/>
  <c r="L906" i="92"/>
  <c r="K906" i="92"/>
  <c r="Q835" i="92"/>
  <c r="P835" i="92"/>
  <c r="L835" i="92"/>
  <c r="K835" i="92"/>
  <c r="Q764" i="92"/>
  <c r="P764" i="92"/>
  <c r="L764" i="92"/>
  <c r="K764" i="92"/>
  <c r="Q694" i="92"/>
  <c r="P694" i="92"/>
  <c r="L694" i="92"/>
  <c r="K694" i="92"/>
  <c r="Q624" i="92"/>
  <c r="P624" i="92"/>
  <c r="L624" i="92"/>
  <c r="K624" i="92"/>
  <c r="Q554" i="92"/>
  <c r="P554" i="92"/>
  <c r="L554" i="92"/>
  <c r="K554" i="92"/>
  <c r="Q484" i="92"/>
  <c r="P484" i="92"/>
  <c r="L484" i="92"/>
  <c r="K484" i="92"/>
  <c r="Q414" i="92"/>
  <c r="P414" i="92"/>
  <c r="L414" i="92"/>
  <c r="K414" i="92"/>
  <c r="Q344" i="92"/>
  <c r="P344" i="92"/>
  <c r="L344" i="92"/>
  <c r="K344" i="92"/>
  <c r="Q274" i="92"/>
  <c r="P274" i="92"/>
  <c r="L274" i="92"/>
  <c r="K274" i="92"/>
  <c r="K204" i="92"/>
  <c r="Q204" i="92"/>
  <c r="P204" i="92"/>
  <c r="L204" i="92"/>
  <c r="Q134" i="92"/>
  <c r="P134" i="92"/>
  <c r="L134" i="92"/>
  <c r="K134" i="92"/>
  <c r="K60" i="92"/>
  <c r="L60" i="92" l="1"/>
  <c r="Q3" i="92" l="1"/>
  <c r="G3" i="92"/>
  <c r="P3" i="92"/>
  <c r="F3" i="92"/>
  <c r="F39" i="24" l="1"/>
  <c r="I53" i="50"/>
  <c r="K53" i="50"/>
  <c r="F40" i="24" l="1"/>
  <c r="N53" i="50"/>
  <c r="E37" i="26" l="1"/>
  <c r="E36" i="26"/>
  <c r="E35" i="26"/>
  <c r="E31" i="26"/>
  <c r="E30" i="26"/>
  <c r="A11" i="57" l="1"/>
  <c r="A12" i="57" s="1"/>
  <c r="E4" i="81" l="1"/>
  <c r="D4" i="81"/>
  <c r="A3" i="81"/>
  <c r="N2" i="53"/>
  <c r="A92" i="57" l="1"/>
  <c r="A93" i="57" s="1"/>
  <c r="A94" i="57" s="1"/>
  <c r="A95" i="57" s="1"/>
  <c r="A96" i="57" s="1"/>
  <c r="A97" i="57" s="1"/>
  <c r="A98" i="57" s="1"/>
  <c r="A99" i="57" s="1"/>
  <c r="A100" i="57" s="1"/>
  <c r="A101" i="57" s="1"/>
  <c r="A102" i="57" s="1"/>
  <c r="A103" i="57" s="1"/>
  <c r="A104" i="57" s="1"/>
  <c r="A105" i="57" s="1"/>
  <c r="A106" i="57" s="1"/>
  <c r="A107" i="57" s="1"/>
  <c r="A108" i="57" s="1"/>
  <c r="A109" i="57" s="1"/>
  <c r="A110" i="57" s="1"/>
  <c r="A111" i="57" s="1"/>
  <c r="A112" i="57" s="1"/>
  <c r="A113" i="57" s="1"/>
  <c r="A114" i="57" s="1"/>
  <c r="A115" i="57" s="1"/>
  <c r="A116" i="57" s="1"/>
  <c r="A117" i="57" s="1"/>
  <c r="A118" i="57" s="1"/>
  <c r="A119" i="57" s="1"/>
  <c r="A120" i="57" s="1"/>
  <c r="A121" i="57" s="1"/>
  <c r="A122" i="57" s="1"/>
  <c r="A123" i="57" s="1"/>
  <c r="A124" i="57" s="1"/>
  <c r="A125" i="57" s="1"/>
  <c r="A126" i="57" s="1"/>
  <c r="A127" i="57" s="1"/>
  <c r="A128" i="57" s="1"/>
  <c r="A129" i="57" s="1"/>
  <c r="A130" i="57" s="1"/>
  <c r="A131" i="57" s="1"/>
  <c r="A132" i="57" s="1"/>
  <c r="I108" i="97"/>
  <c r="J108" i="97" s="1"/>
  <c r="R108" i="97"/>
  <c r="S108" i="97" s="1"/>
  <c r="F108" i="97"/>
  <c r="G108" i="97" s="1"/>
  <c r="K52" i="50"/>
  <c r="N52" i="50" s="1"/>
  <c r="E120" i="79" l="1"/>
  <c r="D120" i="79"/>
  <c r="A119" i="79"/>
  <c r="M25" i="46" l="1"/>
  <c r="M18" i="46"/>
  <c r="M17" i="46"/>
  <c r="E54" i="26" l="1"/>
  <c r="E49" i="26"/>
  <c r="E41" i="26"/>
  <c r="D33" i="18" l="1"/>
  <c r="D30" i="18"/>
  <c r="D18" i="18"/>
  <c r="D14" i="18"/>
  <c r="D13" i="18"/>
  <c r="D12" i="18"/>
  <c r="D11" i="18"/>
  <c r="D16" i="18" l="1"/>
  <c r="D21" i="18" s="1"/>
  <c r="H24" i="63" l="1"/>
  <c r="H121" i="52" l="1"/>
  <c r="P54" i="52"/>
  <c r="P47" i="52"/>
  <c r="P46" i="52"/>
  <c r="F49" i="40" l="1"/>
  <c r="F54" i="40" s="1"/>
  <c r="K132" i="39" l="1"/>
  <c r="E66" i="79"/>
  <c r="D66" i="79"/>
  <c r="A65" i="79"/>
  <c r="Q60" i="92" l="1"/>
  <c r="P60" i="92"/>
  <c r="P48" i="52" l="1"/>
  <c r="P49" i="52"/>
  <c r="P50" i="52"/>
  <c r="P51" i="52"/>
  <c r="P52" i="52"/>
  <c r="P53" i="52"/>
  <c r="P56" i="52" l="1"/>
  <c r="O188" i="52"/>
  <c r="N121" i="52"/>
  <c r="M251" i="52"/>
  <c r="H188" i="52"/>
  <c r="K54" i="50"/>
  <c r="M19" i="45"/>
  <c r="M20" i="45"/>
  <c r="N251" i="52" l="1"/>
  <c r="O121" i="52"/>
  <c r="O251" i="52"/>
  <c r="M188" i="52"/>
  <c r="N188" i="52"/>
  <c r="M121" i="52"/>
  <c r="R70" i="97" l="1"/>
  <c r="S70" i="97" s="1"/>
  <c r="R3" i="90" l="1"/>
  <c r="R69" i="90"/>
  <c r="R136" i="90"/>
  <c r="I136" i="90"/>
  <c r="I69" i="90"/>
  <c r="I3" i="90"/>
  <c r="Q136" i="90"/>
  <c r="H136" i="90"/>
  <c r="H69" i="90"/>
  <c r="Q69" i="90"/>
  <c r="Q3" i="90"/>
  <c r="H3" i="90"/>
  <c r="Q132" i="90"/>
  <c r="P132" i="90"/>
  <c r="O132" i="90"/>
  <c r="M132" i="90"/>
  <c r="L132" i="90"/>
  <c r="I132" i="90"/>
  <c r="H132" i="90"/>
  <c r="G132" i="90"/>
  <c r="R132" i="90"/>
  <c r="N132" i="90"/>
  <c r="Q62" i="90"/>
  <c r="P62" i="90"/>
  <c r="O62" i="90"/>
  <c r="M62" i="90"/>
  <c r="L62" i="90"/>
  <c r="R62" i="90"/>
  <c r="N62" i="90" l="1"/>
  <c r="I142" i="97" l="1"/>
  <c r="J142" i="97" s="1"/>
  <c r="H39" i="62" l="1"/>
  <c r="H38" i="62"/>
  <c r="H37" i="62"/>
  <c r="H36" i="62"/>
  <c r="H35" i="62"/>
  <c r="H34" i="62"/>
  <c r="H33" i="62"/>
  <c r="H32" i="62"/>
  <c r="H31" i="62"/>
  <c r="H30" i="62"/>
  <c r="G40" i="62"/>
  <c r="F40" i="62"/>
  <c r="E40" i="62"/>
  <c r="D40" i="62"/>
  <c r="C40" i="62"/>
  <c r="H40" i="62" l="1"/>
  <c r="I40" i="83"/>
  <c r="H40" i="83"/>
  <c r="H62" i="52"/>
  <c r="Q62" i="52"/>
  <c r="Q125" i="52"/>
  <c r="Q192" i="52"/>
  <c r="H192" i="52"/>
  <c r="H125" i="52"/>
  <c r="G126" i="47" l="1"/>
  <c r="F126" i="47"/>
  <c r="A126" i="47"/>
  <c r="F71" i="47"/>
  <c r="C25" i="41"/>
  <c r="D25" i="41"/>
  <c r="D63" i="41" s="1"/>
  <c r="E25" i="41"/>
  <c r="F25" i="41"/>
  <c r="F63" i="41" s="1"/>
  <c r="G25" i="41"/>
  <c r="G63" i="41" s="1"/>
  <c r="H25" i="41"/>
  <c r="I25" i="41"/>
  <c r="I63" i="41" s="1"/>
  <c r="K25" i="41"/>
  <c r="K63" i="41" s="1"/>
  <c r="L25" i="41"/>
  <c r="L63" i="41" s="1"/>
  <c r="E135" i="40"/>
  <c r="F135" i="40"/>
  <c r="H63" i="41" l="1"/>
  <c r="E63" i="41"/>
  <c r="C63" i="41"/>
  <c r="E4" i="86"/>
  <c r="D4" i="86"/>
  <c r="A3" i="86"/>
  <c r="J4" i="88"/>
  <c r="E4" i="88"/>
  <c r="I4" i="88"/>
  <c r="D4" i="88"/>
  <c r="A3" i="88"/>
  <c r="F3" i="88"/>
  <c r="S4" i="87"/>
  <c r="Q4" i="87"/>
  <c r="N3" i="87"/>
  <c r="L4" i="87"/>
  <c r="J4" i="87"/>
  <c r="F3" i="87"/>
  <c r="E4" i="87"/>
  <c r="D4" i="87"/>
  <c r="A3" i="87"/>
  <c r="L4" i="85"/>
  <c r="K4" i="85"/>
  <c r="I4" i="85"/>
  <c r="A3" i="85"/>
  <c r="L4" i="84"/>
  <c r="K4" i="84"/>
  <c r="I4" i="84"/>
  <c r="A3" i="84"/>
  <c r="H4" i="83"/>
  <c r="I4" i="83"/>
  <c r="G4" i="83"/>
  <c r="A3" i="83"/>
  <c r="E4" i="82"/>
  <c r="D4" i="82"/>
  <c r="A3" i="82"/>
  <c r="I72" i="97" l="1"/>
  <c r="F71" i="37"/>
  <c r="E71" i="37"/>
  <c r="A70" i="37"/>
  <c r="G3" i="49" l="1"/>
  <c r="F3" i="49"/>
  <c r="A2" i="49"/>
  <c r="E4" i="80"/>
  <c r="D4" i="80"/>
  <c r="A3" i="80"/>
  <c r="I3" i="48"/>
  <c r="H3" i="48"/>
  <c r="F2" i="48"/>
  <c r="E3" i="48"/>
  <c r="D3" i="48"/>
  <c r="A2" i="48"/>
  <c r="K128" i="46"/>
  <c r="K66" i="46"/>
  <c r="F128" i="46"/>
  <c r="E128" i="46"/>
  <c r="E66" i="46"/>
  <c r="K64" i="45"/>
  <c r="A60" i="44"/>
  <c r="F60" i="44"/>
  <c r="J60" i="44"/>
  <c r="L60" i="44"/>
  <c r="E60" i="44"/>
  <c r="D60" i="44"/>
  <c r="F3" i="42"/>
  <c r="E4" i="79"/>
  <c r="D4" i="79"/>
  <c r="A3" i="79"/>
  <c r="F3" i="28"/>
  <c r="G32" i="26"/>
  <c r="G38" i="26"/>
  <c r="H38" i="26"/>
  <c r="H43" i="26" s="1"/>
  <c r="H196" i="13"/>
  <c r="G196" i="13"/>
  <c r="B195" i="13"/>
  <c r="B63" i="9"/>
  <c r="B127" i="6"/>
  <c r="E128" i="6"/>
  <c r="D128" i="6"/>
  <c r="E64" i="6"/>
  <c r="D64" i="6"/>
  <c r="B63" i="6"/>
  <c r="A66" i="1"/>
  <c r="A1" i="4" s="1"/>
  <c r="E38" i="26" l="1"/>
  <c r="A1" i="5"/>
  <c r="G43" i="26"/>
  <c r="E43" i="26" l="1"/>
  <c r="C122" i="47" l="1"/>
  <c r="C60" i="47" s="1"/>
  <c r="F177" i="47"/>
  <c r="F61" i="47" s="1"/>
  <c r="E177" i="47"/>
  <c r="E61" i="47" s="1"/>
  <c r="G62" i="47" l="1"/>
  <c r="C63" i="47"/>
  <c r="G42" i="62" l="1"/>
  <c r="G69" i="62"/>
  <c r="G3" i="62"/>
  <c r="F77" i="25"/>
  <c r="F73" i="24"/>
  <c r="E73" i="24"/>
  <c r="F52" i="24" l="1"/>
  <c r="F78" i="25"/>
  <c r="F53" i="24" l="1"/>
  <c r="F80" i="25"/>
  <c r="J54" i="50" l="1"/>
  <c r="I54" i="50"/>
  <c r="G62" i="49"/>
  <c r="R96" i="97" l="1"/>
  <c r="S96" i="97" s="1"/>
  <c r="P251" i="52"/>
  <c r="P121" i="52"/>
  <c r="P188" i="52"/>
  <c r="F62" i="49"/>
  <c r="F96" i="97" l="1"/>
  <c r="G96" i="97" s="1"/>
  <c r="C94" i="97"/>
  <c r="D94" i="97" s="1"/>
  <c r="G44" i="15" l="1"/>
  <c r="C385" i="75" l="1"/>
  <c r="C370" i="75"/>
  <c r="D32" i="48" l="1"/>
  <c r="C354" i="75"/>
  <c r="I55" i="48"/>
  <c r="H55" i="48"/>
  <c r="G55" i="48"/>
  <c r="F55" i="48"/>
  <c r="D34" i="48" l="1"/>
  <c r="C355" i="75"/>
  <c r="D36" i="48" l="1"/>
  <c r="V47" i="14"/>
  <c r="U47" i="14"/>
  <c r="T47" i="14"/>
  <c r="S47" i="14"/>
  <c r="R47" i="14"/>
  <c r="R49" i="14" s="1"/>
  <c r="Q47" i="14"/>
  <c r="N47" i="14"/>
  <c r="M47" i="14"/>
  <c r="D60" i="48" l="1"/>
  <c r="C384" i="75"/>
  <c r="C383" i="75"/>
  <c r="C382" i="75"/>
  <c r="C380" i="75"/>
  <c r="C378" i="75"/>
  <c r="C377" i="75"/>
  <c r="C376" i="75"/>
  <c r="C375" i="75"/>
  <c r="C369" i="75"/>
  <c r="C368" i="75"/>
  <c r="C367" i="75"/>
  <c r="C365" i="75"/>
  <c r="C363" i="75"/>
  <c r="C362" i="75"/>
  <c r="C361" i="75"/>
  <c r="C360" i="75"/>
  <c r="C353" i="75"/>
  <c r="C352" i="75"/>
  <c r="C351" i="75"/>
  <c r="C396" i="75" l="1"/>
  <c r="R86" i="97"/>
  <c r="S86" i="97" s="1"/>
  <c r="C391" i="75"/>
  <c r="C379" i="75"/>
  <c r="C386" i="75" s="1"/>
  <c r="C364" i="75"/>
  <c r="C371" i="75" s="1"/>
  <c r="I86" i="97" l="1"/>
  <c r="J86" i="97" s="1"/>
  <c r="L86" i="97"/>
  <c r="M86" i="97" s="1"/>
  <c r="E43" i="56"/>
  <c r="D34" i="61" l="1"/>
  <c r="D35" i="61"/>
  <c r="C349" i="75"/>
  <c r="C347" i="75"/>
  <c r="C346" i="75"/>
  <c r="C345" i="75"/>
  <c r="C344" i="75"/>
  <c r="I32" i="48"/>
  <c r="G32" i="48"/>
  <c r="F32" i="48"/>
  <c r="J123" i="65"/>
  <c r="L123" i="65"/>
  <c r="H123" i="65"/>
  <c r="L109" i="65"/>
  <c r="J109" i="65"/>
  <c r="H109" i="65"/>
  <c r="H38" i="65"/>
  <c r="E109" i="65"/>
  <c r="C109" i="65"/>
  <c r="E123" i="65"/>
  <c r="C123" i="65"/>
  <c r="C38" i="65"/>
  <c r="I34" i="48" l="1"/>
  <c r="C397" i="75"/>
  <c r="C395" i="75"/>
  <c r="C348" i="75"/>
  <c r="C356" i="75" s="1"/>
  <c r="C392" i="75"/>
  <c r="C390" i="75"/>
  <c r="F2" i="53"/>
  <c r="Q25" i="51"/>
  <c r="Q40" i="51"/>
  <c r="A2" i="28"/>
  <c r="A2" i="25"/>
  <c r="F3" i="25"/>
  <c r="G3" i="25"/>
  <c r="A96" i="25"/>
  <c r="F96" i="25"/>
  <c r="G96" i="25"/>
  <c r="E131" i="49"/>
  <c r="D131" i="49"/>
  <c r="C131" i="49"/>
  <c r="G130" i="49"/>
  <c r="F130" i="49"/>
  <c r="G129" i="49"/>
  <c r="F129" i="49"/>
  <c r="G128" i="49"/>
  <c r="F128" i="49"/>
  <c r="G127" i="49"/>
  <c r="F127" i="49"/>
  <c r="G126" i="49"/>
  <c r="F126" i="49"/>
  <c r="G125" i="49"/>
  <c r="F125" i="49"/>
  <c r="G124" i="49"/>
  <c r="F124" i="49"/>
  <c r="G123" i="49"/>
  <c r="F123" i="49"/>
  <c r="G122" i="49"/>
  <c r="F122" i="49"/>
  <c r="G121" i="49"/>
  <c r="F121" i="49"/>
  <c r="G120" i="49"/>
  <c r="F120" i="49"/>
  <c r="G119" i="49"/>
  <c r="F119" i="49"/>
  <c r="G118" i="49"/>
  <c r="F118" i="49"/>
  <c r="A118" i="49"/>
  <c r="A119" i="49" s="1"/>
  <c r="A120" i="49" s="1"/>
  <c r="A121" i="49" s="1"/>
  <c r="A122" i="49" s="1"/>
  <c r="A123" i="49" s="1"/>
  <c r="A124" i="49" s="1"/>
  <c r="A125" i="49" s="1"/>
  <c r="A126" i="49" s="1"/>
  <c r="A127" i="49" s="1"/>
  <c r="A128" i="49" s="1"/>
  <c r="A129" i="49" s="1"/>
  <c r="A130" i="49" s="1"/>
  <c r="A131" i="49" s="1"/>
  <c r="G117" i="49"/>
  <c r="F117" i="49"/>
  <c r="G116" i="49"/>
  <c r="F116" i="49"/>
  <c r="G115" i="49"/>
  <c r="F115" i="49"/>
  <c r="G114" i="49"/>
  <c r="F114" i="49"/>
  <c r="G113" i="49"/>
  <c r="F113" i="49"/>
  <c r="G112" i="49"/>
  <c r="F112" i="49"/>
  <c r="G111" i="49"/>
  <c r="F111" i="49"/>
  <c r="G110" i="49"/>
  <c r="F110" i="49"/>
  <c r="G109" i="49"/>
  <c r="F109" i="49"/>
  <c r="G108" i="49"/>
  <c r="F108" i="49"/>
  <c r="G107" i="49"/>
  <c r="F107" i="49"/>
  <c r="G106" i="49"/>
  <c r="F106" i="49"/>
  <c r="G105" i="49"/>
  <c r="F105" i="49"/>
  <c r="G104" i="49"/>
  <c r="F104" i="49"/>
  <c r="G103" i="49"/>
  <c r="F103" i="49"/>
  <c r="G102" i="49"/>
  <c r="F102" i="49"/>
  <c r="G101" i="49"/>
  <c r="F101" i="49"/>
  <c r="G100" i="49"/>
  <c r="F100" i="49"/>
  <c r="G99" i="49"/>
  <c r="F99" i="49"/>
  <c r="G98" i="49"/>
  <c r="F98" i="49"/>
  <c r="G97" i="49"/>
  <c r="F97" i="49"/>
  <c r="G96" i="49"/>
  <c r="F96" i="49"/>
  <c r="G95" i="49"/>
  <c r="F95" i="49"/>
  <c r="G94" i="49"/>
  <c r="F94" i="49"/>
  <c r="G93" i="49"/>
  <c r="F93" i="49"/>
  <c r="G92" i="49"/>
  <c r="F92" i="49"/>
  <c r="G91" i="49"/>
  <c r="F91" i="49"/>
  <c r="G90" i="49"/>
  <c r="F90" i="49"/>
  <c r="G89" i="49"/>
  <c r="F89" i="49"/>
  <c r="G88" i="49"/>
  <c r="F88" i="49"/>
  <c r="G87" i="49"/>
  <c r="F87" i="49"/>
  <c r="G86" i="49"/>
  <c r="F86" i="49"/>
  <c r="G85" i="49"/>
  <c r="F85" i="49"/>
  <c r="G84" i="49"/>
  <c r="F84" i="49"/>
  <c r="G83" i="49"/>
  <c r="F83" i="49"/>
  <c r="G82" i="49"/>
  <c r="F82" i="49"/>
  <c r="G81" i="49"/>
  <c r="F81" i="49"/>
  <c r="G80" i="49"/>
  <c r="F80" i="49"/>
  <c r="G79" i="49"/>
  <c r="F79" i="49"/>
  <c r="G78" i="49"/>
  <c r="F78" i="49"/>
  <c r="A78" i="49"/>
  <c r="A79" i="49" s="1"/>
  <c r="A80" i="49" s="1"/>
  <c r="A81" i="49" s="1"/>
  <c r="A82" i="49" s="1"/>
  <c r="A83" i="49" s="1"/>
  <c r="A84" i="49" s="1"/>
  <c r="A85" i="49" s="1"/>
  <c r="A86" i="49" s="1"/>
  <c r="A87" i="49" s="1"/>
  <c r="A88" i="49" s="1"/>
  <c r="A89" i="49" s="1"/>
  <c r="A90" i="49" s="1"/>
  <c r="A91" i="49" s="1"/>
  <c r="A92" i="49" s="1"/>
  <c r="A93" i="49" s="1"/>
  <c r="A94" i="49" s="1"/>
  <c r="A95" i="49" s="1"/>
  <c r="A96" i="49" s="1"/>
  <c r="A97" i="49" s="1"/>
  <c r="A98" i="49" s="1"/>
  <c r="A99" i="49" s="1"/>
  <c r="A100" i="49" s="1"/>
  <c r="G77" i="49"/>
  <c r="F77" i="49"/>
  <c r="G63" i="49"/>
  <c r="F63" i="49"/>
  <c r="F61" i="49"/>
  <c r="A23" i="49"/>
  <c r="A24" i="49" s="1"/>
  <c r="A25" i="49" s="1"/>
  <c r="A26" i="49" s="1"/>
  <c r="A27" i="49" s="1"/>
  <c r="A28" i="49" s="1"/>
  <c r="A29" i="49" s="1"/>
  <c r="A30" i="49" s="1"/>
  <c r="A31" i="49" s="1"/>
  <c r="A32" i="49" s="1"/>
  <c r="A33" i="49" s="1"/>
  <c r="A34" i="49" s="1"/>
  <c r="A35" i="49" s="1"/>
  <c r="A36" i="49" s="1"/>
  <c r="A37" i="49" s="1"/>
  <c r="A38" i="49" s="1"/>
  <c r="A39" i="49" s="1"/>
  <c r="A40" i="49" s="1"/>
  <c r="A41" i="49" s="1"/>
  <c r="A42" i="49" s="1"/>
  <c r="A43" i="49" s="1"/>
  <c r="A44" i="49" s="1"/>
  <c r="A45" i="49" s="1"/>
  <c r="A46" i="49" s="1"/>
  <c r="A47" i="49" s="1"/>
  <c r="A48" i="49" s="1"/>
  <c r="A49" i="49" s="1"/>
  <c r="A50" i="49" s="1"/>
  <c r="A51" i="49" s="1"/>
  <c r="A52" i="49" s="1"/>
  <c r="A53" i="49" s="1"/>
  <c r="A54" i="49" s="1"/>
  <c r="A55" i="49" s="1"/>
  <c r="A56" i="49" s="1"/>
  <c r="A57" i="49" s="1"/>
  <c r="A58" i="49" s="1"/>
  <c r="A59" i="49" s="1"/>
  <c r="A60" i="49" s="1"/>
  <c r="A61" i="49" s="1"/>
  <c r="A62" i="49" s="1"/>
  <c r="A63" i="49" s="1"/>
  <c r="A64" i="49" s="1"/>
  <c r="G34" i="48"/>
  <c r="F34" i="48"/>
  <c r="H34" i="48"/>
  <c r="I36" i="48" l="1"/>
  <c r="F36" i="48"/>
  <c r="G36" i="48"/>
  <c r="H36" i="48"/>
  <c r="G131" i="49"/>
  <c r="F131" i="49"/>
  <c r="C64" i="49"/>
  <c r="Q26" i="51"/>
  <c r="D64" i="49"/>
  <c r="I90" i="97" l="1"/>
  <c r="J90" i="97" s="1"/>
  <c r="F64" i="49"/>
  <c r="G64" i="49"/>
  <c r="E125" i="61"/>
  <c r="D125" i="61"/>
  <c r="F107" i="61"/>
  <c r="F105" i="61"/>
  <c r="E103" i="61"/>
  <c r="D103" i="61"/>
  <c r="F102" i="61"/>
  <c r="F101" i="61"/>
  <c r="F100" i="61"/>
  <c r="E98" i="61"/>
  <c r="D98" i="61"/>
  <c r="F97" i="61"/>
  <c r="F96" i="61"/>
  <c r="F95" i="61"/>
  <c r="E92" i="61"/>
  <c r="F91" i="61"/>
  <c r="F90" i="61"/>
  <c r="D88" i="61"/>
  <c r="D87" i="61"/>
  <c r="D86" i="61"/>
  <c r="D85" i="61"/>
  <c r="D84" i="61"/>
  <c r="D83" i="61"/>
  <c r="D82" i="61"/>
  <c r="D80" i="61"/>
  <c r="D79" i="61"/>
  <c r="D77" i="61"/>
  <c r="F69" i="61"/>
  <c r="E69" i="61"/>
  <c r="A68" i="61"/>
  <c r="D64" i="61"/>
  <c r="D55" i="61"/>
  <c r="D41" i="61"/>
  <c r="D40" i="61"/>
  <c r="D39" i="61"/>
  <c r="D38" i="61"/>
  <c r="D37" i="61"/>
  <c r="D25" i="61"/>
  <c r="F3" i="61"/>
  <c r="E3" i="61"/>
  <c r="A2" i="61"/>
  <c r="G43" i="56"/>
  <c r="F43" i="56"/>
  <c r="D43" i="56"/>
  <c r="H42" i="56"/>
  <c r="H41" i="56"/>
  <c r="H40" i="56"/>
  <c r="H39" i="56"/>
  <c r="H38" i="56"/>
  <c r="H37" i="56"/>
  <c r="H36" i="56"/>
  <c r="H35" i="56"/>
  <c r="H34" i="56"/>
  <c r="H33" i="56"/>
  <c r="H32" i="56"/>
  <c r="H3" i="56"/>
  <c r="G3" i="56"/>
  <c r="A2" i="56"/>
  <c r="H125" i="54"/>
  <c r="G125" i="54"/>
  <c r="F125" i="54"/>
  <c r="E125" i="54"/>
  <c r="D125" i="54"/>
  <c r="I124" i="54"/>
  <c r="I123" i="54"/>
  <c r="I122" i="54"/>
  <c r="I121" i="54"/>
  <c r="I120" i="54"/>
  <c r="I119" i="54"/>
  <c r="I118" i="54"/>
  <c r="I117" i="54"/>
  <c r="I116" i="54"/>
  <c r="I115" i="54"/>
  <c r="I114" i="54"/>
  <c r="I113" i="54"/>
  <c r="I112" i="54"/>
  <c r="I111" i="54"/>
  <c r="I110" i="54"/>
  <c r="I109" i="54"/>
  <c r="I108" i="54"/>
  <c r="I107" i="54"/>
  <c r="I106" i="54"/>
  <c r="I105" i="54"/>
  <c r="I104" i="54"/>
  <c r="I103" i="54"/>
  <c r="I102" i="54"/>
  <c r="I101" i="54"/>
  <c r="I100" i="54"/>
  <c r="I99" i="54"/>
  <c r="I98" i="54"/>
  <c r="I97" i="54"/>
  <c r="I96" i="54"/>
  <c r="I95" i="54"/>
  <c r="I94" i="54"/>
  <c r="I93" i="54"/>
  <c r="I92" i="54"/>
  <c r="I91" i="54"/>
  <c r="I90" i="54"/>
  <c r="I89" i="54"/>
  <c r="I88" i="54"/>
  <c r="I87" i="54"/>
  <c r="I86" i="54"/>
  <c r="I85" i="54"/>
  <c r="I84" i="54"/>
  <c r="I83" i="54"/>
  <c r="I82" i="54"/>
  <c r="I81" i="54"/>
  <c r="I80" i="54"/>
  <c r="I79" i="54"/>
  <c r="I78" i="54"/>
  <c r="I77" i="54"/>
  <c r="H66" i="54"/>
  <c r="G66" i="54"/>
  <c r="A66" i="54"/>
  <c r="H53" i="54"/>
  <c r="G53" i="54"/>
  <c r="F53" i="54"/>
  <c r="E53" i="54"/>
  <c r="D53" i="54"/>
  <c r="I52" i="54"/>
  <c r="I51" i="54"/>
  <c r="I50" i="54"/>
  <c r="I49" i="54"/>
  <c r="I48" i="54"/>
  <c r="I47" i="54"/>
  <c r="I46" i="54"/>
  <c r="I44" i="54"/>
  <c r="I43" i="54"/>
  <c r="I42" i="54"/>
  <c r="I41" i="54"/>
  <c r="I40" i="54"/>
  <c r="I39" i="54"/>
  <c r="I38" i="54"/>
  <c r="H3" i="54"/>
  <c r="G3" i="54"/>
  <c r="A2" i="54"/>
  <c r="E59" i="81"/>
  <c r="Q234" i="53"/>
  <c r="P234" i="53"/>
  <c r="O234" i="53"/>
  <c r="L234" i="53"/>
  <c r="K234" i="53"/>
  <c r="J234" i="53"/>
  <c r="R233" i="53"/>
  <c r="R232" i="53"/>
  <c r="R231" i="53"/>
  <c r="R230" i="53"/>
  <c r="R229" i="53"/>
  <c r="R228" i="53"/>
  <c r="R227" i="53"/>
  <c r="R226" i="53"/>
  <c r="R225" i="53"/>
  <c r="R224" i="53"/>
  <c r="R223" i="53"/>
  <c r="R222" i="53"/>
  <c r="R221" i="53"/>
  <c r="R220" i="53"/>
  <c r="R219" i="53"/>
  <c r="R218" i="53"/>
  <c r="R217" i="53"/>
  <c r="R216" i="53"/>
  <c r="R215" i="53"/>
  <c r="R214" i="53"/>
  <c r="R213" i="53"/>
  <c r="R212" i="53"/>
  <c r="R211" i="53"/>
  <c r="R210" i="53"/>
  <c r="R209" i="53"/>
  <c r="R208" i="53"/>
  <c r="R207" i="53"/>
  <c r="R206" i="53"/>
  <c r="R205" i="53"/>
  <c r="R204" i="53"/>
  <c r="R203" i="53"/>
  <c r="R202" i="53"/>
  <c r="R201" i="53"/>
  <c r="R200" i="53"/>
  <c r="R199" i="53"/>
  <c r="R198" i="53"/>
  <c r="R197" i="53"/>
  <c r="R196" i="53"/>
  <c r="R195" i="53"/>
  <c r="R194" i="53"/>
  <c r="R193" i="53"/>
  <c r="R192" i="53"/>
  <c r="R191" i="53"/>
  <c r="R190" i="53"/>
  <c r="R189" i="53"/>
  <c r="R188" i="53"/>
  <c r="R187" i="53"/>
  <c r="R186" i="53"/>
  <c r="R185" i="53"/>
  <c r="R184" i="53"/>
  <c r="R183" i="53"/>
  <c r="R182" i="53"/>
  <c r="R181" i="53"/>
  <c r="R180" i="53"/>
  <c r="R179" i="53"/>
  <c r="R178" i="53"/>
  <c r="R177" i="53"/>
  <c r="R176" i="53"/>
  <c r="R175" i="53"/>
  <c r="R174" i="53"/>
  <c r="R173" i="53"/>
  <c r="R172" i="53"/>
  <c r="R171" i="53"/>
  <c r="R170" i="53"/>
  <c r="R161" i="53"/>
  <c r="Q161" i="53"/>
  <c r="N161" i="53"/>
  <c r="L161" i="53"/>
  <c r="J161" i="53"/>
  <c r="F161" i="53"/>
  <c r="E161" i="53"/>
  <c r="D161" i="53"/>
  <c r="A161" i="53"/>
  <c r="Q157" i="53"/>
  <c r="Q67" i="53" s="1"/>
  <c r="P157" i="53"/>
  <c r="P66" i="53" s="1"/>
  <c r="P67" i="53" s="1"/>
  <c r="O157" i="53"/>
  <c r="L157" i="53"/>
  <c r="K157" i="53"/>
  <c r="J157" i="53"/>
  <c r="R156" i="53"/>
  <c r="R155" i="53"/>
  <c r="R154" i="53"/>
  <c r="R153" i="53"/>
  <c r="R152" i="53"/>
  <c r="R151" i="53"/>
  <c r="R150" i="53"/>
  <c r="R149" i="53"/>
  <c r="R148" i="53"/>
  <c r="R147" i="53"/>
  <c r="R146" i="53"/>
  <c r="R145" i="53"/>
  <c r="R144" i="53"/>
  <c r="R143" i="53"/>
  <c r="R142" i="53"/>
  <c r="R141" i="53"/>
  <c r="R140" i="53"/>
  <c r="R139" i="53"/>
  <c r="R138" i="53"/>
  <c r="R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R84" i="53"/>
  <c r="Q84" i="53"/>
  <c r="N84" i="53"/>
  <c r="L84" i="53"/>
  <c r="J84" i="53"/>
  <c r="F84" i="53"/>
  <c r="E84" i="53"/>
  <c r="D84" i="53"/>
  <c r="A84" i="53"/>
  <c r="L67" i="53"/>
  <c r="K67" i="53"/>
  <c r="R3" i="53"/>
  <c r="Q3" i="53"/>
  <c r="L3" i="53"/>
  <c r="J3" i="53"/>
  <c r="E3" i="53"/>
  <c r="D3" i="53"/>
  <c r="A2" i="53"/>
  <c r="O192" i="52"/>
  <c r="I192" i="52"/>
  <c r="E192" i="52"/>
  <c r="A192" i="52"/>
  <c r="O125" i="52"/>
  <c r="I125" i="52"/>
  <c r="E125" i="52"/>
  <c r="A125" i="52"/>
  <c r="O62" i="52"/>
  <c r="I62" i="52"/>
  <c r="E62" i="52"/>
  <c r="A62" i="52"/>
  <c r="P3" i="52"/>
  <c r="O3" i="52"/>
  <c r="G3" i="52"/>
  <c r="E3" i="52"/>
  <c r="I2" i="52"/>
  <c r="A2" i="52"/>
  <c r="G70" i="51"/>
  <c r="G71" i="51" s="1"/>
  <c r="G72" i="51" s="1"/>
  <c r="G73" i="51" s="1"/>
  <c r="F58" i="51"/>
  <c r="E58" i="51"/>
  <c r="G55" i="51"/>
  <c r="G56" i="51" s="1"/>
  <c r="G57" i="51" s="1"/>
  <c r="G58" i="51" s="1"/>
  <c r="G59" i="51" s="1"/>
  <c r="G60" i="51" s="1"/>
  <c r="G61" i="51" s="1"/>
  <c r="G62" i="51" s="1"/>
  <c r="F48" i="51"/>
  <c r="E48" i="51"/>
  <c r="F41" i="51"/>
  <c r="E41" i="51"/>
  <c r="G38" i="51"/>
  <c r="G39" i="51" s="1"/>
  <c r="G40" i="51" s="1"/>
  <c r="G41" i="51" s="1"/>
  <c r="G42" i="51" s="1"/>
  <c r="G43" i="51" s="1"/>
  <c r="L32" i="51"/>
  <c r="K32" i="51"/>
  <c r="G32" i="51"/>
  <c r="G33" i="51" s="1"/>
  <c r="G34" i="51" s="1"/>
  <c r="G35" i="51" s="1"/>
  <c r="P25" i="51"/>
  <c r="L25" i="51"/>
  <c r="K25" i="51"/>
  <c r="G25" i="51"/>
  <c r="G26" i="51" s="1"/>
  <c r="G27" i="51" s="1"/>
  <c r="G28" i="51" s="1"/>
  <c r="G29" i="51" s="1"/>
  <c r="W22" i="51"/>
  <c r="L15" i="51"/>
  <c r="K15" i="51"/>
  <c r="G9" i="51"/>
  <c r="G10" i="51" s="1"/>
  <c r="G11" i="51" s="1"/>
  <c r="G12" i="51" s="1"/>
  <c r="G13" i="51" s="1"/>
  <c r="G14" i="51" s="1"/>
  <c r="G15" i="51" s="1"/>
  <c r="G16" i="51" s="1"/>
  <c r="G17" i="51" s="1"/>
  <c r="G18" i="51" s="1"/>
  <c r="G19" i="51" s="1"/>
  <c r="G20" i="51" s="1"/>
  <c r="G21" i="51" s="1"/>
  <c r="W3" i="51"/>
  <c r="V3" i="51"/>
  <c r="Q3" i="51"/>
  <c r="P3" i="51"/>
  <c r="L3" i="51"/>
  <c r="K3" i="51"/>
  <c r="F3" i="51"/>
  <c r="E3" i="51"/>
  <c r="R2" i="51"/>
  <c r="M2" i="51"/>
  <c r="G2" i="51"/>
  <c r="A2" i="51"/>
  <c r="G122" i="47"/>
  <c r="F122" i="47"/>
  <c r="F60" i="47" s="1"/>
  <c r="E122" i="47"/>
  <c r="E60" i="47" s="1"/>
  <c r="G71" i="47"/>
  <c r="A71" i="47"/>
  <c r="G3" i="47"/>
  <c r="F3" i="47"/>
  <c r="A2" i="47"/>
  <c r="F119" i="43"/>
  <c r="E119" i="43"/>
  <c r="C119" i="43"/>
  <c r="G118" i="43"/>
  <c r="G117" i="43"/>
  <c r="G116" i="43"/>
  <c r="G115" i="43"/>
  <c r="G114" i="43"/>
  <c r="G113" i="43"/>
  <c r="G112" i="43"/>
  <c r="G111" i="43"/>
  <c r="G110" i="43"/>
  <c r="G109" i="43"/>
  <c r="G108" i="43"/>
  <c r="G107" i="43"/>
  <c r="G106" i="43"/>
  <c r="G105" i="43"/>
  <c r="G104" i="43"/>
  <c r="G103" i="43"/>
  <c r="G102" i="43"/>
  <c r="G101" i="43"/>
  <c r="G100" i="43"/>
  <c r="G99" i="43"/>
  <c r="G98" i="43"/>
  <c r="G97" i="43"/>
  <c r="G96" i="43"/>
  <c r="G95" i="43"/>
  <c r="G94" i="43"/>
  <c r="G93" i="43"/>
  <c r="G92" i="43"/>
  <c r="G91" i="43"/>
  <c r="G90" i="43"/>
  <c r="G89" i="43"/>
  <c r="G88" i="43"/>
  <c r="G87" i="43"/>
  <c r="G86" i="43"/>
  <c r="G85" i="43"/>
  <c r="G84" i="43"/>
  <c r="G83" i="43"/>
  <c r="G82" i="43"/>
  <c r="G81" i="43"/>
  <c r="G80" i="43"/>
  <c r="G79" i="43"/>
  <c r="G78" i="43"/>
  <c r="G77" i="43"/>
  <c r="G76" i="43"/>
  <c r="G75" i="43"/>
  <c r="G74" i="43"/>
  <c r="G73" i="43"/>
  <c r="G65" i="43"/>
  <c r="F65" i="43"/>
  <c r="A65" i="43"/>
  <c r="C59" i="43"/>
  <c r="G3" i="43"/>
  <c r="F3" i="43"/>
  <c r="A2" i="43"/>
  <c r="E57" i="38"/>
  <c r="E3" i="38"/>
  <c r="D3" i="38"/>
  <c r="A2" i="38"/>
  <c r="F126" i="33"/>
  <c r="D126" i="33"/>
  <c r="C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69" i="33"/>
  <c r="F69" i="33"/>
  <c r="A69" i="33"/>
  <c r="F63" i="33"/>
  <c r="C63" i="33"/>
  <c r="G3" i="33"/>
  <c r="F3" i="33"/>
  <c r="A2" i="33"/>
  <c r="G74" i="32"/>
  <c r="F74" i="32"/>
  <c r="A74" i="32"/>
  <c r="G3" i="32"/>
  <c r="F3" i="32"/>
  <c r="A2" i="32"/>
  <c r="G64" i="31"/>
  <c r="F64" i="31"/>
  <c r="D64" i="31"/>
  <c r="C64" i="31"/>
  <c r="G29" i="31"/>
  <c r="F29" i="31"/>
  <c r="D29" i="31"/>
  <c r="C29" i="31"/>
  <c r="G3" i="31"/>
  <c r="E3" i="31"/>
  <c r="A2" i="31"/>
  <c r="M70" i="30"/>
  <c r="L70" i="30"/>
  <c r="F70" i="30"/>
  <c r="E70" i="30"/>
  <c r="G69" i="30"/>
  <c r="A69" i="30"/>
  <c r="M3" i="30"/>
  <c r="L3" i="30"/>
  <c r="F3" i="30"/>
  <c r="E3" i="30"/>
  <c r="G2" i="30"/>
  <c r="A2" i="30"/>
  <c r="E38" i="29"/>
  <c r="F3" i="29"/>
  <c r="E3" i="29"/>
  <c r="A2" i="29"/>
  <c r="G62" i="26"/>
  <c r="F62" i="26"/>
  <c r="A62" i="26"/>
  <c r="H55" i="26"/>
  <c r="G55" i="26"/>
  <c r="E53" i="26"/>
  <c r="E50" i="26"/>
  <c r="E47" i="26"/>
  <c r="E46" i="26"/>
  <c r="E40" i="26"/>
  <c r="E29" i="26"/>
  <c r="E28" i="26"/>
  <c r="G3" i="26"/>
  <c r="F3" i="26"/>
  <c r="B2" i="26"/>
  <c r="G245" i="23"/>
  <c r="F245" i="23"/>
  <c r="B245" i="23"/>
  <c r="G184" i="23"/>
  <c r="F184" i="23"/>
  <c r="B184" i="23"/>
  <c r="B123" i="23"/>
  <c r="G62" i="23"/>
  <c r="G123" i="23" s="1"/>
  <c r="F62" i="23"/>
  <c r="B62" i="23"/>
  <c r="G3" i="23"/>
  <c r="F3" i="23"/>
  <c r="B2" i="23"/>
  <c r="I142" i="20"/>
  <c r="I136" i="20"/>
  <c r="I123" i="20"/>
  <c r="C555" i="75" s="1"/>
  <c r="H123" i="20"/>
  <c r="G123" i="20"/>
  <c r="F123" i="20"/>
  <c r="E123" i="20"/>
  <c r="D123" i="20"/>
  <c r="H114" i="20"/>
  <c r="G114" i="20"/>
  <c r="F114" i="20"/>
  <c r="E114" i="20"/>
  <c r="D114" i="20"/>
  <c r="G97" i="20"/>
  <c r="D97" i="20"/>
  <c r="H83" i="20"/>
  <c r="G83" i="20"/>
  <c r="F83" i="20"/>
  <c r="E83" i="20"/>
  <c r="I82" i="20"/>
  <c r="I81" i="20"/>
  <c r="I80" i="20"/>
  <c r="I75" i="20"/>
  <c r="H75" i="20"/>
  <c r="E75" i="20"/>
  <c r="D75" i="20"/>
  <c r="F74" i="20"/>
  <c r="A74" i="20"/>
  <c r="I67" i="20"/>
  <c r="I66" i="20"/>
  <c r="I65" i="20"/>
  <c r="I64" i="20"/>
  <c r="I63" i="20"/>
  <c r="H61" i="20"/>
  <c r="G61" i="20"/>
  <c r="F61" i="20"/>
  <c r="E61" i="20"/>
  <c r="D61" i="20"/>
  <c r="I60" i="20"/>
  <c r="I59" i="20"/>
  <c r="I58" i="20"/>
  <c r="I57" i="20"/>
  <c r="I56" i="20"/>
  <c r="I55" i="20"/>
  <c r="I54" i="20"/>
  <c r="I53" i="20"/>
  <c r="G51" i="20"/>
  <c r="F51" i="20"/>
  <c r="E51" i="20"/>
  <c r="D51" i="20"/>
  <c r="I50" i="20"/>
  <c r="I49" i="20"/>
  <c r="I48" i="20"/>
  <c r="I47" i="20"/>
  <c r="I46" i="20"/>
  <c r="I45" i="20"/>
  <c r="I44" i="20"/>
  <c r="G42" i="20"/>
  <c r="F42" i="20"/>
  <c r="E42" i="20"/>
  <c r="D42" i="20"/>
  <c r="I41" i="20"/>
  <c r="I40" i="20"/>
  <c r="I39" i="20"/>
  <c r="I38" i="20"/>
  <c r="I37" i="20"/>
  <c r="I36" i="20"/>
  <c r="I35" i="20"/>
  <c r="I34" i="20"/>
  <c r="H31" i="20"/>
  <c r="G31" i="20"/>
  <c r="F31" i="20"/>
  <c r="E31" i="20"/>
  <c r="D31" i="20"/>
  <c r="I3" i="20"/>
  <c r="H3" i="20"/>
  <c r="E3" i="20"/>
  <c r="D3" i="20"/>
  <c r="F2" i="20"/>
  <c r="A2" i="20"/>
  <c r="K56" i="78"/>
  <c r="K55" i="78"/>
  <c r="K54" i="78"/>
  <c r="K53" i="78"/>
  <c r="K52" i="78"/>
  <c r="K51" i="78"/>
  <c r="K50" i="78"/>
  <c r="K49" i="78"/>
  <c r="K48" i="78"/>
  <c r="K47" i="78"/>
  <c r="K46" i="78"/>
  <c r="K45" i="78"/>
  <c r="K44" i="78"/>
  <c r="K43" i="78"/>
  <c r="K42" i="78"/>
  <c r="K41" i="78"/>
  <c r="K40" i="78"/>
  <c r="K39" i="78"/>
  <c r="K38" i="78"/>
  <c r="K37" i="78"/>
  <c r="K36" i="78"/>
  <c r="K35" i="78"/>
  <c r="K34" i="78"/>
  <c r="K33" i="78"/>
  <c r="K32" i="78"/>
  <c r="K31" i="78"/>
  <c r="K30" i="78"/>
  <c r="K29" i="78"/>
  <c r="K28" i="78"/>
  <c r="H70" i="17"/>
  <c r="G70" i="17"/>
  <c r="B69" i="17"/>
  <c r="H3" i="17"/>
  <c r="E4" i="78" s="1"/>
  <c r="J4" i="78" s="1"/>
  <c r="G3" i="17"/>
  <c r="D4" i="78" s="1"/>
  <c r="I4" i="78" s="1"/>
  <c r="B2" i="17"/>
  <c r="A3" i="78" s="1"/>
  <c r="G3" i="78" s="1"/>
  <c r="E68" i="16"/>
  <c r="D68" i="16"/>
  <c r="B67" i="16"/>
  <c r="E3" i="16"/>
  <c r="D3" i="16"/>
  <c r="B2" i="16"/>
  <c r="V49" i="14"/>
  <c r="U49" i="14"/>
  <c r="T49" i="14"/>
  <c r="S49" i="14"/>
  <c r="Q49" i="14"/>
  <c r="AD3" i="14"/>
  <c r="AC3" i="14"/>
  <c r="V3" i="14"/>
  <c r="U3" i="14"/>
  <c r="N3" i="14"/>
  <c r="M3" i="14"/>
  <c r="H3" i="14"/>
  <c r="G3" i="14"/>
  <c r="X2" i="14"/>
  <c r="P2" i="14"/>
  <c r="I2" i="14"/>
  <c r="B2" i="14"/>
  <c r="H133" i="13"/>
  <c r="G133" i="13"/>
  <c r="B132" i="13"/>
  <c r="H73" i="13"/>
  <c r="G73" i="13"/>
  <c r="B72" i="13"/>
  <c r="H3" i="13"/>
  <c r="G3" i="13"/>
  <c r="B2" i="13"/>
  <c r="E3" i="6"/>
  <c r="D3" i="6"/>
  <c r="B2" i="6"/>
  <c r="P118" i="64"/>
  <c r="M118" i="64"/>
  <c r="J118" i="64"/>
  <c r="G118" i="64"/>
  <c r="D118" i="64"/>
  <c r="P101" i="64"/>
  <c r="M101" i="64"/>
  <c r="J101" i="64"/>
  <c r="G101" i="64"/>
  <c r="D101" i="64"/>
  <c r="P55" i="64"/>
  <c r="M55" i="64"/>
  <c r="J55" i="64"/>
  <c r="J38" i="64"/>
  <c r="G55" i="64"/>
  <c r="G38" i="64"/>
  <c r="D55" i="64"/>
  <c r="D38" i="64"/>
  <c r="J60" i="88"/>
  <c r="I60" i="88"/>
  <c r="H60" i="88"/>
  <c r="G60" i="88"/>
  <c r="F60" i="88"/>
  <c r="E60" i="88"/>
  <c r="D60" i="88"/>
  <c r="C60" i="88"/>
  <c r="R60" i="87"/>
  <c r="T60" i="87"/>
  <c r="S60" i="87"/>
  <c r="P60" i="87"/>
  <c r="O60" i="87"/>
  <c r="N60" i="87"/>
  <c r="M60" i="87"/>
  <c r="L60" i="87"/>
  <c r="K60" i="87"/>
  <c r="J60" i="87"/>
  <c r="I60" i="87"/>
  <c r="H60" i="87"/>
  <c r="G60" i="87"/>
  <c r="F60" i="87"/>
  <c r="E60" i="87"/>
  <c r="D60" i="87"/>
  <c r="C60" i="87"/>
  <c r="C64" i="82"/>
  <c r="Q61" i="69"/>
  <c r="L38" i="65"/>
  <c r="J38" i="65"/>
  <c r="E38" i="65"/>
  <c r="P38" i="64"/>
  <c r="M38" i="64"/>
  <c r="K38" i="85"/>
  <c r="J38" i="85"/>
  <c r="H38" i="85"/>
  <c r="G38" i="85"/>
  <c r="F38" i="85"/>
  <c r="C38" i="85"/>
  <c r="K34" i="85"/>
  <c r="J34" i="85"/>
  <c r="H34" i="85"/>
  <c r="G34" i="85"/>
  <c r="F34" i="85"/>
  <c r="C34" i="85"/>
  <c r="K30" i="85"/>
  <c r="J30" i="85"/>
  <c r="H30" i="85"/>
  <c r="G30" i="85"/>
  <c r="F30" i="85"/>
  <c r="C30" i="85"/>
  <c r="K26" i="85"/>
  <c r="J26" i="85"/>
  <c r="H26" i="85"/>
  <c r="G26" i="85"/>
  <c r="F26" i="85"/>
  <c r="C26" i="85"/>
  <c r="K37" i="84"/>
  <c r="J37" i="84"/>
  <c r="K33" i="84"/>
  <c r="J33" i="84"/>
  <c r="K29" i="84"/>
  <c r="J29" i="84"/>
  <c r="K25" i="84"/>
  <c r="J25" i="84"/>
  <c r="F40" i="83"/>
  <c r="C40" i="83"/>
  <c r="F64" i="82"/>
  <c r="E64" i="82"/>
  <c r="D64" i="82"/>
  <c r="B2" i="7"/>
  <c r="G3" i="7"/>
  <c r="H3" i="7"/>
  <c r="B2" i="8"/>
  <c r="G3" i="8"/>
  <c r="H3" i="8"/>
  <c r="B2" i="9"/>
  <c r="E3" i="9"/>
  <c r="F3" i="9"/>
  <c r="E64" i="9"/>
  <c r="F64" i="9"/>
  <c r="B2" i="11"/>
  <c r="E3" i="11"/>
  <c r="F3" i="11"/>
  <c r="B60" i="11"/>
  <c r="E61" i="11"/>
  <c r="F61" i="11"/>
  <c r="B120" i="11"/>
  <c r="E120" i="11"/>
  <c r="F120" i="11"/>
  <c r="B2" i="12"/>
  <c r="G3" i="12"/>
  <c r="H3" i="12"/>
  <c r="B55" i="12"/>
  <c r="G56" i="12"/>
  <c r="H56" i="12"/>
  <c r="B122" i="12"/>
  <c r="G123" i="12"/>
  <c r="H123" i="12"/>
  <c r="A170" i="12"/>
  <c r="B173" i="12"/>
  <c r="G174" i="12"/>
  <c r="H174" i="12"/>
  <c r="A222" i="12"/>
  <c r="B2" i="15"/>
  <c r="F3" i="15"/>
  <c r="G3" i="15"/>
  <c r="B66" i="15"/>
  <c r="F67" i="15"/>
  <c r="G67" i="15"/>
  <c r="G82" i="15"/>
  <c r="G92" i="15" s="1"/>
  <c r="C274" i="75" s="1"/>
  <c r="B2" i="18"/>
  <c r="F2" i="18"/>
  <c r="D3" i="18"/>
  <c r="E3" i="18"/>
  <c r="I3" i="18"/>
  <c r="J3" i="18"/>
  <c r="F31" i="18"/>
  <c r="G31" i="18"/>
  <c r="H31" i="18"/>
  <c r="I31" i="18"/>
  <c r="J31" i="18"/>
  <c r="D34" i="18"/>
  <c r="F35" i="18"/>
  <c r="G35" i="18"/>
  <c r="H35" i="18"/>
  <c r="I35" i="18"/>
  <c r="J35" i="18"/>
  <c r="D37" i="18"/>
  <c r="D38" i="18"/>
  <c r="E39" i="18"/>
  <c r="F39" i="18"/>
  <c r="G39" i="18"/>
  <c r="H39" i="18"/>
  <c r="I39" i="18"/>
  <c r="J39" i="18"/>
  <c r="D41" i="18"/>
  <c r="B2" i="19"/>
  <c r="F2" i="19"/>
  <c r="D3" i="19"/>
  <c r="E3" i="19"/>
  <c r="H3" i="19"/>
  <c r="I3" i="19"/>
  <c r="H16" i="19"/>
  <c r="H17" i="19"/>
  <c r="H18" i="19"/>
  <c r="H19" i="19"/>
  <c r="H20" i="19"/>
  <c r="D21" i="19"/>
  <c r="H23" i="19"/>
  <c r="H24" i="19"/>
  <c r="D25" i="19"/>
  <c r="H26" i="19"/>
  <c r="H27" i="19"/>
  <c r="H28" i="19"/>
  <c r="H34" i="19"/>
  <c r="H35" i="19"/>
  <c r="H36" i="19"/>
  <c r="H37" i="19"/>
  <c r="D38" i="19"/>
  <c r="A2" i="21"/>
  <c r="D3" i="21"/>
  <c r="F3" i="21"/>
  <c r="A2" i="22"/>
  <c r="D3" i="22"/>
  <c r="E3" i="22"/>
  <c r="E61" i="22"/>
  <c r="A2" i="24"/>
  <c r="E3" i="24"/>
  <c r="F3" i="24"/>
  <c r="F67" i="24"/>
  <c r="A2" i="27"/>
  <c r="E3" i="27"/>
  <c r="F3" i="27"/>
  <c r="G22" i="27"/>
  <c r="G25" i="27"/>
  <c r="A66" i="27"/>
  <c r="F66" i="27"/>
  <c r="G66" i="27"/>
  <c r="G2" i="28"/>
  <c r="E3" i="28"/>
  <c r="K3" i="28"/>
  <c r="L3" i="28"/>
  <c r="F62" i="28"/>
  <c r="L62" i="28"/>
  <c r="A66" i="28"/>
  <c r="F66" i="28"/>
  <c r="G66" i="28"/>
  <c r="L66" i="28"/>
  <c r="A2" i="34"/>
  <c r="E3" i="34"/>
  <c r="F3" i="34"/>
  <c r="A13" i="34"/>
  <c r="A14" i="34" s="1"/>
  <c r="A15" i="34" s="1"/>
  <c r="A16" i="34" s="1"/>
  <c r="A17" i="34" s="1"/>
  <c r="A18" i="34" s="1"/>
  <c r="A19" i="34" s="1"/>
  <c r="A20" i="34" s="1"/>
  <c r="A21" i="34" s="1"/>
  <c r="A22" i="34" s="1"/>
  <c r="A23" i="34" s="1"/>
  <c r="A24" i="34" s="1"/>
  <c r="A25" i="34" s="1"/>
  <c r="A26" i="34" s="1"/>
  <c r="F29" i="34"/>
  <c r="A69" i="34"/>
  <c r="E69" i="34"/>
  <c r="F69" i="34"/>
  <c r="A2" i="35"/>
  <c r="F2" i="35"/>
  <c r="D3" i="35"/>
  <c r="E3" i="35"/>
  <c r="J3" i="35"/>
  <c r="L3" i="35"/>
  <c r="C40" i="35"/>
  <c r="I40" i="35"/>
  <c r="J40" i="35"/>
  <c r="K40" i="35"/>
  <c r="L40" i="35"/>
  <c r="C61" i="35"/>
  <c r="G61" i="35"/>
  <c r="H61" i="35"/>
  <c r="I61" i="35"/>
  <c r="J61" i="35"/>
  <c r="K61" i="35"/>
  <c r="L61" i="35"/>
  <c r="F64" i="35"/>
  <c r="A2" i="37"/>
  <c r="E3" i="37"/>
  <c r="F3" i="37"/>
  <c r="F26" i="37"/>
  <c r="F30" i="37"/>
  <c r="F35" i="37"/>
  <c r="A2" i="39"/>
  <c r="F2" i="39"/>
  <c r="D3" i="39"/>
  <c r="E3" i="39"/>
  <c r="I3" i="39"/>
  <c r="J3" i="39"/>
  <c r="D54" i="39"/>
  <c r="E54" i="39"/>
  <c r="J54" i="39"/>
  <c r="D62" i="39"/>
  <c r="E62" i="39"/>
  <c r="J62" i="39"/>
  <c r="K62" i="39"/>
  <c r="F69" i="39"/>
  <c r="D95" i="39"/>
  <c r="D65" i="39" s="1"/>
  <c r="E95" i="39"/>
  <c r="E65" i="39" s="1"/>
  <c r="J95" i="39"/>
  <c r="K95" i="39"/>
  <c r="K65" i="39" s="1"/>
  <c r="D132" i="39"/>
  <c r="D66" i="39" s="1"/>
  <c r="E132" i="39"/>
  <c r="E66" i="39" s="1"/>
  <c r="J132" i="39"/>
  <c r="K66" i="39"/>
  <c r="A136" i="39"/>
  <c r="F136" i="39"/>
  <c r="D138" i="39"/>
  <c r="E138" i="39"/>
  <c r="F138" i="39"/>
  <c r="I138" i="39"/>
  <c r="J138" i="39"/>
  <c r="F140" i="39"/>
  <c r="D156" i="39"/>
  <c r="E156" i="39"/>
  <c r="J156" i="39"/>
  <c r="K156" i="39"/>
  <c r="D193" i="39"/>
  <c r="E193" i="39"/>
  <c r="J193" i="39"/>
  <c r="K193" i="39"/>
  <c r="A197" i="39"/>
  <c r="F197" i="39"/>
  <c r="A2" i="40"/>
  <c r="E3" i="40"/>
  <c r="F3" i="40"/>
  <c r="A72" i="40"/>
  <c r="E72" i="40"/>
  <c r="F72" i="40"/>
  <c r="A2" i="41"/>
  <c r="E2" i="41"/>
  <c r="F2" i="41"/>
  <c r="H2" i="41"/>
  <c r="L2" i="41"/>
  <c r="M2" i="41"/>
  <c r="H65" i="41"/>
  <c r="A68" i="41"/>
  <c r="E69" i="41"/>
  <c r="F69" i="41"/>
  <c r="D81" i="41"/>
  <c r="D119" i="41" s="1"/>
  <c r="E81" i="41"/>
  <c r="E119" i="41" s="1"/>
  <c r="F81" i="41"/>
  <c r="F119" i="41" s="1"/>
  <c r="G81" i="41"/>
  <c r="G119" i="41" s="1"/>
  <c r="A121" i="41"/>
  <c r="A2" i="42"/>
  <c r="I2" i="42"/>
  <c r="H3" i="42"/>
  <c r="L3" i="42"/>
  <c r="M3" i="42"/>
  <c r="C25" i="42"/>
  <c r="E25" i="42"/>
  <c r="E61" i="42" s="1"/>
  <c r="G25" i="42"/>
  <c r="H25" i="42"/>
  <c r="C37" i="42"/>
  <c r="E37" i="42"/>
  <c r="G37" i="42"/>
  <c r="H37" i="42"/>
  <c r="C49" i="42"/>
  <c r="E49" i="42"/>
  <c r="G49" i="42"/>
  <c r="H49" i="42"/>
  <c r="C60" i="42"/>
  <c r="E60" i="42"/>
  <c r="G60" i="42"/>
  <c r="H60" i="42"/>
  <c r="I63" i="42"/>
  <c r="A71" i="42"/>
  <c r="I71" i="42"/>
  <c r="F72" i="42"/>
  <c r="H72" i="42"/>
  <c r="L72" i="42"/>
  <c r="M72" i="42"/>
  <c r="I84" i="42"/>
  <c r="I85" i="42"/>
  <c r="I86" i="42"/>
  <c r="I87" i="42"/>
  <c r="I88" i="42"/>
  <c r="I89" i="42"/>
  <c r="I90" i="42"/>
  <c r="I91" i="42"/>
  <c r="I92" i="42"/>
  <c r="I93" i="42"/>
  <c r="C94" i="42"/>
  <c r="E94" i="42"/>
  <c r="G94" i="42"/>
  <c r="H94" i="42"/>
  <c r="I96" i="42"/>
  <c r="I97" i="42"/>
  <c r="I98" i="42"/>
  <c r="I99" i="42"/>
  <c r="I100" i="42"/>
  <c r="I101" i="42"/>
  <c r="I102" i="42"/>
  <c r="I103" i="42"/>
  <c r="I104" i="42"/>
  <c r="I105" i="42"/>
  <c r="C106" i="42"/>
  <c r="E106" i="42"/>
  <c r="G106" i="42"/>
  <c r="H106" i="42"/>
  <c r="I108" i="42"/>
  <c r="I109" i="42"/>
  <c r="I110" i="42"/>
  <c r="I111" i="42"/>
  <c r="I112" i="42"/>
  <c r="I113" i="42"/>
  <c r="I114" i="42"/>
  <c r="I115" i="42"/>
  <c r="I116" i="42"/>
  <c r="I117" i="42"/>
  <c r="C118" i="42"/>
  <c r="E118" i="42"/>
  <c r="G118" i="42"/>
  <c r="H118" i="42"/>
  <c r="I120" i="42"/>
  <c r="I121" i="42"/>
  <c r="I122" i="42"/>
  <c r="I123" i="42"/>
  <c r="I124" i="42"/>
  <c r="I125" i="42"/>
  <c r="I126" i="42"/>
  <c r="I127" i="42"/>
  <c r="I128" i="42"/>
  <c r="C129" i="42"/>
  <c r="E129" i="42"/>
  <c r="G129" i="42"/>
  <c r="H129" i="42"/>
  <c r="I132" i="42"/>
  <c r="A2" i="44"/>
  <c r="F2" i="44"/>
  <c r="D3" i="44"/>
  <c r="E3" i="44"/>
  <c r="J3" i="44"/>
  <c r="L3" i="44"/>
  <c r="L15" i="44"/>
  <c r="L16" i="44"/>
  <c r="L17" i="44"/>
  <c r="L18" i="44"/>
  <c r="L19" i="44"/>
  <c r="C20" i="44"/>
  <c r="D20" i="44"/>
  <c r="E20" i="44"/>
  <c r="F20" i="44"/>
  <c r="G20" i="44"/>
  <c r="I20" i="44"/>
  <c r="K20" i="44"/>
  <c r="L22" i="44"/>
  <c r="L23" i="44"/>
  <c r="L24" i="44"/>
  <c r="L25" i="44"/>
  <c r="L26" i="44"/>
  <c r="C27" i="44"/>
  <c r="D27" i="44"/>
  <c r="E27" i="44"/>
  <c r="F27" i="44"/>
  <c r="G27" i="44"/>
  <c r="I27" i="44"/>
  <c r="K27" i="44"/>
  <c r="L28" i="44"/>
  <c r="L32" i="44"/>
  <c r="L33" i="44"/>
  <c r="L34" i="44"/>
  <c r="A2" i="45"/>
  <c r="G2" i="45"/>
  <c r="E3" i="45"/>
  <c r="F3" i="45"/>
  <c r="K3" i="45"/>
  <c r="M3" i="45"/>
  <c r="G26" i="45"/>
  <c r="H26" i="45"/>
  <c r="A64" i="45"/>
  <c r="F64" i="45"/>
  <c r="G64" i="45"/>
  <c r="A2" i="46"/>
  <c r="G2" i="46"/>
  <c r="E3" i="46"/>
  <c r="F3" i="46"/>
  <c r="K3" i="46"/>
  <c r="M3" i="46"/>
  <c r="M23" i="46"/>
  <c r="D23" i="46"/>
  <c r="E23" i="46"/>
  <c r="F23" i="46"/>
  <c r="G23" i="46"/>
  <c r="H23" i="46"/>
  <c r="J23" i="46"/>
  <c r="L23" i="46"/>
  <c r="L33" i="46" s="1"/>
  <c r="D31" i="46"/>
  <c r="E31" i="46"/>
  <c r="F31" i="46"/>
  <c r="G31" i="46"/>
  <c r="H31" i="46"/>
  <c r="J31" i="46"/>
  <c r="A66" i="46"/>
  <c r="F66" i="46"/>
  <c r="G66" i="46"/>
  <c r="M66" i="46"/>
  <c r="M76" i="46"/>
  <c r="M77" i="46"/>
  <c r="M78" i="46"/>
  <c r="M79" i="46"/>
  <c r="M80" i="46"/>
  <c r="M81" i="46"/>
  <c r="M82" i="46"/>
  <c r="M83" i="46"/>
  <c r="M84" i="46"/>
  <c r="M85" i="46"/>
  <c r="M86" i="46"/>
  <c r="M87" i="46"/>
  <c r="M88" i="46"/>
  <c r="M89" i="46"/>
  <c r="M90" i="46"/>
  <c r="M91" i="46"/>
  <c r="M92" i="46"/>
  <c r="M93" i="46"/>
  <c r="M94" i="46"/>
  <c r="M95" i="46"/>
  <c r="M96" i="46"/>
  <c r="D97" i="46"/>
  <c r="E97" i="46"/>
  <c r="F97" i="46"/>
  <c r="G97" i="46"/>
  <c r="H97" i="46"/>
  <c r="J97" i="46"/>
  <c r="L97" i="46"/>
  <c r="M99" i="46"/>
  <c r="M100" i="46"/>
  <c r="M101" i="46"/>
  <c r="M102" i="46"/>
  <c r="M103" i="46"/>
  <c r="M104" i="46"/>
  <c r="M105" i="46"/>
  <c r="M106" i="46"/>
  <c r="M107" i="46"/>
  <c r="M108" i="46"/>
  <c r="M109" i="46"/>
  <c r="M110" i="46"/>
  <c r="M111" i="46"/>
  <c r="M112" i="46"/>
  <c r="M113" i="46"/>
  <c r="M114" i="46"/>
  <c r="M115" i="46"/>
  <c r="D116" i="46"/>
  <c r="E116" i="46"/>
  <c r="F116" i="46"/>
  <c r="G116" i="46"/>
  <c r="H116" i="46"/>
  <c r="J116" i="46"/>
  <c r="L116" i="46"/>
  <c r="M118" i="46"/>
  <c r="M119" i="46"/>
  <c r="M120" i="46"/>
  <c r="M121" i="46"/>
  <c r="M122" i="46"/>
  <c r="M123" i="46"/>
  <c r="M124" i="46"/>
  <c r="D125" i="46"/>
  <c r="E125" i="46"/>
  <c r="F125" i="46"/>
  <c r="G125" i="46"/>
  <c r="H125" i="46"/>
  <c r="J125" i="46"/>
  <c r="L125" i="46"/>
  <c r="A128" i="46"/>
  <c r="G128" i="46"/>
  <c r="M128" i="46"/>
  <c r="M138" i="46"/>
  <c r="M139" i="46"/>
  <c r="M140" i="46"/>
  <c r="M141" i="46"/>
  <c r="M142" i="46"/>
  <c r="M143" i="46"/>
  <c r="M144" i="46"/>
  <c r="M145" i="46"/>
  <c r="M146" i="46"/>
  <c r="M147" i="46"/>
  <c r="M148" i="46"/>
  <c r="M149" i="46"/>
  <c r="M150" i="46"/>
  <c r="M151" i="46"/>
  <c r="M152" i="46"/>
  <c r="M153" i="46"/>
  <c r="M154" i="46"/>
  <c r="M155" i="46"/>
  <c r="M156" i="46"/>
  <c r="M157" i="46"/>
  <c r="M158" i="46"/>
  <c r="M159" i="46"/>
  <c r="M160" i="46"/>
  <c r="M161" i="46"/>
  <c r="M162" i="46"/>
  <c r="M163" i="46"/>
  <c r="M164" i="46"/>
  <c r="M165" i="46"/>
  <c r="M166" i="46"/>
  <c r="M167" i="46"/>
  <c r="M168" i="46"/>
  <c r="M169" i="46"/>
  <c r="M170" i="46"/>
  <c r="M171" i="46"/>
  <c r="M172" i="46"/>
  <c r="M173" i="46"/>
  <c r="M174" i="46"/>
  <c r="M175" i="46"/>
  <c r="M176" i="46"/>
  <c r="M177" i="46"/>
  <c r="M178" i="46"/>
  <c r="M179" i="46"/>
  <c r="M180" i="46"/>
  <c r="M181" i="46"/>
  <c r="M182" i="46"/>
  <c r="M183" i="46"/>
  <c r="M184" i="46"/>
  <c r="M185" i="46"/>
  <c r="M186" i="46"/>
  <c r="A2" i="50"/>
  <c r="I2" i="50"/>
  <c r="F3" i="50"/>
  <c r="G3" i="50"/>
  <c r="L3" i="50"/>
  <c r="N3" i="50"/>
  <c r="N43" i="50"/>
  <c r="N44" i="50"/>
  <c r="N45" i="50"/>
  <c r="N46" i="50"/>
  <c r="N47" i="50"/>
  <c r="N48" i="50"/>
  <c r="I56" i="50"/>
  <c r="A63" i="50"/>
  <c r="F63" i="50"/>
  <c r="G63" i="50"/>
  <c r="I63" i="50"/>
  <c r="L63" i="50"/>
  <c r="N63"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I121" i="50"/>
  <c r="J121" i="50"/>
  <c r="K121" i="50"/>
  <c r="M121" i="50"/>
  <c r="A2" i="57"/>
  <c r="F3" i="57"/>
  <c r="G3" i="57"/>
  <c r="A2" i="58"/>
  <c r="D3" i="58"/>
  <c r="E3" i="58"/>
  <c r="E33" i="58"/>
  <c r="A70" i="58"/>
  <c r="D70" i="58"/>
  <c r="E70" i="58"/>
  <c r="E82" i="58"/>
  <c r="E90" i="58"/>
  <c r="E127" i="58"/>
  <c r="A128" i="58"/>
  <c r="A130" i="58"/>
  <c r="D130" i="58"/>
  <c r="E130" i="58"/>
  <c r="E150" i="58"/>
  <c r="E161" i="58"/>
  <c r="A188" i="58"/>
  <c r="A2" i="59"/>
  <c r="G2" i="59"/>
  <c r="E3" i="59"/>
  <c r="F3" i="59"/>
  <c r="L3" i="59"/>
  <c r="M3" i="59"/>
  <c r="C70" i="59"/>
  <c r="D70" i="59"/>
  <c r="E70" i="59"/>
  <c r="F70" i="59"/>
  <c r="I70" i="59"/>
  <c r="J70" i="59"/>
  <c r="L70" i="59"/>
  <c r="M70" i="59"/>
  <c r="G71" i="59"/>
  <c r="A2" i="62"/>
  <c r="F3" i="62"/>
  <c r="H21" i="62"/>
  <c r="H22" i="62"/>
  <c r="C24" i="62"/>
  <c r="D24" i="62"/>
  <c r="E24" i="62"/>
  <c r="F24" i="62"/>
  <c r="A68" i="62"/>
  <c r="F69" i="62"/>
  <c r="E82" i="62"/>
  <c r="E97" i="62" s="1"/>
  <c r="A2" i="63"/>
  <c r="G3" i="63"/>
  <c r="H3" i="63"/>
  <c r="D20" i="63"/>
  <c r="D26" i="63"/>
  <c r="C63" i="63"/>
  <c r="D63" i="63"/>
  <c r="A2" i="64"/>
  <c r="I2" i="64"/>
  <c r="E3" i="64"/>
  <c r="G3" i="64"/>
  <c r="N3" i="64"/>
  <c r="P3" i="64"/>
  <c r="A75" i="64"/>
  <c r="E75" i="64"/>
  <c r="G75" i="64"/>
  <c r="I75" i="64"/>
  <c r="N75" i="64"/>
  <c r="P75" i="64"/>
  <c r="A2" i="65"/>
  <c r="H2" i="65"/>
  <c r="E3" i="65"/>
  <c r="F3" i="65"/>
  <c r="L3" i="65"/>
  <c r="M3" i="65"/>
  <c r="C52" i="65"/>
  <c r="E52" i="65"/>
  <c r="H52" i="65"/>
  <c r="J52" i="65"/>
  <c r="L52" i="65"/>
  <c r="A73" i="65"/>
  <c r="E73" i="65"/>
  <c r="F73" i="65"/>
  <c r="H73" i="65"/>
  <c r="L73" i="65"/>
  <c r="M73" i="65"/>
  <c r="A2" i="66"/>
  <c r="H2" i="66"/>
  <c r="E3" i="66"/>
  <c r="F3" i="66"/>
  <c r="L3" i="66"/>
  <c r="M3" i="66"/>
  <c r="A2" i="67"/>
  <c r="J2" i="67"/>
  <c r="G3" i="67"/>
  <c r="H3" i="67"/>
  <c r="N3" i="67"/>
  <c r="O3" i="67"/>
  <c r="A70" i="67"/>
  <c r="G70" i="67"/>
  <c r="H70" i="67"/>
  <c r="J70" i="67"/>
  <c r="N70" i="67"/>
  <c r="O70" i="67"/>
  <c r="A2" i="69"/>
  <c r="J2" i="69"/>
  <c r="G3" i="69"/>
  <c r="H3" i="69"/>
  <c r="P3" i="69"/>
  <c r="R3" i="69"/>
  <c r="R18" i="69"/>
  <c r="R19" i="69"/>
  <c r="R20" i="69"/>
  <c r="R21" i="69"/>
  <c r="R22" i="69"/>
  <c r="R23" i="69"/>
  <c r="R24" i="69"/>
  <c r="R25" i="69"/>
  <c r="R26" i="69"/>
  <c r="R27" i="69"/>
  <c r="R28" i="69"/>
  <c r="R29" i="69"/>
  <c r="R30" i="69"/>
  <c r="R31" i="69"/>
  <c r="R32" i="69"/>
  <c r="R33" i="69"/>
  <c r="R34" i="69"/>
  <c r="R35" i="69"/>
  <c r="R36" i="69"/>
  <c r="R37" i="69"/>
  <c r="R38" i="69"/>
  <c r="R39" i="69"/>
  <c r="R40" i="69"/>
  <c r="R41" i="69"/>
  <c r="R42" i="69"/>
  <c r="R43" i="69"/>
  <c r="R44" i="69"/>
  <c r="R45" i="69"/>
  <c r="R46" i="69"/>
  <c r="R47" i="69"/>
  <c r="R48" i="69"/>
  <c r="R49" i="69"/>
  <c r="R50" i="69"/>
  <c r="R51" i="69"/>
  <c r="R52" i="69"/>
  <c r="R53" i="69"/>
  <c r="R54" i="69"/>
  <c r="R55" i="69"/>
  <c r="R56" i="69"/>
  <c r="R57" i="69"/>
  <c r="R58" i="69"/>
  <c r="R59" i="69"/>
  <c r="R60" i="69"/>
  <c r="D61" i="69"/>
  <c r="F61" i="69"/>
  <c r="G61" i="69"/>
  <c r="H61" i="69"/>
  <c r="N61" i="69"/>
  <c r="O61" i="69"/>
  <c r="P61" i="69"/>
  <c r="A2" i="71"/>
  <c r="E3" i="71"/>
  <c r="F3" i="71"/>
  <c r="A2" i="74"/>
  <c r="F3" i="74"/>
  <c r="G3" i="74"/>
  <c r="A71" i="74"/>
  <c r="G71" i="74"/>
  <c r="A7" i="75"/>
  <c r="A8" i="75"/>
  <c r="C16" i="75"/>
  <c r="C341" i="75" s="1"/>
  <c r="C266" i="75"/>
  <c r="C305" i="75"/>
  <c r="C306" i="75"/>
  <c r="C309" i="75"/>
  <c r="C310" i="75"/>
  <c r="C311" i="75"/>
  <c r="C312" i="75"/>
  <c r="C320" i="75"/>
  <c r="C321" i="75"/>
  <c r="C322" i="75"/>
  <c r="C533" i="75"/>
  <c r="C499" i="75"/>
  <c r="C500" i="75"/>
  <c r="C501" i="75"/>
  <c r="C502" i="75"/>
  <c r="C557" i="75"/>
  <c r="C558" i="75"/>
  <c r="C563" i="75"/>
  <c r="C564" i="75"/>
  <c r="C565" i="75"/>
  <c r="C566" i="75"/>
  <c r="B13" i="3"/>
  <c r="B17" i="3"/>
  <c r="B19" i="3"/>
  <c r="A46" i="1"/>
  <c r="A6" i="1" s="1"/>
  <c r="A50" i="1"/>
  <c r="F131" i="37" l="1"/>
  <c r="M31" i="46"/>
  <c r="C61" i="42"/>
  <c r="G60" i="47"/>
  <c r="K67" i="39"/>
  <c r="M33" i="46"/>
  <c r="D35" i="18"/>
  <c r="G61" i="27"/>
  <c r="I100" i="97"/>
  <c r="J100" i="97" s="1"/>
  <c r="E55" i="26"/>
  <c r="N67" i="53"/>
  <c r="G66" i="32"/>
  <c r="R120" i="97"/>
  <c r="S120" i="97" s="1"/>
  <c r="F26" i="45"/>
  <c r="R38" i="97"/>
  <c r="S38" i="97" s="1"/>
  <c r="J26" i="45"/>
  <c r="R112" i="97"/>
  <c r="S112" i="97" s="1"/>
  <c r="R62" i="97"/>
  <c r="S62" i="97" s="1"/>
  <c r="R90" i="97"/>
  <c r="S90" i="97" s="1"/>
  <c r="J66" i="39"/>
  <c r="J65" i="39"/>
  <c r="C632" i="75"/>
  <c r="I51" i="20"/>
  <c r="C38" i="29"/>
  <c r="I42" i="20"/>
  <c r="C269" i="75"/>
  <c r="F63" i="47"/>
  <c r="D26" i="45"/>
  <c r="L26" i="45"/>
  <c r="J42" i="18"/>
  <c r="F42" i="62"/>
  <c r="E32" i="26"/>
  <c r="E42" i="62"/>
  <c r="D42" i="62"/>
  <c r="R100" i="97"/>
  <c r="S100" i="97" s="1"/>
  <c r="K29" i="44"/>
  <c r="L33" i="51"/>
  <c r="F33" i="46"/>
  <c r="I118" i="42"/>
  <c r="F98" i="61"/>
  <c r="E49" i="51"/>
  <c r="I125" i="54"/>
  <c r="K39" i="84"/>
  <c r="M125" i="46"/>
  <c r="H25" i="19"/>
  <c r="F84" i="20"/>
  <c r="F139" i="20" s="1"/>
  <c r="F143" i="20" s="1"/>
  <c r="D33" i="46"/>
  <c r="G29" i="44"/>
  <c r="L27" i="44"/>
  <c r="H130" i="42"/>
  <c r="H42" i="18"/>
  <c r="F29" i="44"/>
  <c r="C130" i="42"/>
  <c r="I42" i="18"/>
  <c r="G33" i="46"/>
  <c r="D29" i="44"/>
  <c r="I106" i="42"/>
  <c r="D29" i="19"/>
  <c r="I29" i="44"/>
  <c r="E29" i="44"/>
  <c r="L20" i="44"/>
  <c r="I129" i="42"/>
  <c r="I94" i="42"/>
  <c r="G42" i="18"/>
  <c r="F42" i="18"/>
  <c r="J40" i="85"/>
  <c r="E84" i="20"/>
  <c r="E139" i="20" s="1"/>
  <c r="E143" i="20" s="1"/>
  <c r="G130" i="42"/>
  <c r="I49" i="42"/>
  <c r="H38" i="19"/>
  <c r="H39" i="84"/>
  <c r="F40" i="85"/>
  <c r="K40" i="85"/>
  <c r="G84" i="20"/>
  <c r="L16" i="51"/>
  <c r="K33" i="51"/>
  <c r="D39" i="18"/>
  <c r="B25" i="3"/>
  <c r="N54" i="50"/>
  <c r="C39" i="84"/>
  <c r="G61" i="42"/>
  <c r="D1" i="5"/>
  <c r="E1" i="4"/>
  <c r="I25" i="42"/>
  <c r="F31" i="34"/>
  <c r="J33" i="46"/>
  <c r="E33" i="46"/>
  <c r="H33" i="46"/>
  <c r="E67" i="39"/>
  <c r="F39" i="84"/>
  <c r="C42" i="62"/>
  <c r="E126" i="61"/>
  <c r="D67" i="39"/>
  <c r="A64" i="1"/>
  <c r="A54" i="1"/>
  <c r="M116" i="46"/>
  <c r="H21" i="19"/>
  <c r="A52" i="1"/>
  <c r="A58" i="1"/>
  <c r="A62" i="1"/>
  <c r="A56" i="1"/>
  <c r="H24" i="62"/>
  <c r="H42" i="62" s="1"/>
  <c r="E130" i="42"/>
  <c r="I60" i="42"/>
  <c r="R61" i="69"/>
  <c r="N121" i="50"/>
  <c r="M187" i="46"/>
  <c r="C29" i="44"/>
  <c r="H61" i="42"/>
  <c r="A60" i="1"/>
  <c r="D34" i="63"/>
  <c r="M97" i="46"/>
  <c r="I37" i="42"/>
  <c r="C40" i="85"/>
  <c r="I114" i="20"/>
  <c r="G119" i="43"/>
  <c r="F49" i="51"/>
  <c r="K16" i="51"/>
  <c r="R234" i="53"/>
  <c r="I53" i="54"/>
  <c r="D42" i="61"/>
  <c r="D89" i="61"/>
  <c r="F103" i="61"/>
  <c r="J39" i="84"/>
  <c r="G39" i="84"/>
  <c r="I31" i="20"/>
  <c r="I135" i="20"/>
  <c r="I138" i="20" s="1"/>
  <c r="G60" i="33"/>
  <c r="G63" i="33" s="1"/>
  <c r="G126" i="33"/>
  <c r="R157" i="53"/>
  <c r="F125" i="61"/>
  <c r="G40" i="85"/>
  <c r="I61" i="20"/>
  <c r="D84" i="20"/>
  <c r="D139" i="20" s="1"/>
  <c r="H84" i="20"/>
  <c r="H139" i="20" s="1"/>
  <c r="H43" i="56"/>
  <c r="C401" i="75"/>
  <c r="C218" i="75"/>
  <c r="C285" i="75"/>
  <c r="C605" i="75"/>
  <c r="C400" i="75"/>
  <c r="C402" i="75"/>
  <c r="C160" i="75"/>
  <c r="C543" i="75"/>
  <c r="C425" i="75"/>
  <c r="C88" i="75"/>
  <c r="C497" i="75"/>
  <c r="C429" i="75"/>
  <c r="R92" i="97" l="1"/>
  <c r="S92" i="97" s="1"/>
  <c r="G23" i="18"/>
  <c r="D22" i="18"/>
  <c r="I61" i="42"/>
  <c r="R48" i="97"/>
  <c r="S48" i="97" s="1"/>
  <c r="C406" i="75"/>
  <c r="K40" i="51"/>
  <c r="R66" i="53"/>
  <c r="R67" i="53" s="1"/>
  <c r="I128" i="97"/>
  <c r="J128" i="97" s="1"/>
  <c r="R128" i="97"/>
  <c r="S128" i="97" s="1"/>
  <c r="R76" i="97"/>
  <c r="S76" i="97" s="1"/>
  <c r="R58" i="97"/>
  <c r="S58" i="97" s="1"/>
  <c r="I112" i="97"/>
  <c r="J112" i="97" s="1"/>
  <c r="E63" i="47"/>
  <c r="G63" i="47" s="1"/>
  <c r="G61" i="47"/>
  <c r="R32" i="97"/>
  <c r="S32" i="97" s="1"/>
  <c r="J67" i="39"/>
  <c r="C128" i="97"/>
  <c r="D128" i="97" s="1"/>
  <c r="R44" i="97"/>
  <c r="S44" i="97" s="1"/>
  <c r="C509" i="75"/>
  <c r="R52" i="97"/>
  <c r="S52" i="97" s="1"/>
  <c r="C32" i="97"/>
  <c r="D32" i="97" s="1"/>
  <c r="I120" i="97"/>
  <c r="J120" i="97" s="1"/>
  <c r="L32" i="97"/>
  <c r="M32" i="97" s="1"/>
  <c r="R106" i="97"/>
  <c r="S106" i="97" s="1"/>
  <c r="H23" i="18"/>
  <c r="I23" i="18"/>
  <c r="G139" i="20"/>
  <c r="C551" i="75"/>
  <c r="C407" i="75"/>
  <c r="C408" i="75"/>
  <c r="J23" i="18"/>
  <c r="C550" i="75"/>
  <c r="C549" i="75"/>
  <c r="C21" i="75"/>
  <c r="C17" i="75"/>
  <c r="F92" i="97"/>
  <c r="G92" i="97" s="1"/>
  <c r="L29" i="44"/>
  <c r="C554" i="75"/>
  <c r="C547" i="75"/>
  <c r="C553" i="75"/>
  <c r="C556" i="75"/>
  <c r="C22" i="75"/>
  <c r="W24" i="51"/>
  <c r="I130" i="42"/>
  <c r="F23" i="18"/>
  <c r="D92" i="61"/>
  <c r="H29" i="19"/>
  <c r="C559" i="75"/>
  <c r="C427" i="75"/>
  <c r="C531" i="75"/>
  <c r="D143" i="20" l="1"/>
  <c r="C90" i="97"/>
  <c r="D90" i="97" s="1"/>
  <c r="F100" i="97"/>
  <c r="G100" i="97" s="1"/>
  <c r="R98" i="97"/>
  <c r="S98" i="97" s="1"/>
  <c r="F98" i="97"/>
  <c r="G98" i="97" s="1"/>
  <c r="R82" i="97"/>
  <c r="S82" i="97" s="1"/>
  <c r="R68" i="97"/>
  <c r="S68" i="97" s="1"/>
  <c r="R74" i="97"/>
  <c r="S74" i="97" s="1"/>
  <c r="F126" i="61"/>
  <c r="C86" i="97"/>
  <c r="D86" i="97" s="1"/>
  <c r="I124" i="97"/>
  <c r="J124" i="97" s="1"/>
  <c r="D126" i="61"/>
  <c r="R60" i="97"/>
  <c r="S60" i="97" s="1"/>
  <c r="F118" i="97"/>
  <c r="G118" i="97" s="1"/>
  <c r="I92" i="97"/>
  <c r="J92" i="97" s="1"/>
  <c r="R118" i="97"/>
  <c r="S118" i="97" s="1"/>
  <c r="G143" i="20"/>
  <c r="H143" i="20"/>
  <c r="C23" i="75"/>
  <c r="C447" i="75"/>
  <c r="R84" i="97" l="1"/>
  <c r="S84" i="97" s="1"/>
  <c r="I42" i="97"/>
  <c r="J42" i="97" s="1"/>
  <c r="R116" i="97"/>
  <c r="S116" i="97" s="1"/>
  <c r="I116" i="97"/>
  <c r="J116" i="97" s="1"/>
  <c r="R42" i="97"/>
  <c r="S42" i="97" s="1"/>
  <c r="I74" i="97"/>
  <c r="J74" i="97" s="1"/>
  <c r="I106" i="97"/>
  <c r="J106" i="97" s="1"/>
  <c r="R80" i="97" l="1"/>
  <c r="S80" i="97" s="1"/>
  <c r="C74" i="75" l="1"/>
  <c r="C81" i="41" l="1"/>
  <c r="C119" i="41" l="1"/>
  <c r="M25" i="41"/>
  <c r="M63" i="41" l="1"/>
  <c r="C100" i="75" l="1"/>
  <c r="C72" i="75"/>
  <c r="C139" i="75"/>
  <c r="C56" i="75"/>
  <c r="C48" i="75"/>
  <c r="C122" i="75"/>
  <c r="C109" i="75"/>
  <c r="C58" i="75"/>
  <c r="C36" i="75"/>
  <c r="C49" i="75"/>
  <c r="C93" i="75"/>
  <c r="C92" i="75"/>
  <c r="C75" i="75"/>
  <c r="C121" i="75"/>
  <c r="C147" i="75"/>
  <c r="C94" i="75"/>
  <c r="C47" i="75"/>
  <c r="C106" i="75"/>
  <c r="C123" i="75"/>
  <c r="C134" i="75"/>
  <c r="C41" i="75"/>
  <c r="J72" i="97" l="1"/>
  <c r="C97" i="75"/>
  <c r="C114" i="75" l="1"/>
  <c r="C405" i="75" l="1"/>
  <c r="C510" i="75" l="1"/>
  <c r="C511" i="75" s="1"/>
  <c r="P18" i="51"/>
  <c r="P26" i="51" l="1"/>
  <c r="P76" i="51"/>
  <c r="C435" i="75"/>
  <c r="C516" i="75"/>
  <c r="C412" i="75" l="1"/>
  <c r="C415" i="75"/>
  <c r="K73" i="51"/>
  <c r="P53" i="51"/>
  <c r="C503" i="75"/>
  <c r="C504" i="75" s="1"/>
  <c r="C455" i="75"/>
  <c r="C475" i="75"/>
  <c r="C108" i="75"/>
  <c r="C411" i="75" l="1"/>
  <c r="V22" i="51"/>
  <c r="P54" i="51"/>
  <c r="C413" i="75" s="1"/>
  <c r="C515" i="75"/>
  <c r="C530" i="75"/>
  <c r="C532" i="75" s="1"/>
  <c r="C534" i="75" s="1"/>
  <c r="C506" i="75"/>
  <c r="C433" i="75" s="1"/>
  <c r="C409" i="75"/>
  <c r="C410" i="75" s="1"/>
  <c r="C416" i="75" l="1"/>
  <c r="C473" i="75"/>
  <c r="C453" i="75"/>
  <c r="P69" i="51"/>
  <c r="F63" i="37" l="1"/>
  <c r="C414" i="75"/>
  <c r="C417" i="75" s="1"/>
  <c r="V24" i="51"/>
  <c r="R94" i="97" l="1"/>
  <c r="S94" i="97" s="1"/>
  <c r="C514" i="75"/>
  <c r="R64" i="97" l="1"/>
  <c r="S64" i="97" s="1"/>
  <c r="S10" i="97" l="1"/>
  <c r="I83" i="20" l="1"/>
  <c r="I84" i="20" l="1"/>
  <c r="C552" i="75"/>
  <c r="C561" i="75" s="1"/>
  <c r="C568" i="75" s="1"/>
  <c r="I139" i="20" l="1"/>
  <c r="I143" i="20" l="1"/>
  <c r="L42" i="97"/>
  <c r="M42" i="97" s="1"/>
  <c r="R30" i="97" l="1"/>
  <c r="S30" i="97" s="1"/>
  <c r="F30" i="97"/>
  <c r="G30" i="97" s="1"/>
  <c r="I30" i="97"/>
  <c r="J30" i="97" s="1"/>
  <c r="I98" i="97" l="1"/>
  <c r="J98" i="97" s="1"/>
  <c r="I122" i="97" l="1"/>
  <c r="J122" i="97" s="1"/>
  <c r="I46" i="97" l="1"/>
  <c r="J46" i="97" s="1"/>
  <c r="I32" i="97"/>
  <c r="J32" i="97" s="1"/>
  <c r="R72" i="97"/>
  <c r="S72" i="97" s="1"/>
  <c r="G56" i="23" l="1"/>
  <c r="D67" i="32" l="1"/>
  <c r="F67" i="32"/>
  <c r="G67" i="32" l="1"/>
  <c r="R56" i="97" l="1"/>
  <c r="S56" i="97" s="1"/>
  <c r="C62" i="97" l="1"/>
  <c r="D62" i="97" s="1"/>
  <c r="F10" i="97"/>
  <c r="G10" i="97" s="1"/>
  <c r="L112" i="97" l="1"/>
  <c r="M112" i="97" s="1"/>
  <c r="L62" i="97" l="1"/>
  <c r="M62" i="97" s="1"/>
  <c r="D27" i="18" l="1"/>
  <c r="E31" i="18"/>
  <c r="E42" i="18" s="1"/>
  <c r="D31" i="18" l="1"/>
  <c r="D42" i="18" s="1"/>
  <c r="C570" i="75"/>
  <c r="C572" i="75" s="1"/>
  <c r="C18" i="75" l="1"/>
  <c r="C19" i="75" s="1"/>
  <c r="D23" i="18" l="1"/>
  <c r="R26" i="97" l="1"/>
  <c r="S26" i="97" s="1"/>
  <c r="I52" i="97" l="1"/>
  <c r="J52" i="97" s="1"/>
  <c r="R110" i="97" l="1"/>
  <c r="S110" i="97" s="1"/>
  <c r="O92" i="97" l="1"/>
  <c r="P92" i="97" s="1"/>
  <c r="I20" i="78" l="1"/>
  <c r="I19" i="78"/>
  <c r="C21" i="78"/>
  <c r="D21" i="78"/>
  <c r="D22" i="78" s="1"/>
  <c r="I21" i="78" l="1"/>
  <c r="C22" i="78"/>
  <c r="I22" i="78" s="1"/>
  <c r="O94" i="97" l="1"/>
  <c r="P94" i="97" s="1"/>
  <c r="I48" i="97" l="1"/>
  <c r="J48" i="97" s="1"/>
  <c r="I64" i="97"/>
  <c r="J64" i="97" s="1"/>
  <c r="I82" i="97" l="1"/>
  <c r="J82" i="97" s="1"/>
  <c r="I76" i="97" l="1"/>
  <c r="J76" i="97" s="1"/>
  <c r="G58" i="15" l="1"/>
  <c r="C268" i="75" s="1"/>
  <c r="C624" i="75" s="1"/>
  <c r="C599" i="75" s="1"/>
  <c r="C304" i="75" l="1"/>
  <c r="C299" i="75" l="1"/>
  <c r="G33" i="23" l="1"/>
  <c r="G44" i="23" l="1"/>
  <c r="G45" i="23" l="1"/>
  <c r="G57" i="23" s="1"/>
  <c r="R36" i="97" l="1"/>
  <c r="S36" i="97" s="1"/>
  <c r="C26" i="97"/>
  <c r="D26" i="97" s="1"/>
  <c r="D38" i="71"/>
  <c r="F38" i="71"/>
  <c r="R148" i="97" l="1"/>
  <c r="S148" i="97" s="1"/>
  <c r="I36" i="97" l="1"/>
  <c r="J36" i="97" s="1"/>
  <c r="G51" i="15" l="1"/>
  <c r="C267" i="75" l="1"/>
  <c r="H45" i="14"/>
  <c r="H41" i="14"/>
  <c r="H38" i="14"/>
  <c r="H37" i="14"/>
  <c r="H34" i="14"/>
  <c r="H33" i="14"/>
  <c r="H29" i="14"/>
  <c r="H28" i="14"/>
  <c r="H27" i="14"/>
  <c r="N49" i="14"/>
  <c r="H42" i="14" l="1"/>
  <c r="H23" i="14"/>
  <c r="H32" i="14"/>
  <c r="H36" i="14"/>
  <c r="H40" i="14"/>
  <c r="H44" i="14"/>
  <c r="AD49" i="14"/>
  <c r="H46" i="14"/>
  <c r="H26" i="14"/>
  <c r="H35" i="14"/>
  <c r="H39" i="14"/>
  <c r="H43" i="14"/>
  <c r="L47" i="14"/>
  <c r="L49" i="14" s="1"/>
  <c r="H30" i="14"/>
  <c r="AD38" i="14"/>
  <c r="H25" i="14"/>
  <c r="J47" i="14"/>
  <c r="J49" i="14" s="1"/>
  <c r="H47" i="14" l="1"/>
  <c r="H49" i="14" s="1"/>
  <c r="AD8" i="14" s="1"/>
  <c r="C193" i="75" l="1"/>
  <c r="G32" i="14"/>
  <c r="C170" i="75"/>
  <c r="C525" i="75" s="1"/>
  <c r="C190" i="75" l="1"/>
  <c r="M49" i="14"/>
  <c r="C194" i="75"/>
  <c r="C189" i="75"/>
  <c r="C191" i="75"/>
  <c r="C199" i="75"/>
  <c r="C225" i="75"/>
  <c r="C207" i="75" l="1"/>
  <c r="G45" i="14"/>
  <c r="C197" i="75"/>
  <c r="G44" i="14"/>
  <c r="G30" i="14"/>
  <c r="C171" i="75"/>
  <c r="C526" i="75" s="1"/>
  <c r="C166" i="75"/>
  <c r="C522" i="75" s="1"/>
  <c r="G27" i="14"/>
  <c r="F106" i="97"/>
  <c r="G106" i="97" s="1"/>
  <c r="C42" i="97"/>
  <c r="D42" i="97" s="1"/>
  <c r="G33" i="14"/>
  <c r="G29" i="14"/>
  <c r="C168" i="75"/>
  <c r="C523" i="75" s="1"/>
  <c r="C198" i="75"/>
  <c r="G46" i="14"/>
  <c r="C176" i="75"/>
  <c r="C167" i="75"/>
  <c r="G28" i="14"/>
  <c r="C222" i="75"/>
  <c r="C227" i="75"/>
  <c r="C226" i="75"/>
  <c r="C118" i="75"/>
  <c r="C148" i="75"/>
  <c r="C96" i="75"/>
  <c r="C70" i="75"/>
  <c r="C110" i="75"/>
  <c r="C254" i="75"/>
  <c r="C231" i="75"/>
  <c r="C244" i="75"/>
  <c r="C220" i="75" l="1"/>
  <c r="C253" i="75"/>
  <c r="C140" i="75"/>
  <c r="C61" i="75"/>
  <c r="C237" i="75"/>
  <c r="C644" i="75" s="1"/>
  <c r="C101" i="75"/>
  <c r="C175" i="75"/>
  <c r="C518" i="75" s="1"/>
  <c r="G43" i="14"/>
  <c r="F110" i="97"/>
  <c r="G110" i="97" s="1"/>
  <c r="C232" i="75"/>
  <c r="C252" i="75"/>
  <c r="AC54" i="14"/>
  <c r="C125" i="75"/>
  <c r="G98" i="15"/>
  <c r="H23" i="28"/>
  <c r="C223" i="75"/>
  <c r="C245" i="75"/>
  <c r="C233" i="75"/>
  <c r="C68" i="75"/>
  <c r="C131" i="75"/>
  <c r="C246" i="75"/>
  <c r="C95" i="75"/>
  <c r="C69" i="75"/>
  <c r="F52" i="97"/>
  <c r="G52" i="97" s="1"/>
  <c r="G42" i="14"/>
  <c r="C174" i="75"/>
  <c r="C517" i="75" s="1"/>
  <c r="C146" i="75"/>
  <c r="C149" i="75" s="1"/>
  <c r="C35" i="75"/>
  <c r="C40" i="75"/>
  <c r="D234" i="75"/>
  <c r="C255" i="75" l="1"/>
  <c r="C107" i="75"/>
  <c r="AC56" i="14"/>
  <c r="C55" i="75"/>
  <c r="C38" i="75"/>
  <c r="C60" i="75"/>
  <c r="C59" i="75"/>
  <c r="C37" i="75"/>
  <c r="C234" i="75"/>
  <c r="C643" i="75" s="1"/>
  <c r="C91" i="75"/>
  <c r="C614" i="75" s="1"/>
  <c r="C133" i="75"/>
  <c r="I69" i="42"/>
  <c r="C142" i="75"/>
  <c r="C105" i="75"/>
  <c r="H160" i="13"/>
  <c r="C54" i="75"/>
  <c r="F62" i="17"/>
  <c r="C45" i="75"/>
  <c r="I62" i="97"/>
  <c r="J62" i="97" s="1"/>
  <c r="K23" i="28"/>
  <c r="K62" i="28" s="1"/>
  <c r="H62" i="28"/>
  <c r="C34" i="75"/>
  <c r="C519" i="75"/>
  <c r="C437" i="75" s="1"/>
  <c r="C46" i="75"/>
  <c r="F63" i="17"/>
  <c r="C243" i="75"/>
  <c r="C127" i="75"/>
  <c r="C188" i="75"/>
  <c r="C111" i="75" l="1"/>
  <c r="C612" i="75" s="1"/>
  <c r="I68" i="97"/>
  <c r="J68" i="97" s="1"/>
  <c r="F64" i="17"/>
  <c r="C90" i="75"/>
  <c r="G40" i="11"/>
  <c r="C10" i="97"/>
  <c r="D10" i="97" s="1"/>
  <c r="F62" i="97"/>
  <c r="G62" i="97" s="1"/>
  <c r="C30" i="75"/>
  <c r="C26" i="75" s="1"/>
  <c r="C63" i="75"/>
  <c r="C477" i="75"/>
  <c r="C457" i="75"/>
  <c r="R46" i="97"/>
  <c r="S46" i="97" s="1"/>
  <c r="F68" i="97"/>
  <c r="G68" i="97" s="1"/>
  <c r="C62" i="75" l="1"/>
  <c r="C126" i="75"/>
  <c r="C295" i="75" l="1"/>
  <c r="C221" i="75" l="1"/>
  <c r="C247" i="75" l="1"/>
  <c r="C248" i="75" s="1"/>
  <c r="C622" i="75" s="1"/>
  <c r="AC49" i="14"/>
  <c r="C124" i="75" l="1"/>
  <c r="C195" i="75" l="1"/>
  <c r="G36" i="14" l="1"/>
  <c r="C172" i="75"/>
  <c r="C443" i="75" s="1"/>
  <c r="F36" i="97"/>
  <c r="G36" i="97" s="1"/>
  <c r="H11" i="13"/>
  <c r="C71" i="75"/>
  <c r="C29" i="75" l="1"/>
  <c r="H13" i="13"/>
  <c r="C463" i="75"/>
  <c r="C483" i="75"/>
  <c r="H17" i="13" l="1"/>
  <c r="F26" i="97"/>
  <c r="G26" i="97" s="1"/>
  <c r="C25" i="75"/>
  <c r="C27" i="75" s="1"/>
  <c r="C31" i="75"/>
  <c r="I26" i="97"/>
  <c r="J26" i="97" s="1"/>
  <c r="C323" i="75" l="1"/>
  <c r="I58" i="97" l="1"/>
  <c r="J58" i="97" s="1"/>
  <c r="C116" i="75" l="1"/>
  <c r="C618" i="75" s="1"/>
  <c r="C52" i="75" l="1"/>
  <c r="C120" i="75"/>
  <c r="G40" i="14" l="1"/>
  <c r="G41" i="14"/>
  <c r="I80" i="97" l="1"/>
  <c r="J80" i="97" s="1"/>
  <c r="I60" i="97"/>
  <c r="J60" i="97" s="1"/>
  <c r="C238" i="75"/>
  <c r="C239" i="75" s="1"/>
  <c r="AC38" i="14"/>
  <c r="C76" i="75" l="1"/>
  <c r="C135" i="75"/>
  <c r="G38" i="14" l="1"/>
  <c r="C196" i="75" l="1"/>
  <c r="C641" i="75" s="1"/>
  <c r="G37" i="14" l="1"/>
  <c r="C51" i="75" l="1"/>
  <c r="I96" i="97" l="1"/>
  <c r="J96" i="97" s="1"/>
  <c r="G35" i="14" l="1"/>
  <c r="O96" i="97"/>
  <c r="P96" i="97" s="1"/>
  <c r="C192" i="75" l="1"/>
  <c r="G39" i="14"/>
  <c r="C173" i="75"/>
  <c r="G34" i="14" l="1"/>
  <c r="C169" i="75"/>
  <c r="C524" i="75" s="1"/>
  <c r="C527" i="75" s="1"/>
  <c r="C439" i="75" s="1"/>
  <c r="C640" i="75"/>
  <c r="C441" i="75"/>
  <c r="K47" i="14"/>
  <c r="C187" i="75"/>
  <c r="C200" i="75" s="1"/>
  <c r="C461" i="75" l="1"/>
  <c r="C481" i="75"/>
  <c r="C479" i="75"/>
  <c r="C459" i="75"/>
  <c r="C445" i="75"/>
  <c r="C465" i="75" l="1"/>
  <c r="C467" i="75" s="1"/>
  <c r="C485" i="75"/>
  <c r="C487" i="75" s="1"/>
  <c r="AD39" i="14" l="1"/>
  <c r="AD50" i="14" s="1"/>
  <c r="AD57" i="14" s="1"/>
  <c r="J21" i="78" s="1"/>
  <c r="K21" i="78" s="1"/>
  <c r="I23" i="78" l="1"/>
  <c r="I81" i="13" l="1"/>
  <c r="F48" i="97" l="1"/>
  <c r="G48" i="97" s="1"/>
  <c r="G160" i="13"/>
  <c r="F44" i="97"/>
  <c r="G44" i="97" s="1"/>
  <c r="F46" i="97" l="1"/>
  <c r="G46" i="97" s="1"/>
  <c r="F74" i="97"/>
  <c r="G74" i="97" s="1"/>
  <c r="C69" i="42"/>
  <c r="E123" i="16"/>
  <c r="C331" i="75" l="1"/>
  <c r="F54" i="17"/>
  <c r="F59" i="17"/>
  <c r="E105" i="16" l="1"/>
  <c r="C290" i="75"/>
  <c r="G101" i="15" l="1"/>
  <c r="C99" i="75" l="1"/>
  <c r="C296" i="75" l="1"/>
  <c r="G11" i="13" l="1"/>
  <c r="G13" i="13" s="1"/>
  <c r="G17" i="13" s="1"/>
  <c r="F58" i="97" l="1"/>
  <c r="G58" i="97" s="1"/>
  <c r="C324" i="75" l="1"/>
  <c r="F60" i="97" l="1"/>
  <c r="G60" i="97" s="1"/>
  <c r="F80" i="97" l="1"/>
  <c r="G80" i="97" s="1"/>
  <c r="F82" i="97"/>
  <c r="G82" i="97" s="1"/>
  <c r="G152" i="13" l="1"/>
  <c r="F40" i="97"/>
  <c r="G40" i="97" s="1"/>
  <c r="C264" i="75" l="1"/>
  <c r="G31" i="13" l="1"/>
  <c r="G190" i="13" l="1"/>
  <c r="G171" i="13" l="1"/>
  <c r="G65" i="13" l="1"/>
  <c r="G93" i="13" l="1"/>
  <c r="G95" i="13" s="1"/>
  <c r="G209" i="13" l="1"/>
  <c r="G224" i="13" l="1"/>
  <c r="C57" i="75" l="1"/>
  <c r="F72" i="97"/>
  <c r="G72" i="97" s="1"/>
  <c r="C119" i="75"/>
  <c r="C319" i="75" l="1"/>
  <c r="C327" i="75" s="1"/>
  <c r="E118" i="16"/>
  <c r="O86" i="97" l="1"/>
  <c r="P86" i="97" s="1"/>
  <c r="C185" i="75"/>
  <c r="C201" i="75" s="1"/>
  <c r="C205" i="75" s="1"/>
  <c r="K49" i="14"/>
  <c r="C224" i="75"/>
  <c r="C228" i="75" s="1"/>
  <c r="C642" i="75" l="1"/>
  <c r="C240" i="75"/>
  <c r="D228" i="75" l="1"/>
  <c r="AC39" i="14"/>
  <c r="C164" i="75"/>
  <c r="G25" i="14"/>
  <c r="C98" i="75" l="1"/>
  <c r="C102" i="75" s="1"/>
  <c r="C616" i="75" s="1"/>
  <c r="H152" i="13"/>
  <c r="D240" i="75"/>
  <c r="C597" i="75" l="1"/>
  <c r="C610" i="75"/>
  <c r="I94" i="97" l="1"/>
  <c r="J94" i="97" s="1"/>
  <c r="C578" i="75"/>
  <c r="C582" i="75"/>
  <c r="C581" i="75"/>
  <c r="C584" i="75"/>
  <c r="C583" i="75"/>
  <c r="G23" i="14" l="1"/>
  <c r="C162" i="75"/>
  <c r="F86" i="97"/>
  <c r="G86" i="97" s="1"/>
  <c r="G26" i="14"/>
  <c r="G47" i="14" s="1"/>
  <c r="C165" i="75"/>
  <c r="C177" i="75" s="1"/>
  <c r="I47" i="14"/>
  <c r="I49" i="14" s="1"/>
  <c r="C16" i="97" l="1"/>
  <c r="D16" i="97" s="1"/>
  <c r="C178" i="75"/>
  <c r="C182" i="75" s="1"/>
  <c r="C209" i="75" s="1"/>
  <c r="F94" i="97"/>
  <c r="G94" i="97" s="1"/>
  <c r="G49" i="14"/>
  <c r="AC8" i="14" s="1"/>
  <c r="AC50" i="14" s="1"/>
  <c r="D249" i="75" l="1"/>
  <c r="AC57" i="14"/>
  <c r="C639" i="75"/>
  <c r="C645" i="75" s="1"/>
  <c r="C620" i="75" s="1"/>
  <c r="C586" i="75" s="1"/>
  <c r="C249" i="75"/>
  <c r="C626" i="75" s="1"/>
  <c r="I16" i="97" l="1"/>
  <c r="J16" i="97" s="1"/>
  <c r="D257" i="75"/>
  <c r="J26" i="78"/>
  <c r="E19" i="16"/>
  <c r="F70" i="97"/>
  <c r="G70" i="97" s="1"/>
  <c r="G38" i="15"/>
  <c r="I70" i="97"/>
  <c r="J70" i="97" s="1"/>
  <c r="C257" i="75"/>
  <c r="C590" i="75" l="1"/>
  <c r="C588" i="75"/>
  <c r="C595" i="75"/>
  <c r="C287" i="75"/>
  <c r="C265" i="75"/>
  <c r="G60" i="15"/>
  <c r="C270" i="75" l="1"/>
  <c r="C272" i="75" s="1"/>
  <c r="C276" i="75" s="1"/>
  <c r="G93" i="15"/>
  <c r="I18" i="97" l="1"/>
  <c r="J18" i="97" s="1"/>
  <c r="F18" i="97"/>
  <c r="G18" i="97" s="1"/>
  <c r="C117" i="75" l="1"/>
  <c r="C50" i="75" l="1"/>
  <c r="C292" i="75" l="1"/>
  <c r="H31" i="13" l="1"/>
  <c r="C42" i="75" l="1"/>
  <c r="C39" i="75"/>
  <c r="F76" i="97" l="1"/>
  <c r="G76" i="97" s="1"/>
  <c r="C141" i="75"/>
  <c r="C143" i="75" s="1"/>
  <c r="H171" i="13"/>
  <c r="I56" i="97" l="1"/>
  <c r="J56" i="97" s="1"/>
  <c r="Y4" i="47"/>
  <c r="I84" i="97" s="1"/>
  <c r="J84" i="97" s="1"/>
  <c r="F84" i="97" l="1"/>
  <c r="G84" i="97" s="1"/>
  <c r="C132" i="75"/>
  <c r="C136" i="75" s="1"/>
  <c r="H209" i="13"/>
  <c r="C73" i="75"/>
  <c r="F56" i="97"/>
  <c r="G56" i="97" s="1"/>
  <c r="H93" i="13"/>
  <c r="C634" i="75" l="1"/>
  <c r="C601" i="75" s="1"/>
  <c r="C77" i="75"/>
  <c r="C294" i="75"/>
  <c r="E51" i="16" l="1"/>
  <c r="F50" i="17"/>
  <c r="C303" i="75" l="1"/>
  <c r="C630" i="75" l="1"/>
  <c r="C53" i="75" l="1"/>
  <c r="C64" i="75" s="1"/>
  <c r="H65" i="13"/>
  <c r="H190" i="13"/>
  <c r="C115" i="75"/>
  <c r="C128" i="75" s="1"/>
  <c r="H224" i="13" l="1"/>
  <c r="C608" i="75"/>
  <c r="C152" i="75"/>
  <c r="H95" i="13"/>
  <c r="C606" i="75"/>
  <c r="C79" i="75"/>
  <c r="C576" i="75" l="1"/>
  <c r="I14" i="97"/>
  <c r="J14" i="97" s="1"/>
  <c r="R14" i="97"/>
  <c r="S14" i="97" s="1"/>
  <c r="C293" i="75"/>
  <c r="C298" i="75"/>
  <c r="C291" i="75" l="1"/>
  <c r="F47" i="17"/>
  <c r="D26" i="78"/>
  <c r="I25" i="78"/>
  <c r="C313" i="75" l="1"/>
  <c r="C315" i="75" s="1"/>
  <c r="E92" i="16"/>
  <c r="I24" i="78"/>
  <c r="C26" i="78"/>
  <c r="D27" i="78"/>
  <c r="C297" i="75" l="1"/>
  <c r="C300" i="75" s="1"/>
  <c r="E39" i="16"/>
  <c r="I26" i="78"/>
  <c r="C27" i="78"/>
  <c r="I27" i="78" s="1"/>
  <c r="C24" i="97" l="1"/>
  <c r="D24" i="97" s="1"/>
  <c r="C14" i="97"/>
  <c r="D14" i="97" s="1"/>
  <c r="K26" i="78"/>
  <c r="I24" i="97"/>
  <c r="J24" i="97" s="1"/>
  <c r="E121" i="16"/>
  <c r="C628" i="75"/>
  <c r="C593" i="75" s="1"/>
  <c r="C329" i="75"/>
  <c r="C333" i="75" s="1"/>
  <c r="R24" i="97" l="1"/>
  <c r="S24" i="97" s="1"/>
  <c r="E125" i="16"/>
  <c r="I20" i="97" l="1"/>
  <c r="J20" i="97" s="1"/>
  <c r="F22" i="97"/>
  <c r="G22" i="97" s="1"/>
  <c r="L26" i="97" l="1"/>
  <c r="M26" i="97" s="1"/>
  <c r="L104" i="97" l="1"/>
  <c r="M104" i="97" s="1"/>
  <c r="L46" i="97" l="1"/>
  <c r="M46"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a288wk</author>
  </authors>
  <commentList>
    <comment ref="A1" authorId="0" shapeId="0" xr:uid="{00000000-0006-0000-1E00-000001000000}">
      <text>
        <r>
          <rPr>
            <b/>
            <sz val="9"/>
            <color indexed="81"/>
            <rFont val="Tahoma"/>
            <family val="2"/>
          </rPr>
          <t>a288wk:</t>
        </r>
        <r>
          <rPr>
            <sz val="9"/>
            <color indexed="81"/>
            <rFont val="Tahoma"/>
            <family val="2"/>
          </rPr>
          <t xml:space="preserve">
Keep In PSC</t>
        </r>
      </text>
    </comment>
  </commentList>
</comments>
</file>

<file path=xl/sharedStrings.xml><?xml version="1.0" encoding="utf-8"?>
<sst xmlns="http://schemas.openxmlformats.org/spreadsheetml/2006/main" count="16126" uniqueCount="7273">
  <si>
    <t>Section A. Balances and Changes During Year</t>
  </si>
  <si>
    <t>Electric Plant</t>
  </si>
  <si>
    <t>Electric Plant Held</t>
  </si>
  <si>
    <t>(c+d+e)</t>
  </si>
  <si>
    <t>in Service</t>
  </si>
  <si>
    <t>for Future Use</t>
  </si>
  <si>
    <t>Balance Beginning of Year</t>
  </si>
  <si>
    <t xml:space="preserve">Depreciation Provisions for Year, </t>
  </si>
  <si>
    <t xml:space="preserve">  Charged to</t>
  </si>
  <si>
    <t xml:space="preserve">  (403) Depreciation Expense</t>
  </si>
  <si>
    <t xml:space="preserve">  (413) Exp. of Elec. Plt. Leas. to Others</t>
  </si>
  <si>
    <t xml:space="preserve">  Transportation Expenses-Clearing</t>
  </si>
  <si>
    <t xml:space="preserve">  Other Clearing Accounts</t>
  </si>
  <si>
    <t xml:space="preserve">  Other Accounts (Specify):</t>
  </si>
  <si>
    <t xml:space="preserve">   TOTAL Deprec. Prov. for Year </t>
  </si>
  <si>
    <t xml:space="preserve">       (Total of lines 3 thru 8)</t>
  </si>
  <si>
    <t>Net Charges for Plant Retired:</t>
  </si>
  <si>
    <t xml:space="preserve">  Book Cost of Plant Retired</t>
  </si>
  <si>
    <t xml:space="preserve">  Cost of Removal</t>
  </si>
  <si>
    <t xml:space="preserve">  Salvage (Credit)</t>
  </si>
  <si>
    <t xml:space="preserve">   TOTAL Net Chrgs. for Plant Ret.</t>
  </si>
  <si>
    <t xml:space="preserve">  1.   Give a brief description and state the location of nonutility property included in Account 121.</t>
  </si>
  <si>
    <t xml:space="preserve">  2.   Designate with a double asterisk any property which is leased to another company. State name of lessee and whether lessee is an </t>
  </si>
  <si>
    <t xml:space="preserve">        associated company.</t>
  </si>
  <si>
    <t xml:space="preserve">  3.   Furnish particulars (details) concerning sales, purchases, or transfers of Nonutility Property during the year.</t>
  </si>
  <si>
    <t xml:space="preserve">  4.   List separately all property previously devoted to public service and give date of transfer to Account 121, Nonutility Property.</t>
  </si>
  <si>
    <t xml:space="preserve">  5.   Minor items (5% of the Balance at the End of the Year for Account 121 or $100,000, whichever is less) may be grouped by </t>
  </si>
  <si>
    <t>THIS PAGE LEFT BLANK INTENTIONALLY</t>
  </si>
  <si>
    <t xml:space="preserve">     the ratemaking actions of regulatory agencies (and not includable in other amounts).</t>
  </si>
  <si>
    <t>Deferred Taxes &amp; ITCs</t>
  </si>
  <si>
    <t>Pg 120, L 8, 9</t>
  </si>
  <si>
    <t>Receivables and  Inventory</t>
  </si>
  <si>
    <t>Pg 120, L 10=&gt;12 (b)</t>
  </si>
  <si>
    <t>Payables and Accrued Expenses</t>
  </si>
  <si>
    <t>Pg 120, L 13</t>
  </si>
  <si>
    <t>Other Regulatory Assets (Net)</t>
  </si>
  <si>
    <t>Capitalized AFDUC - Equity</t>
  </si>
  <si>
    <t>Pg 120, L 16 (b)  (-)</t>
  </si>
  <si>
    <t>Undistributed Earnings of Affiliates</t>
  </si>
  <si>
    <t>Pg 120, L 17 (b)  (-)</t>
  </si>
  <si>
    <t>Other Adjustments</t>
  </si>
  <si>
    <t>Pg 120, L 18 (b)</t>
  </si>
  <si>
    <t>Pg 120, L 19 (b)</t>
  </si>
  <si>
    <t>Pg 120, L 20, 21 (b)</t>
  </si>
  <si>
    <t xml:space="preserve">    Net Cash From Operating Activities</t>
  </si>
  <si>
    <t>Cash Flows From Investing Activities</t>
  </si>
  <si>
    <t>Cash Outflows For Construction</t>
  </si>
  <si>
    <t>Pg 120, L 34 (b)</t>
  </si>
  <si>
    <t>Acquisition Of Other Non-Current Assets</t>
  </si>
  <si>
    <t>Pg 120, L 36=&gt;38 (b)</t>
  </si>
  <si>
    <t>Investments in &amp; Advances to Affiliates</t>
  </si>
  <si>
    <t>Pg 120, L 39 (b)</t>
  </si>
  <si>
    <t>Contributions &amp;  Advances from Affiliates</t>
  </si>
  <si>
    <t>Pg 120, L 40 (b)</t>
  </si>
  <si>
    <t>Net Proceeds - Sale Or Disposition Of:</t>
  </si>
  <si>
    <t xml:space="preserve">    Property, Plant &amp; Equipment</t>
  </si>
  <si>
    <t xml:space="preserve">    Investments In Affiliated Companies</t>
  </si>
  <si>
    <t>Pg 120, L 42, 43 (b)</t>
  </si>
  <si>
    <t xml:space="preserve">    Investment Securities</t>
  </si>
  <si>
    <t>Pg 120, L 44, 45 (b)</t>
  </si>
  <si>
    <t xml:space="preserve">    Other Current Assets &amp; Liabilities</t>
  </si>
  <si>
    <t>Pg 121. L 46=&gt;48 (b)</t>
  </si>
  <si>
    <t>Other Cash Flows - Investing Activities</t>
  </si>
  <si>
    <t>Pg 121, L 49=&gt;52 (b)</t>
  </si>
  <si>
    <t>Pg 121, L 53=&gt;55 (b)</t>
  </si>
  <si>
    <t xml:space="preserve">    Net Cash From Investing Activities</t>
  </si>
  <si>
    <t>Cash Flows From Financing Activities</t>
  </si>
  <si>
    <t>Net Proceeds (Payments) - Issuing &amp; Retiring:</t>
  </si>
  <si>
    <t xml:space="preserve">  Long-Term Debt</t>
  </si>
  <si>
    <t>Pg 121, L 61, 64, 65, 73, 76, 77 (b)</t>
  </si>
  <si>
    <t xml:space="preserve">  Common Stock</t>
  </si>
  <si>
    <t>Pg 121, L 63+75 (b)</t>
  </si>
  <si>
    <t xml:space="preserve">  Preferred Stock</t>
  </si>
  <si>
    <t>Pg 121, L 62+74 (b)</t>
  </si>
  <si>
    <t xml:space="preserve">  Short-Term Debt</t>
  </si>
  <si>
    <t>Average Cost of Fuel per Unit, as Delivered</t>
  </si>
  <si>
    <t xml:space="preserve">          f. o. b. Plant During Year</t>
  </si>
  <si>
    <t>Average Cost of Fuel per Unit Burned</t>
  </si>
  <si>
    <t>Avg. Cost of Fuel Burned per Million Btu</t>
  </si>
  <si>
    <t>Avg. Cost of Fuel Burned per KWh Net Gen.</t>
  </si>
  <si>
    <t>Average Btu per KWh Net Generation</t>
  </si>
  <si>
    <t>Next Page is 406</t>
  </si>
  <si>
    <t>Page 402</t>
  </si>
  <si>
    <t>Page 403</t>
  </si>
  <si>
    <t>Page 402-A</t>
  </si>
  <si>
    <t>Page 403-A</t>
  </si>
  <si>
    <t>HYDROELECTRIC GENERATING PLANT STATISTICS (Large Plants)</t>
  </si>
  <si>
    <t>2.  On page 218 furnish information concerning construction overheads, for electric, gas and common operations respectively.</t>
  </si>
  <si>
    <t>3.  A respondent should not report "none" to this page if no overhead apportionments are made, but rather should explain on page 218,</t>
  </si>
  <si>
    <t xml:space="preserve">      the accounting procedures employed and the amounts of engineering, supervision and administrative costs, etc., which are directly</t>
  </si>
  <si>
    <t xml:space="preserve">      charged to construction, for electric, gas and common operations respectively.</t>
  </si>
  <si>
    <t>4.  Enter on this page engineering, supervision, administrative, and allowance for funds used during construction, etc., which are first</t>
  </si>
  <si>
    <t xml:space="preserve">      assigned to a blanket work order and then prorated to construction jobs for electric, gas and common operations respectively.</t>
  </si>
  <si>
    <t>Total Amount Charged</t>
  </si>
  <si>
    <t xml:space="preserve">                                                               Description of Overhead</t>
  </si>
  <si>
    <t>for the Year</t>
  </si>
  <si>
    <t xml:space="preserve">                                                                                    (a)</t>
  </si>
  <si>
    <t>From Insert Pages</t>
  </si>
  <si>
    <t>FERC FORM NO. 1  (ED.  12-89) NYPSC Modified-96</t>
  </si>
  <si>
    <t>Page 217</t>
  </si>
  <si>
    <t>GENERAL DESCRIPTION OF CONSTRUCTION OVERHEAD PROCEDURE</t>
  </si>
  <si>
    <t>and extent of work, etc. the  overhead charges are intended</t>
  </si>
  <si>
    <t xml:space="preserve">used during construction rates, in accordance with the </t>
  </si>
  <si>
    <t>number of employees assignable to each plant.</t>
  </si>
  <si>
    <t>production expenses per net MWH as reported herein for</t>
  </si>
  <si>
    <t xml:space="preserve">   1.  Provide the name and title of the officer having custody of the general corporate books of account and the address of the office where the general corporate books are kept, and the address of the officer where any other corporate books of account are kept, if different from that where the general corporate books are kept. </t>
  </si>
  <si>
    <t xml:space="preserve">   2.  Provide name of the State under the laws of which respondent is incorporated, and date of incorporation.  If incorporated under a special law, give reference to such law.  If not incorporated, state that fact and give the type of organization and the date organized.</t>
  </si>
  <si>
    <t xml:space="preserve">     statement giving particulars of the change.  State the reason for any charge-off of capital stock expense and</t>
  </si>
  <si>
    <t xml:space="preserve">    specify the account charged.</t>
  </si>
  <si>
    <t xml:space="preserve">    1.  Report by balance sheet account the particulars (details) </t>
  </si>
  <si>
    <t xml:space="preserve">    2.  In column (a), for new issues,  give Commission authorization</t>
  </si>
  <si>
    <t xml:space="preserve">    3.  For bonds assumed by the respondent, include in column(a)</t>
  </si>
  <si>
    <t xml:space="preserve">    4.  For advances from Associated Companies, report </t>
  </si>
  <si>
    <t xml:space="preserve">    5.  For receivers' certificates, show in column(a) the name of </t>
  </si>
  <si>
    <t xml:space="preserve">   9.  Furnish in a footnote particulars (details) regarding </t>
  </si>
  <si>
    <t xml:space="preserve">   8.  For column (c) the total expenses should be listed first</t>
  </si>
  <si>
    <t xml:space="preserve">   7.  In column (c) show the expense, premium or discount with</t>
  </si>
  <si>
    <t xml:space="preserve">   6.  In column(b) show the principal amount of bonds or other</t>
  </si>
  <si>
    <t xml:space="preserve">   10.  Identify separate indisposed amounts applicable to</t>
  </si>
  <si>
    <t xml:space="preserve">   11.  Explain any debits and credits other than amortiza-</t>
  </si>
  <si>
    <t xml:space="preserve">   12.  In a footnote, give explanatory </t>
  </si>
  <si>
    <t xml:space="preserve">   13.  If the respondent has pledged any of its long-term debt</t>
  </si>
  <si>
    <t xml:space="preserve">   16.  Give particulars (details) concerning any long-term debt</t>
  </si>
  <si>
    <t xml:space="preserve">   15.  If interest expense was incurred during the year on</t>
  </si>
  <si>
    <t xml:space="preserve">   14.  If the respondent has any long-term debt securities</t>
  </si>
  <si>
    <t xml:space="preserve">       Amort. &amp; Depl. of Utility Plant (404-405)</t>
  </si>
  <si>
    <t xml:space="preserve">       Amort. of Utility Plant Acq. Adj. (406)</t>
  </si>
  <si>
    <t xml:space="preserve">       Amort. of Property Losses, Unrecovered Plant and</t>
  </si>
  <si>
    <t xml:space="preserve">           Regulatory Study Costs (407)</t>
  </si>
  <si>
    <t xml:space="preserve">     Expenses per Net KWh</t>
  </si>
  <si>
    <t>Page 406</t>
  </si>
  <si>
    <t>Page 407</t>
  </si>
  <si>
    <t>Page 406-A</t>
  </si>
  <si>
    <t>Page 407-A</t>
  </si>
  <si>
    <t>PUMPED STORAGE GENERATING PLANT STATISTICS (Large Plants)</t>
  </si>
  <si>
    <t>PUMPED STORAGE GENERATING PLANT STATISTICS (Large Plants) (Continued)</t>
  </si>
  <si>
    <t xml:space="preserve">  1.  Large plants and pumped storage plants of 10,000 Kw or more</t>
  </si>
  <si>
    <t>4.  If a group of employees attends more than one</t>
  </si>
  <si>
    <t xml:space="preserve">  6.  Pumping energy (line 10) is that energy measured</t>
  </si>
  <si>
    <t>station or other source that individually provides more than</t>
  </si>
  <si>
    <t xml:space="preserve">  of installed capacity (name plate ratings).</t>
  </si>
  <si>
    <t>generating plant, report on line 8 the approximate average</t>
  </si>
  <si>
    <t xml:space="preserve">  as input to the plant for pumping purposes.</t>
  </si>
  <si>
    <t>10 percent of the total energy used for pumping, and</t>
  </si>
  <si>
    <t xml:space="preserve">  which is available, specifying period.</t>
  </si>
  <si>
    <t>Power, System Control and Load Dispatching, and Other</t>
  </si>
  <si>
    <t xml:space="preserve">  schedule the company's principal sources of pumping</t>
  </si>
  <si>
    <t>purchase power for pumping, give the supplier, contract</t>
  </si>
  <si>
    <t>Expenses classified as "Other Power Supply Expenses."</t>
  </si>
  <si>
    <t xml:space="preserve">  power, the estimated amounts of energy from each</t>
  </si>
  <si>
    <t>number, and date of contract.</t>
  </si>
  <si>
    <t>FERC Licensed Project No. ______</t>
  </si>
  <si>
    <t xml:space="preserve">Please use the appropriate accounts under the heading "Other Noncurrent Liabilities" for accounts that the PSC </t>
  </si>
  <si>
    <t>classifies as "Operating Reserves".</t>
  </si>
  <si>
    <t>Page 113</t>
  </si>
  <si>
    <t>(2)  [  ]   A Resubmission</t>
  </si>
  <si>
    <t>STATEMENT OF INCOME FOR THE YEAR</t>
  </si>
  <si>
    <t>STATEMENT OF INCOME FOR THE YEAR (Continued)</t>
  </si>
  <si>
    <t>(Ref.)</t>
  </si>
  <si>
    <t>TOTAL</t>
  </si>
  <si>
    <t>Electric Utility</t>
  </si>
  <si>
    <t>Gas Utility</t>
  </si>
  <si>
    <t>Other  Utility</t>
  </si>
  <si>
    <t>Account</t>
  </si>
  <si>
    <t>Current Year</t>
  </si>
  <si>
    <t xml:space="preserve">    Previous Year</t>
  </si>
  <si>
    <t xml:space="preserve"> Current Year</t>
  </si>
  <si>
    <t>Previous Year</t>
  </si>
  <si>
    <t>(m)</t>
  </si>
  <si>
    <t>(n)</t>
  </si>
  <si>
    <t>(o)</t>
  </si>
  <si>
    <t>(p)</t>
  </si>
  <si>
    <t>UTILITY OPERATING INCOME</t>
  </si>
  <si>
    <t>Operating Revenues (400)</t>
  </si>
  <si>
    <t>Operating Expenses</t>
  </si>
  <si>
    <t xml:space="preserve">       Operation Expenses (401)</t>
  </si>
  <si>
    <t xml:space="preserve">       Maintenance Expenses (402)</t>
  </si>
  <si>
    <t xml:space="preserve">       Depreciation Expense (403)</t>
  </si>
  <si>
    <t>a footnote.</t>
  </si>
  <si>
    <t>for each issuance, then the amount of premium (in parentheses)</t>
  </si>
  <si>
    <t>Other Accounts Receivable (143)</t>
  </si>
  <si>
    <t xml:space="preserve">   31</t>
  </si>
  <si>
    <t>(Less) Accum. Prov. for Uncollectible Acct.-Credit (144)</t>
  </si>
  <si>
    <t xml:space="preserve">   32</t>
  </si>
  <si>
    <t>Notes Receivable from Associated Companies (145)</t>
  </si>
  <si>
    <t xml:space="preserve">   33</t>
  </si>
  <si>
    <t>Accounts Receivable from Assoc. Companies (146)</t>
  </si>
  <si>
    <t xml:space="preserve">   34</t>
  </si>
  <si>
    <t>Fuel Stock (151)</t>
  </si>
  <si>
    <t xml:space="preserve">   35</t>
  </si>
  <si>
    <t>Fuel Stock Expenses Undistributed (152)</t>
  </si>
  <si>
    <t xml:space="preserve">   36</t>
  </si>
  <si>
    <t>Residuals (Elec) and Extracted Products (153)</t>
  </si>
  <si>
    <t>3.  Minor items (5% of the Balance at End of Year for Account 254 or amounts less than</t>
  </si>
  <si>
    <t xml:space="preserve">outstanding at end of year, describe such securities in </t>
  </si>
  <si>
    <t>numbers and dates.</t>
  </si>
  <si>
    <t>Amortization of Premium on Debt - Credit.</t>
  </si>
  <si>
    <t>readily available for reporting columns (l) and (o), it is permissible</t>
  </si>
  <si>
    <t xml:space="preserve">  Roads and Trails, in column (l) with appropriate footnote, and</t>
  </si>
  <si>
    <t xml:space="preserve">          other than 60 cycle, 3 phase, indicate such other</t>
  </si>
  <si>
    <t xml:space="preserve">  2.  Provide separate subheadings for overhead and</t>
  </si>
  <si>
    <t xml:space="preserve">   Reservoirs, Dams, and Waterways</t>
  </si>
  <si>
    <t xml:space="preserve">   Equipment Costs</t>
  </si>
  <si>
    <t xml:space="preserve">   Roads, Railroads and Bridges</t>
  </si>
  <si>
    <t xml:space="preserve">     Total Cost (Enter Total of lines 14 thru 18)</t>
  </si>
  <si>
    <t xml:space="preserve">     Cost per KW of Installed Capacity (Line 5)</t>
  </si>
  <si>
    <t>Production Expenses:</t>
  </si>
  <si>
    <t xml:space="preserve">   Operation Supervision and Engineering</t>
  </si>
  <si>
    <t xml:space="preserve">   Water for Power</t>
  </si>
  <si>
    <t xml:space="preserve">   Hydraulic Expenses</t>
  </si>
  <si>
    <t xml:space="preserve">   Electric Expenses</t>
  </si>
  <si>
    <t xml:space="preserve">   Misc. Hydraulic Power Generation Expenses</t>
  </si>
  <si>
    <t xml:space="preserve">   Rents</t>
  </si>
  <si>
    <t xml:space="preserve">   Maintenance Supervision and Engineering</t>
  </si>
  <si>
    <t xml:space="preserve">   Maintenance of Structures</t>
  </si>
  <si>
    <t xml:space="preserve">   Maintenance of Reservoirs, Dams, and Waterways</t>
  </si>
  <si>
    <t xml:space="preserve">   Maintenance of Electric Plant</t>
  </si>
  <si>
    <t xml:space="preserve">   Maintenance of Misc. Hydraulic Plant</t>
  </si>
  <si>
    <t xml:space="preserve">   Total Production Expenses (Total lines 22 thru 32)</t>
  </si>
  <si>
    <t>(531) Maintenance of Electric Plant</t>
  </si>
  <si>
    <t>(566)</t>
  </si>
  <si>
    <t>Miscellaneous Transmission Expenses</t>
  </si>
  <si>
    <t>(532) Maintenance of Miscellaneous Nuclear Plant</t>
  </si>
  <si>
    <t>(567)</t>
  </si>
  <si>
    <t xml:space="preserve">  TOTAL Maintenance (Enter Total of lines 35 thru 39)</t>
  </si>
  <si>
    <t>(911) Supervision</t>
  </si>
  <si>
    <t xml:space="preserve">  TOTAL Power Production Expenses-Nuclear Power (Enter Total of lines 33 and 40)</t>
  </si>
  <si>
    <t>(912) Demonstrating and Selling Expenses</t>
  </si>
  <si>
    <t xml:space="preserve">                                                  C. Hydraulic Power Generation</t>
  </si>
  <si>
    <t xml:space="preserve">(568) </t>
  </si>
  <si>
    <t>(913) Advertising Expenses</t>
  </si>
  <si>
    <t xml:space="preserve">(569) </t>
  </si>
  <si>
    <t>(916) Miscellaneous Sales Expenses</t>
  </si>
  <si>
    <t>(535) Operation Supervision and Engineering</t>
  </si>
  <si>
    <t>(570)</t>
  </si>
  <si>
    <t>Maintenance of Station Equipment</t>
  </si>
  <si>
    <t>(536) Water for Power</t>
  </si>
  <si>
    <t>(571)</t>
  </si>
  <si>
    <t>Maintenance of Overhead Lines</t>
  </si>
  <si>
    <t>In column (a) report each company or public authority that provided transmission service.  Provide the full name of the company; abbreviate</t>
  </si>
  <si>
    <t xml:space="preserve">       Amort. of Conversion Expenses (407)</t>
  </si>
  <si>
    <t xml:space="preserve">       Regulatory Debits (407.3)</t>
  </si>
  <si>
    <t xml:space="preserve">       (Less) Regulatory Credits (407.4)</t>
  </si>
  <si>
    <t xml:space="preserve">       Taxes Other Than Income Taxes (408.1)</t>
  </si>
  <si>
    <t xml:space="preserve">       Income Taxes -- Federal (409.1)</t>
  </si>
  <si>
    <t xml:space="preserve">                                     -- Other (409.1)</t>
  </si>
  <si>
    <t>9.  Explain in a footnote if the previous year's figures are different from that reported in prior reports.</t>
  </si>
  <si>
    <t>10.  If the columns are insufficient for reporting additional utility departments, supply the appropriate account titles, lines 2 to 23, and report the information in the blank space on page 122-123 or in a footnote.</t>
  </si>
  <si>
    <t>7.  If any notes appearing in the report to stockholders are applicable to this Statement of Income, such notes may be included on page 122-123.</t>
  </si>
  <si>
    <t>relating to unbilled revenue by accounts.</t>
  </si>
  <si>
    <t>basis of classification in a footnote).</t>
  </si>
  <si>
    <t>in a footnote.</t>
  </si>
  <si>
    <t>OPERATING REVENUES</t>
  </si>
  <si>
    <t>MEGAWATT HOURS SOLD</t>
  </si>
  <si>
    <t>AVG. NO. CUSTOMERS PER MONTH</t>
  </si>
  <si>
    <t>Title of Account</t>
  </si>
  <si>
    <t>Amount for Year</t>
  </si>
  <si>
    <t>Amount for</t>
  </si>
  <si>
    <t>Amount for Previous Year</t>
  </si>
  <si>
    <t>Number for Year</t>
  </si>
  <si>
    <t>Number for Previous Year</t>
  </si>
  <si>
    <t>Sales of Electricity</t>
  </si>
  <si>
    <t>(440) Residential Sales</t>
  </si>
  <si>
    <t>(442) Commercial and Industrial Sales</t>
  </si>
  <si>
    <t>(444) Public Street and Highway Lighting</t>
  </si>
  <si>
    <t>(445) Other Sales to Public Authorities</t>
  </si>
  <si>
    <t>APPROPRIATED RETAINED EARNINGS (Account 215)</t>
  </si>
  <si>
    <t xml:space="preserve">       TOTAL Appropriated Retained Earnings (Account 215)</t>
  </si>
  <si>
    <t xml:space="preserve">                       APPROPRIATED RETAINED EARNINGS - AMORTIZATION RESERVE, FEDERAL</t>
  </si>
  <si>
    <t>(Account 215.1)</t>
  </si>
  <si>
    <t xml:space="preserve">       TOTAL Appropriated Retained Earnings  -- Amortization Reserve, Federal(Account 215.1)</t>
  </si>
  <si>
    <t xml:space="preserve">       TOTAL Appropriated Retained Earnings  (Account 215, 215.1) (Enter Total of lines 45 and 46)</t>
  </si>
  <si>
    <t xml:space="preserve">       TOTAL Retained Earnings  (Account 215, 215.1, 216) (Enter Total of lines 38 and 47)</t>
  </si>
  <si>
    <t xml:space="preserve">          UNAPPROPRIATED UNDISTRIBUTED SUBSIDIARY EARNINGS (ACCOUNT 216.1)</t>
  </si>
  <si>
    <t>Balance  -- Beginning of Year (Debit or Credit)</t>
  </si>
  <si>
    <t xml:space="preserve">      Equity in Earnings for Year (Credit) (Account 418.1)</t>
  </si>
  <si>
    <t xml:space="preserve">     (Less) Dividends Received (Debit)</t>
  </si>
  <si>
    <t xml:space="preserve">     Other Changes (Explain)</t>
  </si>
  <si>
    <t>Balance  -- End of Year (Total of Lines 49 thru 52)</t>
  </si>
  <si>
    <t>Page 119</t>
  </si>
  <si>
    <t>STATEMENT OF CASH FLOWS</t>
  </si>
  <si>
    <t>Description (See Instructions for Explanations of Codes)</t>
  </si>
  <si>
    <t>Amounts</t>
  </si>
  <si>
    <t>Net Cash Flow from Operating Activities:</t>
  </si>
  <si>
    <t xml:space="preserve">      of the year, include in column (d) a tentative distribution of such retirements, on an estimated basis, with appropriate contra entry to the </t>
  </si>
  <si>
    <t xml:space="preserve">      or purchaser, and date of transaction.  If proposed journal entries have been filed with the Commission as required by the Uniform</t>
  </si>
  <si>
    <t xml:space="preserve">      account for accumulated depreciation provision.  Include also in column (d) reversals of tentative distributions of prior year unclassified </t>
  </si>
  <si>
    <t xml:space="preserve">      System of Accounts, give also date of such filing.</t>
  </si>
  <si>
    <t xml:space="preserve">      retirements. Show in a footnote the account distributions of these tentative classifications in columns (c) and (d), including the</t>
  </si>
  <si>
    <t>Addition</t>
  </si>
  <si>
    <t>Retirements</t>
  </si>
  <si>
    <t>Adjustments</t>
  </si>
  <si>
    <t>Transfers</t>
  </si>
  <si>
    <t xml:space="preserve">          1. INTANGIBLE PLANT</t>
  </si>
  <si>
    <t>(301)  Organization</t>
  </si>
  <si>
    <t>(301)</t>
  </si>
  <si>
    <t>(302)  Franchises and Consents</t>
  </si>
  <si>
    <t>(302)</t>
  </si>
  <si>
    <t>(303)  Miscellaneous Intangible Plant</t>
  </si>
  <si>
    <t>(303)</t>
  </si>
  <si>
    <t xml:space="preserve">  TOTAL Intangible Plant (Enter Total of lines 2, 3, and 4)</t>
  </si>
  <si>
    <t xml:space="preserve">          2. PRODUCTION PLANT</t>
  </si>
  <si>
    <t xml:space="preserve">     A. Steam Production Plant</t>
  </si>
  <si>
    <t>(310)  Land and Land Rights</t>
  </si>
  <si>
    <t>(310)</t>
  </si>
  <si>
    <t>(311)  Structures and Improvements</t>
  </si>
  <si>
    <t>(311)</t>
  </si>
  <si>
    <t>(312)  Boiler Plant Equipment</t>
  </si>
  <si>
    <t>(312)</t>
  </si>
  <si>
    <t>(313)  Engines and Engine-Driven Generators</t>
  </si>
  <si>
    <t>(313)</t>
  </si>
  <si>
    <t>(314)</t>
  </si>
  <si>
    <t>(315)  Accessory Electric Equipment</t>
  </si>
  <si>
    <t>(315)</t>
  </si>
  <si>
    <t>(316)  Misc. Power Plant Equipment</t>
  </si>
  <si>
    <t>(316)</t>
  </si>
  <si>
    <t xml:space="preserve">     B. Nuclear Production Plant</t>
  </si>
  <si>
    <t>(320)  Land and Land Rights</t>
  </si>
  <si>
    <t>(320)</t>
  </si>
  <si>
    <t>(321)  Structures and Improvements</t>
  </si>
  <si>
    <t>(321)</t>
  </si>
  <si>
    <t>(322)  Reactor Plant Equipment</t>
  </si>
  <si>
    <t>(322)</t>
  </si>
  <si>
    <t>(323)  Turbo  generator Units</t>
  </si>
  <si>
    <t>(323)</t>
  </si>
  <si>
    <t>(324)  Accessory Electric Equipment</t>
  </si>
  <si>
    <t>(324)</t>
  </si>
  <si>
    <t>(325)  Misc. Power Plant Equipment</t>
  </si>
  <si>
    <t>(325)</t>
  </si>
  <si>
    <t xml:space="preserve">     C. Hydraulic Production Plant</t>
  </si>
  <si>
    <t>(330)  Land and Land Rights</t>
  </si>
  <si>
    <t>(330)</t>
  </si>
  <si>
    <t>(397) Communication Equipment</t>
  </si>
  <si>
    <t>(397)</t>
  </si>
  <si>
    <t>(398) Miscellaneous Equipment</t>
  </si>
  <si>
    <t>(398)</t>
  </si>
  <si>
    <t xml:space="preserve">  SUBTOTAL (Enter Total of lines 71 thru 80)</t>
  </si>
  <si>
    <t>(399) Other Tangible Property</t>
  </si>
  <si>
    <t>(399)</t>
  </si>
  <si>
    <t>(102) Electric Plant Purchased (See Instr. 8)</t>
  </si>
  <si>
    <t>(102)</t>
  </si>
  <si>
    <t>(Less) (102) Electric Plant Sold (See Instr. 8)</t>
  </si>
  <si>
    <t xml:space="preserve">               fixed assets, intangibles, etc.</t>
  </si>
  <si>
    <t xml:space="preserve">  6.  Enter on pages 122-123 clarifications and explanations.</t>
  </si>
  <si>
    <t xml:space="preserve"> Description (See Instruction No. 5 for Explanations of Codes)</t>
  </si>
  <si>
    <t xml:space="preserve">   Loans Made or Purchased </t>
  </si>
  <si>
    <t xml:space="preserve">   Collections on Loans</t>
  </si>
  <si>
    <t xml:space="preserve">   Net (Increase) Decrease in Receivables</t>
  </si>
  <si>
    <t xml:space="preserve">   Net (Increase) Decrease in  Inventory</t>
  </si>
  <si>
    <t xml:space="preserve">   Net (Increase) Decrease in Allowances Held for Speculation</t>
  </si>
  <si>
    <t xml:space="preserve">   Net Increase (Decrease) in  Payables and Accrued Expenses</t>
  </si>
  <si>
    <t xml:space="preserve">   Net Cash Provided by (Used in) Investing Activities</t>
  </si>
  <si>
    <t>Cash Flows from Financing Activities:</t>
  </si>
  <si>
    <t xml:space="preserve">   Proceeds from Issuance of:</t>
  </si>
  <si>
    <t xml:space="preserve">         Preferred Stock</t>
  </si>
  <si>
    <t xml:space="preserve">         Common Stock</t>
  </si>
  <si>
    <t xml:space="preserve">   Net Increase in Short-Term Debt (c)</t>
  </si>
  <si>
    <t xml:space="preserve">   Payments for Retirement of:</t>
  </si>
  <si>
    <t xml:space="preserve">         Long-term Debt (b)</t>
  </si>
  <si>
    <t xml:space="preserve">   Net Decrease in Short-Term Debt (c)</t>
  </si>
  <si>
    <t xml:space="preserve">   Dividends on Preferred Stock</t>
  </si>
  <si>
    <t xml:space="preserve">   Dividends on Common Stock</t>
  </si>
  <si>
    <t xml:space="preserve">   Net Cash Provided by (Used in) Financing Activities</t>
  </si>
  <si>
    <t xml:space="preserve">   Net Increase (Decrease) in Cash and Cash Equivalents</t>
  </si>
  <si>
    <t>Cash and Cash Equivalents at Beginning of Year</t>
  </si>
  <si>
    <t>Cash and Cash Equivalents at End of Year</t>
  </si>
  <si>
    <t>Page 121</t>
  </si>
  <si>
    <t xml:space="preserve">NOTES TO FINANCIAL STATEMENTS </t>
  </si>
  <si>
    <t xml:space="preserve">     Noncash Charges (Credits) to Income:</t>
  </si>
  <si>
    <t xml:space="preserve">          Depreciation and Depletion</t>
  </si>
  <si>
    <t xml:space="preserve">          Deferred Income Taxes (Net)</t>
  </si>
  <si>
    <t xml:space="preserve">          Investment Tax Credit Adjustment (Net)</t>
  </si>
  <si>
    <t xml:space="preserve">          Net (Increase) Decrease in Receivables</t>
  </si>
  <si>
    <t xml:space="preserve">          Net (Increase) Decrease in Inventory</t>
  </si>
  <si>
    <t xml:space="preserve">          Net (Increase) Decrease in Allowances Inventory</t>
  </si>
  <si>
    <t xml:space="preserve">          Net Increase (Decrease) in Payables and Accrued Expenses</t>
  </si>
  <si>
    <t xml:space="preserve">          Net (Increase) Decrease in Other Regulatory Assets</t>
  </si>
  <si>
    <t xml:space="preserve">          Net Increase (Decrease) in Other Regulatory Liabilities</t>
  </si>
  <si>
    <t xml:space="preserve">         (Less) Allowance for Other Funds Used During Construction</t>
  </si>
  <si>
    <t xml:space="preserve">         (Less) Undistributed Earnings from Subsidiary Companies</t>
  </si>
  <si>
    <t xml:space="preserve">         Other:</t>
  </si>
  <si>
    <t xml:space="preserve">     Net Cash Provided by (Used in) Operating Activities (Total of lines 2 thru 21)</t>
  </si>
  <si>
    <t>Cash Flows from Investment Activities:</t>
  </si>
  <si>
    <t xml:space="preserve">    Construction and Acquisition of Plant (including Land):</t>
  </si>
  <si>
    <t xml:space="preserve">         Gross Additions to Utility Plant (less nuclear fuel)</t>
  </si>
  <si>
    <t xml:space="preserve">         Gross Additions to Nuclear Fuel</t>
  </si>
  <si>
    <t xml:space="preserve">         Gross Additions to Common Utility Plant</t>
  </si>
  <si>
    <t xml:space="preserve">         Gross Additions to Nonutility Plant</t>
  </si>
  <si>
    <t xml:space="preserve">Name of Respondent                                                                 </t>
  </si>
  <si>
    <t>(2)  [  ]  A  Resubmission</t>
  </si>
  <si>
    <t>Avg. Heat Cont. of Fuel Burned (Btu per lb. of coal per</t>
  </si>
  <si>
    <t xml:space="preserve">          gal. of oil, or per Mcf of gas)(Give unit if nuclear)</t>
  </si>
  <si>
    <t>Reconciling Items for the Year</t>
  </si>
  <si>
    <t>Taxable Income Not Reported on Books</t>
  </si>
  <si>
    <t>Deductions Recorded on Books Not Deducted for Return</t>
  </si>
  <si>
    <t>Income Recorded on Books Not Included in Return</t>
  </si>
  <si>
    <t>Deductions on Return Not Charged Against Book Income</t>
  </si>
  <si>
    <t>Federal Tax Net Income</t>
  </si>
  <si>
    <t>Show Computation of Tax:</t>
  </si>
  <si>
    <t xml:space="preserve">  FERC FORM NO.1  (ED.  12-96)</t>
  </si>
  <si>
    <t>Page 261</t>
  </si>
  <si>
    <t>If applicable, see insert pages below:</t>
  </si>
  <si>
    <t xml:space="preserve">  FERC FORM NO.1  (ED.  12-88)</t>
  </si>
  <si>
    <t>Page 261-A</t>
  </si>
  <si>
    <t>Page 261-B</t>
  </si>
  <si>
    <t>TAXES ACCRUED, PREPAID AND CHARGED DURING YEAR</t>
  </si>
  <si>
    <t>TAXES ACCRUED, PREPAID AND CHARGED DURING YEAR (Continued)</t>
  </si>
  <si>
    <t>1.  Give particulars (details) of the combined prepaid and accrued tax accounts and show the total taxes charged to operations and other</t>
  </si>
  <si>
    <t xml:space="preserve"> 5.  If any tax covers more than one year, show the required information separately for each tax year,</t>
  </si>
  <si>
    <t xml:space="preserve">     accounts during the year.  Do not include gasoline and other sales taxes which have been charged to the accounts to which the taxed material</t>
  </si>
  <si>
    <t xml:space="preserve">      identifying the year in column (a).</t>
  </si>
  <si>
    <t xml:space="preserve">     was charged.  If the actual or estimated amounts of such taxes are known, show the amounts in a footnote and designate whether estimated or</t>
  </si>
  <si>
    <t xml:space="preserve"> 6.  Enter all adjustments of the accrued and prepaid tax accounts in column (f) and explain each adjustment in a footnote.  Designate</t>
  </si>
  <si>
    <t xml:space="preserve">     actual amounts.</t>
  </si>
  <si>
    <t xml:space="preserve">      debit adjustments by parentheses.</t>
  </si>
  <si>
    <t>2.  Include on this page, taxes paid during the year and charged direct to final accounts, (not charged to prepaid or accrued taxes).  Enter the</t>
  </si>
  <si>
    <t xml:space="preserve"> 7.  Do not include on this page entries with respect to deferred income taxes or taxes collected through payroll deductions or otherwise</t>
  </si>
  <si>
    <t xml:space="preserve">     amounts in both columns (d) and (e).  The balancing of this page is not affected by the inclusion of these taxes.</t>
  </si>
  <si>
    <t xml:space="preserve">      pending transmittal of such taxes to the taxing authority.</t>
  </si>
  <si>
    <t>3.  Include in column (d) taxes charged during the year, taxes charged to operations and other accounts through (a) accruals credited to taxes</t>
  </si>
  <si>
    <t xml:space="preserve">     accrued, (b) amounts credited to proportions of prepaid taxes chargeable to current year, and (c) taxes paid and charged direct to operations or</t>
  </si>
  <si>
    <t xml:space="preserve"> 8.  Report in columns (i) through (q) how the taxes were distributed.</t>
  </si>
  <si>
    <t xml:space="preserve">     accounts other than accrued and prepaid tax accounts.</t>
  </si>
  <si>
    <t>4.  List the aggregate of each kind of tax under the appropriate heading of "Federal," "State," and "Local" in such manner that the total tax for</t>
  </si>
  <si>
    <t xml:space="preserve"> 9.  For any tax apportioned to more than one utility department or account, state in a footnote the basis (necessity) of apportioning such tax.</t>
  </si>
  <si>
    <t xml:space="preserve">     each State and subdivision can readily be ascertained.</t>
  </si>
  <si>
    <t>BALANCE BEGINNING OF YEAR</t>
  </si>
  <si>
    <t>BALANCE AT END OF YEAR</t>
  </si>
  <si>
    <t>DISTRIBUTION OF TAXES CHARGED (Show utility dept. where applicable and acct. charged.)</t>
  </si>
  <si>
    <t>Prepaid Taxes</t>
  </si>
  <si>
    <t>Other Utility</t>
  </si>
  <si>
    <t>Kind of Tax</t>
  </si>
  <si>
    <t>Taxes Accrued</t>
  </si>
  <si>
    <t>(Include in</t>
  </si>
  <si>
    <t>Taxes Charged</t>
  </si>
  <si>
    <t>Taxes Paid</t>
  </si>
  <si>
    <t>(Taxes Accrued</t>
  </si>
  <si>
    <t>Other Utility Depts.</t>
  </si>
  <si>
    <t>Operating Income</t>
  </si>
  <si>
    <t>(See Instruction 5)</t>
  </si>
  <si>
    <t>(Account 236)</t>
  </si>
  <si>
    <t>Account 165)</t>
  </si>
  <si>
    <t>Account 236)</t>
  </si>
  <si>
    <t>(Incl. in Acct. 165)</t>
  </si>
  <si>
    <t>(Account 408.1,409.1)</t>
  </si>
  <si>
    <t>Federal:</t>
  </si>
  <si>
    <t xml:space="preserve">   Income Taxes</t>
  </si>
  <si>
    <t xml:space="preserve">   FICA Contribution</t>
  </si>
  <si>
    <t xml:space="preserve">     Total</t>
  </si>
  <si>
    <t>State:</t>
  </si>
  <si>
    <t xml:space="preserve">  rating) of 25,000 Kw or more.  Report on this page gas-turbine and</t>
  </si>
  <si>
    <t>converted to Mcf.</t>
  </si>
  <si>
    <t xml:space="preserve">  and Other Expenses classified as Other Power Supply Expenses.</t>
  </si>
  <si>
    <t xml:space="preserve">3. Rate for Other Funds             </t>
  </si>
  <si>
    <t>4. Weighted Average Rate Actually Used for the Year:</t>
  </si>
  <si>
    <t xml:space="preserve">     a. Rate for Borrowed Funds - </t>
  </si>
  <si>
    <t xml:space="preserve">     b. Rate for Other Funds -</t>
  </si>
  <si>
    <t>FERC FORM NO.1   (ED.12-88)</t>
  </si>
  <si>
    <t>NYSPSC Modified</t>
  </si>
  <si>
    <t>Page 218</t>
  </si>
  <si>
    <t>FERC FORM NO.1 (ED. 12- 87)</t>
  </si>
  <si>
    <t>Page 218-A</t>
  </si>
  <si>
    <t xml:space="preserve"> ACCUMULATED PROVISION FOR DEPRECIATION OF ELECTRIC UTILITY PLANT (Account 108)</t>
  </si>
  <si>
    <t>1.  Explain in a footnote any important adjustments during year.</t>
  </si>
  <si>
    <t xml:space="preserve">2.  Explain in a footnote any difference between the amount for book cost of plant retired, line 11, column (c), and that reported for </t>
  </si>
  <si>
    <t xml:space="preserve">      electric plant in service, pages 204-207, column (d), excluding retirements of non-depreciable property.</t>
  </si>
  <si>
    <t>3.  The provisions of Account 108 in the Uniform System of Accounts require that retirements of depreciable plant be recorded when such</t>
  </si>
  <si>
    <t>NYPSC Modified</t>
  </si>
  <si>
    <t>Comparative Balance Sheet</t>
  </si>
  <si>
    <t>12-94</t>
  </si>
  <si>
    <t>Statement of Income for the Year</t>
  </si>
  <si>
    <t>Statement of Retained Earnings for the Year</t>
  </si>
  <si>
    <t>118-119</t>
  </si>
  <si>
    <t>Statement of Cash Flows</t>
  </si>
  <si>
    <t>Notes to the Financial Statements</t>
  </si>
  <si>
    <t>Balance Sheet Supporting Schedules (Assets</t>
  </si>
  <si>
    <t>and Other Debits)</t>
  </si>
  <si>
    <t>respondent for the wheeler's transmission losses should be reported on the Electric Energy Account, page 401.  If the respondent received</t>
  </si>
  <si>
    <t>power from the wheeler, energy provided to account for losses should be reported on line 19.  Transmission By Others Losses, on</t>
  </si>
  <si>
    <t>page 401.  Otherwise, losses should be reported on line 27, Total Energy Losses, page 401.</t>
  </si>
  <si>
    <t xml:space="preserve">      TRANSFER OF ENERGY</t>
  </si>
  <si>
    <t>EXPENSES FOR TRANSMISSION OF ELECTRICITY BY OTHERS</t>
  </si>
  <si>
    <t>Name of Company or</t>
  </si>
  <si>
    <t>Public Authority</t>
  </si>
  <si>
    <t>Total Cost of</t>
  </si>
  <si>
    <t xml:space="preserve">  ($)</t>
  </si>
  <si>
    <t>Transmission ($)</t>
  </si>
  <si>
    <t xml:space="preserve">  (f)</t>
  </si>
  <si>
    <t>Next Page is 335</t>
  </si>
  <si>
    <t>Page 332</t>
  </si>
  <si>
    <t>Page 332-A</t>
  </si>
  <si>
    <t>EXTRAORDINARY PROPERTY LOSSES (Account 182.1)</t>
  </si>
  <si>
    <t>Description of Extraordinary Loss</t>
  </si>
  <si>
    <t>WRITTEN OFF DURING</t>
  </si>
  <si>
    <t>Recognized</t>
  </si>
  <si>
    <t>THE YEAR</t>
  </si>
  <si>
    <t>of Loss</t>
  </si>
  <si>
    <t>During Year</t>
  </si>
  <si>
    <t>Charged</t>
  </si>
  <si>
    <t>UNRECOVERED PLANT AND REGULATORY STUDY COSTS (Account 182.2)</t>
  </si>
  <si>
    <t>Description of Unrecovered Plant and Regulatory Study Costs</t>
  </si>
  <si>
    <t>Total Amount</t>
  </si>
  <si>
    <t>Costs</t>
  </si>
  <si>
    <t>of</t>
  </si>
  <si>
    <t>Charges</t>
  </si>
  <si>
    <t>FERC  FORM NO. 1  (ED.  12- 88)</t>
  </si>
  <si>
    <t>Next Page is 232</t>
  </si>
  <si>
    <t>Page 230</t>
  </si>
  <si>
    <t>OTHER REGULATORY ASSETS (Account 182.3)</t>
  </si>
  <si>
    <t>1.  Report below the particulars (details) called for concerning other regulatory assets which are created through</t>
  </si>
  <si>
    <t xml:space="preserve">      the ratemaking actions of regulatory agencies (and not includable in other amounts).</t>
  </si>
  <si>
    <t>2.  For regulatory assets being amortized, show period of amortization in column (a).</t>
  </si>
  <si>
    <t xml:space="preserve">     may be grouped by classes.</t>
  </si>
  <si>
    <t>Credits</t>
  </si>
  <si>
    <t>Description and Purpose of Other</t>
  </si>
  <si>
    <t>Regulatory Assets</t>
  </si>
  <si>
    <t>Debits</t>
  </si>
  <si>
    <t xml:space="preserve">(d)  </t>
  </si>
  <si>
    <t xml:space="preserve">(e) </t>
  </si>
  <si>
    <t>From Insert Page A</t>
  </si>
  <si>
    <t>From Insert Page B</t>
  </si>
  <si>
    <t>Page 232</t>
  </si>
  <si>
    <t>Page 232-A</t>
  </si>
  <si>
    <t>Page 232-B</t>
  </si>
  <si>
    <t>MISCELLANEOUS DEFERRED DEBITS (Account 186)</t>
  </si>
  <si>
    <t>1.  Report below the particulars (details) called for concerning miscellaneous deferred debits.</t>
  </si>
  <si>
    <t>2.  For any deferred debit being amortized, show period of amortization in column (a).</t>
  </si>
  <si>
    <t xml:space="preserve">      may be grouped by classes.</t>
  </si>
  <si>
    <t>CREDITS</t>
  </si>
  <si>
    <t>Bal. Beginning</t>
  </si>
  <si>
    <t>Description of Miscellaneous Deferred Debits</t>
  </si>
  <si>
    <t>of Year</t>
  </si>
  <si>
    <t xml:space="preserve">(b) </t>
  </si>
  <si>
    <t xml:space="preserve">(f) </t>
  </si>
  <si>
    <t>Misc.  Work in Progress</t>
  </si>
  <si>
    <t>DEFERRED REGULATORY COMM.</t>
  </si>
  <si>
    <t xml:space="preserve">    EXPENSES  (See pages  350-351)</t>
  </si>
  <si>
    <t>Page 233</t>
  </si>
  <si>
    <t>If applicable, see insert page below:</t>
  </si>
  <si>
    <t>Page 233-A</t>
  </si>
  <si>
    <t>ACCUMULATED DEFERRED INCOME TAXES (Account 190)</t>
  </si>
  <si>
    <t xml:space="preserve">     1.  Report the information called for below, concerning the respondent's accounting for deferred</t>
  </si>
  <si>
    <t>income taxes.</t>
  </si>
  <si>
    <t xml:space="preserve">     2.  At Other (Specify), include deferrals relating to other income and deductions.</t>
  </si>
  <si>
    <t xml:space="preserve">   Balance at</t>
  </si>
  <si>
    <t xml:space="preserve"> Line</t>
  </si>
  <si>
    <t>Account Subdivisions</t>
  </si>
  <si>
    <t xml:space="preserve">    Beginning</t>
  </si>
  <si>
    <t>End</t>
  </si>
  <si>
    <t xml:space="preserve">    of Year</t>
  </si>
  <si>
    <t xml:space="preserve">    (b)</t>
  </si>
  <si>
    <t>TOTAL Gas  (Enter Total of lines 10  thru 15)</t>
  </si>
  <si>
    <t>TOTAL (Acct 190)(Total of lines 8,16 and 17)</t>
  </si>
  <si>
    <t>FERC FORM NO. 1 (ED. 12-88)</t>
  </si>
  <si>
    <t>Page 234</t>
  </si>
  <si>
    <t>Next Page 250</t>
  </si>
  <si>
    <t>Page 234-A</t>
  </si>
  <si>
    <t>4.  The identification of each class of preferred stock should show the dividend rate and whether the dividends are cumulative</t>
  </si>
  <si>
    <t>21</t>
  </si>
  <si>
    <t>22</t>
  </si>
  <si>
    <t>23</t>
  </si>
  <si>
    <t>24</t>
  </si>
  <si>
    <t>25</t>
  </si>
  <si>
    <t>26</t>
  </si>
  <si>
    <t>27</t>
  </si>
  <si>
    <t>FERC FORM NO. 1  (ED. 12-96)</t>
  </si>
  <si>
    <t>Page 103</t>
  </si>
  <si>
    <t>Transfers from Acct. 216.1, Unappropriated Undistributed Subsidiary Earnings</t>
  </si>
  <si>
    <t>Balance -- End of year (Total of lines 01, 09, 15, 16, 22, 29, 36 and 37)</t>
  </si>
  <si>
    <t>Page 118</t>
  </si>
  <si>
    <t>STATEMENT OF RETAINED EARNINGS  FOR THE YEAR (Continued)</t>
  </si>
  <si>
    <t xml:space="preserve">(a)  </t>
  </si>
  <si>
    <t xml:space="preserve"> TOTAL Administrative and General Expenses </t>
  </si>
  <si>
    <t>(510) Maintenance Supervision and Engineering</t>
  </si>
  <si>
    <t>(550)</t>
  </si>
  <si>
    <t>Rents</t>
  </si>
  <si>
    <t>(593) Maintenance of Overhead Lines</t>
  </si>
  <si>
    <t>(511) Maintenance of Structures</t>
  </si>
  <si>
    <t>(594) Maintenance of Underground Lines</t>
  </si>
  <si>
    <t xml:space="preserve"> TOTAL Electric Operation and Maintenance Expenses </t>
  </si>
  <si>
    <t>(512) Maintenance of Boiler Plant</t>
  </si>
  <si>
    <t>(595) Maintenance of Line Transformers</t>
  </si>
  <si>
    <t>(513) Maintenance of Electric Plant</t>
  </si>
  <si>
    <t xml:space="preserve">(551) </t>
  </si>
  <si>
    <t>(596) Maintenance of Street Lighting and Signal Systems</t>
  </si>
  <si>
    <t>(514) Maintenance of Miscellaneous Steam Plant</t>
  </si>
  <si>
    <t xml:space="preserve">(552) </t>
  </si>
  <si>
    <t>(597) Maintenance of Meters</t>
  </si>
  <si>
    <t xml:space="preserve"> TOTAL Maintenance (Enter Total of lines 15 thru 19)</t>
  </si>
  <si>
    <t xml:space="preserve">(553) </t>
  </si>
  <si>
    <t>Maintenance of Generating and Electric Plant</t>
  </si>
  <si>
    <t>(598) Maintenance of Miscellaneous Distribution Plant</t>
  </si>
  <si>
    <t xml:space="preserve"> TOTAL Power Production Expenses-Steam Power (Enter Total of Lines 13 and 20)</t>
  </si>
  <si>
    <t xml:space="preserve">(554) </t>
  </si>
  <si>
    <t>Maintenance of Miscellaneous Other Power Generation Plant</t>
  </si>
  <si>
    <t xml:space="preserve">      statement showing subaccount classification of such plant conforming to the requirements of these pages.</t>
  </si>
  <si>
    <t xml:space="preserve">      Also to be included in column (c) are entries for reversals of tentative distributions of prior year reported in column (b).</t>
  </si>
  <si>
    <t xml:space="preserve">      Likewise, if the respondent has a significant amount of plant retirements which have not been classified to primary accounts at the end </t>
  </si>
  <si>
    <t>1.  Report amounts for accounts 412 and 413, Revenue and Expenses from Utility Plant Leased to Others, in another utility column (i, k, m, o) in a similar manner to a utility department.  Spread the amount(s) over lines 02 through 24 as appropriate.  Include these amounts in columns (c) and (d) totals.</t>
  </si>
  <si>
    <t>5.  Give concise explanations concerning unsettled rate proceedings where a contingency exists such that refunds of material amount may need to be made to the utility's customers or which may result in a material refund to the utility with respect to power or gas purchases.  State for each year affected the gross revenues or costs to which the contingency relates and the tax effects together with an explanation of the major factors which affect the rights of the utility to retain such revenues or recover amounts paid with respect to power and gas purchases.</t>
  </si>
  <si>
    <t>It is not required for you to input the data in this excel file for the following schedules: Important Changes During the Year, Notes to the Financial Statements, General Description of Construction Overhead Procedures and other general notes.  However, include these completed schedules in the paper copy of the annual report.</t>
  </si>
  <si>
    <t>When you have completed the report, you may want to print out sections of the entire report.  To do this,  select the Print Entire Workbook option in the Print Dialogue box.</t>
  </si>
  <si>
    <t>Individual worksheets may be printed using the Print Command under the File Menu.</t>
  </si>
  <si>
    <t>The paper copy of the annual report contains several blank pages throughout the report so that schedules on two pages can be viewed at one time.  This excel file does not contain those blank pages.  As a result, please use the paper copy of the annual report as a guide for placing blank pages into the paper copy of the annual report.</t>
  </si>
  <si>
    <t xml:space="preserve">   1.  Report below the names of all corporations, business trusts, and similar organizations, controlled directly or indirectly by the respondent at any time during the year.  If control ceased prior to the end of the year, give particulars (details) in a footnote.</t>
  </si>
  <si>
    <t xml:space="preserve">   3.  Indirect control is that which is exercised by the interposition of an intermediary which exercises direct control.</t>
  </si>
  <si>
    <t>4.  If any person reported in this schedule received remuneration directly or indirectly other than salary shown in column (e) list the amount in column (f) through (k) with the footnotes necessary to explain the essentials of the plan, the basis of determining the ultimate benefits receivable and the payments or provisions made during the year to each person reported herein.  If the word "none" correctly states the facts in regard to the entries for column (f) through (k), so state.</t>
  </si>
  <si>
    <t xml:space="preserve">      plant is removed from service.  If the respondent has a significant amount of plant retired at year end which has not been recorded and/or</t>
  </si>
  <si>
    <t xml:space="preserve">other than power exchanges during the year.  Do not report exchanges of electricity (i.e.., transactions involving a </t>
  </si>
  <si>
    <t>Communication Equipment</t>
  </si>
  <si>
    <t>(355)</t>
  </si>
  <si>
    <t>(356) Overhead Conductors and Devices</t>
  </si>
  <si>
    <t>(356)</t>
  </si>
  <si>
    <t>(357) Underground Conduit</t>
  </si>
  <si>
    <t>(357)</t>
  </si>
  <si>
    <t>(358) Underground Conductors and Devices</t>
  </si>
  <si>
    <t>(358)</t>
  </si>
  <si>
    <t>(359) Roads and Trails</t>
  </si>
  <si>
    <t>(359)</t>
  </si>
  <si>
    <t xml:space="preserve">          4. DISTRIBUTION PLANT</t>
  </si>
  <si>
    <t>(360) Land and Land Rights</t>
  </si>
  <si>
    <t>(360)</t>
  </si>
  <si>
    <t>(361) Structures and Improvements</t>
  </si>
  <si>
    <t>(361)</t>
  </si>
  <si>
    <t>(362) Station Equipment</t>
  </si>
  <si>
    <t>(362)</t>
  </si>
  <si>
    <t>(363)</t>
  </si>
  <si>
    <t>(364) Poles, Towers, and Fixtures</t>
  </si>
  <si>
    <t>(364)</t>
  </si>
  <si>
    <t>(365) Overhead Conductors and Devices</t>
  </si>
  <si>
    <t>(365)</t>
  </si>
  <si>
    <t>(366) Underground Conduit</t>
  </si>
  <si>
    <t>(366)</t>
  </si>
  <si>
    <t>(367) Underground Conductors and Devices</t>
  </si>
  <si>
    <t>(367)</t>
  </si>
  <si>
    <t>(368) Line Transformers</t>
  </si>
  <si>
    <t>(368)</t>
  </si>
  <si>
    <t>(369) Services</t>
  </si>
  <si>
    <t>(369)</t>
  </si>
  <si>
    <t>(370) Meters</t>
  </si>
  <si>
    <t>(370)</t>
  </si>
  <si>
    <t>(371) Installations on Customer Premises</t>
  </si>
  <si>
    <t>(371)</t>
  </si>
  <si>
    <t>(372) Leased Property on Customer Premises</t>
  </si>
  <si>
    <t>(372)</t>
  </si>
  <si>
    <t>(373) Street Lighting and Signal Systems</t>
  </si>
  <si>
    <t>(373)</t>
  </si>
  <si>
    <t>(389) Land and Land Rights</t>
  </si>
  <si>
    <t>(389)</t>
  </si>
  <si>
    <t>(390) Structures and Improvements</t>
  </si>
  <si>
    <t>(390)</t>
  </si>
  <si>
    <t>(391) Office Furniture and Equipment</t>
  </si>
  <si>
    <t>(391)</t>
  </si>
  <si>
    <t>(392) Transportation Equipment</t>
  </si>
  <si>
    <t>(392)</t>
  </si>
  <si>
    <t>(393) Stores Equipment</t>
  </si>
  <si>
    <t>(393)</t>
  </si>
  <si>
    <t>(394) Tools, Shop and Garage Equipment</t>
  </si>
  <si>
    <t>(394)</t>
  </si>
  <si>
    <t>(395) Laboratory Equipment</t>
  </si>
  <si>
    <t>(395)</t>
  </si>
  <si>
    <t>(396) Power Operated Equipment</t>
  </si>
  <si>
    <t>(396)</t>
  </si>
  <si>
    <t xml:space="preserve">               (Enter Total of lines 22, 26, 30, 31 and 32)</t>
  </si>
  <si>
    <t xml:space="preserve">interrupted for economic reasons and is intended to remain reliable even under adverse conditions (e.g., the </t>
  </si>
  <si>
    <t xml:space="preserve">demand during the hour (60-minute integration) in which the supplier's system reaches its monthly peak.  </t>
  </si>
  <si>
    <t>supplier must attempt to buy emergency energy from third parties to maintain deliveries of LF service).  This category</t>
  </si>
  <si>
    <t xml:space="preserve">Demand reported in columns (e) and (f) must be in megawatts.  Footnote any demand not stated on a </t>
  </si>
  <si>
    <t xml:space="preserve">should not be used for long-term firm service which meets the definition of RQ service.  For all transactions </t>
  </si>
  <si>
    <t>megawatt basis and explain.</t>
  </si>
  <si>
    <t xml:space="preserve">identified as LF, provide in a footnote the termination date of the contract defined as the earliest date that either </t>
  </si>
  <si>
    <t>6.</t>
  </si>
  <si>
    <t>Report in column (g) the megawatthours shown on bills rendered to the respondent.  Report in columns (h)</t>
  </si>
  <si>
    <t>buyer or seller can unilaterally get out of the contract.</t>
  </si>
  <si>
    <t>and (i) the megawatthours of power exchanges received and delivered, used as the basis for settlement.</t>
  </si>
  <si>
    <t>IF -   for intermediate-term firm service.  The same as LF service except that "intermediate-term" means longer than</t>
  </si>
  <si>
    <t>Do not report net exchange.</t>
  </si>
  <si>
    <t>7.</t>
  </si>
  <si>
    <t xml:space="preserve">Report demand charges in column (j), energy charges in column (k), and the total of any other types of </t>
  </si>
  <si>
    <t>SF -  for short-term firm service. Use this category for  all firm services, where the duration of each period of</t>
  </si>
  <si>
    <t xml:space="preserve">charges, including out-of-period adjustments, in column (l).  Explain in a footnote all components of the </t>
  </si>
  <si>
    <t xml:space="preserve">amount shown in column (l).  Report in column (m) the total charge shown on bills received as settlement </t>
  </si>
  <si>
    <t xml:space="preserve">LU -  for long-term service from a designated generating unit. "Long-term" means five years or longer.  The </t>
  </si>
  <si>
    <t>by the respondent.  For power exchanges, report in column (m) the settlement amount for the net receipt</t>
  </si>
  <si>
    <t>of energy.  If more energy was delivered than received, enter a negative amount.  If the settlement amount</t>
  </si>
  <si>
    <t>2.  Report amounts in account 414, Other Utility Operating Income, in the same manner as accounts 412 and 413.</t>
  </si>
  <si>
    <t>8.  Enter on page 122-123 a concise explanation of only those changes in accounting methods made during the year which had an effect on net income, including the basis of allocations and apportionments from those used in the preceding year.  Also give the approximate dollar effect of such changes.</t>
  </si>
  <si>
    <t>3.  Report data for lines 7, 9, and 10 for Natural Gas companies using accounts 404.1, 404.2, 404.3, 407.1, and 407.2.</t>
  </si>
  <si>
    <t>6.  Give concise explanations concerning significant amount of any refunds made or received during the year resulting</t>
  </si>
  <si>
    <t>4.  Use page 122-123 for important notes regarding the statement of income or any account thereof.</t>
  </si>
  <si>
    <t>OTHER INCOME AND DEDUCTIONS</t>
  </si>
  <si>
    <t>Miscellaneous Nonoperating Income</t>
  </si>
  <si>
    <t>Gain on Disposition of Property</t>
  </si>
  <si>
    <t xml:space="preserve">          Total Other Income</t>
  </si>
  <si>
    <t>OTHER INCOME DEDUCTIONS</t>
  </si>
  <si>
    <t>Loss on Disposition of Property</t>
  </si>
  <si>
    <t>Miscellaneous Amortization</t>
  </si>
  <si>
    <t>Miscellaneous Income Deductions</t>
  </si>
  <si>
    <t xml:space="preserve">          Total Other Income Deductions</t>
  </si>
  <si>
    <t>TAXES-OTHER INCOME AND DEDUCTIONS</t>
  </si>
  <si>
    <t>Taxes Other than Income Taxes</t>
  </si>
  <si>
    <t>Income Taxes</t>
  </si>
  <si>
    <t xml:space="preserve">          Total Taxes-Other Income &amp; Deductions</t>
  </si>
  <si>
    <t xml:space="preserve">          Net Other Income and Deductions</t>
  </si>
  <si>
    <t>INTEREST CHARGES</t>
  </si>
  <si>
    <t>Interest on Long-term Debt</t>
  </si>
  <si>
    <t>Amortization of Debt Discount and Expense</t>
  </si>
  <si>
    <t>Amortization of Premium on Debt-Credit</t>
  </si>
  <si>
    <t>Interest on Debt to Associated Company</t>
  </si>
  <si>
    <t>Other Interest Expense</t>
  </si>
  <si>
    <t xml:space="preserve">          Total Interest Charges</t>
  </si>
  <si>
    <t xml:space="preserve">               Income Before Extraordinary Items</t>
  </si>
  <si>
    <t>EXTRAORDINARY ITEMS</t>
  </si>
  <si>
    <t>Extraordinary Income</t>
  </si>
  <si>
    <t>Each file includes a tab called a Data Sheet.  The completion of the Data Sheet will automatically transfer your company's name and year of the report to each page of the annual report.  The file has not been protected.  However, we would prefer that you not insert or delete rows or columns.</t>
  </si>
  <si>
    <t>BUG.XLS</t>
  </si>
  <si>
    <t>CORNING.XLS</t>
  </si>
  <si>
    <t>NFG.XLS</t>
  </si>
  <si>
    <t>STLAW.XLS</t>
  </si>
  <si>
    <t>CENHUD.XLS</t>
  </si>
  <si>
    <t>CONED.XLS</t>
  </si>
  <si>
    <t>LILCO.XLS</t>
  </si>
  <si>
    <t>NYSEG.XLS</t>
  </si>
  <si>
    <t>NIMO.XLS</t>
  </si>
  <si>
    <t>OR.XLS</t>
  </si>
  <si>
    <t>RGE.XLS</t>
  </si>
  <si>
    <t>NMSUB.XLS</t>
  </si>
  <si>
    <t>PSCBUG.XLS</t>
  </si>
  <si>
    <t>PSCCORN.XLS</t>
  </si>
  <si>
    <t>PSCNFG.XLS</t>
  </si>
  <si>
    <t>PSCNMSUB.XLS</t>
  </si>
  <si>
    <t>PSCSTLAW.XLS</t>
  </si>
  <si>
    <t>PSCCH.XLS</t>
  </si>
  <si>
    <t>PSCCONED.XLS</t>
  </si>
  <si>
    <t>PSCLILCO.XLS</t>
  </si>
  <si>
    <t>PSCNYSEG.XLS</t>
  </si>
  <si>
    <t>PSCNIMO.XLS</t>
  </si>
  <si>
    <t>PSCOR.XLS</t>
  </si>
  <si>
    <t>PSCRGE.XLS</t>
  </si>
  <si>
    <t xml:space="preserve">     Total Power Production Expense</t>
  </si>
  <si>
    <t>Transmission Expense</t>
  </si>
  <si>
    <t xml:space="preserve">      classified to the various reserve functional classifications, make preliminary closing entries to tentatively functionalize the book cost of the</t>
  </si>
  <si>
    <t xml:space="preserve">      plant retired.  In addition, include all costs included in retirement work in progress at year end in the appropriate functional classifications.</t>
  </si>
  <si>
    <t>4.  Show separately interest credits under a sinking fund or similar method of depreciation accounting.</t>
  </si>
  <si>
    <t xml:space="preserve">      reversals of the prior years tentative account distributions of these amounts.  Careful observance of the above instructions</t>
  </si>
  <si>
    <t xml:space="preserve">      and the texts of Accounts 101 and 106 will avoid serious omissions of the reported amount of respondent's plant actually in service</t>
  </si>
  <si>
    <t>2.  In addition to Account 101, Electric Plant in Service (Classified), this page and the next include Account 102, Electric</t>
  </si>
  <si>
    <t xml:space="preserve">      at end of year.</t>
  </si>
  <si>
    <t xml:space="preserve">      Plant Purchased or Sold; Account 103, Experimental Electric Plant Unclassified; and Account 106, Completed Construction </t>
  </si>
  <si>
    <t xml:space="preserve">      Not Classified - Electric.</t>
  </si>
  <si>
    <t xml:space="preserve">      primary account classifications arising from distribution of amounts initially recorded in Account 102.  In showing the clearance of</t>
  </si>
  <si>
    <t>3.  Include in column (c) or (d), as appropriate, corrections of additions and retirements for the current or preceding year.</t>
  </si>
  <si>
    <t xml:space="preserve">      Account 102, include in column (e) the amounts with respect to accumulated provision for depreciation, acquisition adjustments, etc.,</t>
  </si>
  <si>
    <t xml:space="preserve">      and show in column (f) only the offset to the debits or credits distributed in column (f) to primary account classifications.</t>
  </si>
  <si>
    <t>Income Account Supporting Schedules</t>
  </si>
  <si>
    <t>Electric Operating Revenues</t>
  </si>
  <si>
    <t>300-301</t>
  </si>
  <si>
    <t>Pg 121, L 66, 78 (b)</t>
  </si>
  <si>
    <t>Dividends Paid</t>
  </si>
  <si>
    <t>Pg 121, L 80, 81 (b)</t>
  </si>
  <si>
    <t>Other Cash Flows - Financing Activities</t>
  </si>
  <si>
    <t>Pg 121, L (67=&gt;69, 79) (b)</t>
  </si>
  <si>
    <t xml:space="preserve">    Net Cash From Financing Activities</t>
  </si>
  <si>
    <t>Net Increase/(Decrease) In Cash &amp; Equivalents</t>
  </si>
  <si>
    <t>Cash &amp; Equivalents At Beginning Of Year</t>
  </si>
  <si>
    <t>Pg 121, L 88 (b)</t>
  </si>
  <si>
    <t>Cash &amp; Cash Equiv. At End Of Year</t>
  </si>
  <si>
    <t>Formula should = Pg 121, L 90 (b)</t>
  </si>
  <si>
    <t>STATEMENT OF REVENUE AND OPERATION AND MAINTENANCE - ELECTRIC</t>
  </si>
  <si>
    <t>ELECTRIC REVENUES</t>
  </si>
  <si>
    <t>Residential</t>
  </si>
  <si>
    <t>Commercial</t>
  </si>
  <si>
    <t>Industrial</t>
  </si>
  <si>
    <t>Other Ultimate Customers</t>
  </si>
  <si>
    <t xml:space="preserve">          Total Revenues-Ultimate Customers</t>
  </si>
  <si>
    <t>Resales</t>
  </si>
  <si>
    <t>Other  Operating Revenues</t>
  </si>
  <si>
    <t xml:space="preserve">          Total Electric Operating Revenues</t>
  </si>
  <si>
    <t>KWH SALES (THOUSANDS)</t>
  </si>
  <si>
    <t xml:space="preserve">          Total Sales-Ultimate Customers</t>
  </si>
  <si>
    <t xml:space="preserve">          Total Kilowatt-Hour Sales</t>
  </si>
  <si>
    <t>AVERAGE ELECTRIC CUSTOMERS PER MONTH</t>
  </si>
  <si>
    <t xml:space="preserve">          Total Ultimate Customers</t>
  </si>
  <si>
    <t xml:space="preserve">          Total Customers</t>
  </si>
  <si>
    <t>ELECTRIC OPERATING REVENUE RELATIONSHIP</t>
  </si>
  <si>
    <t>Residential Sales</t>
  </si>
  <si>
    <t>Average Annual Bill Per Customer</t>
  </si>
  <si>
    <t>Average KWH Consumption Per Customer</t>
  </si>
  <si>
    <t>Average Revenue Per KWH Sold (Cents)</t>
  </si>
  <si>
    <t>Commercial Sales</t>
  </si>
  <si>
    <t>Industrial Sales</t>
  </si>
  <si>
    <t>Steam Power Expense</t>
  </si>
  <si>
    <t>Pg 320, L 21 (b)</t>
  </si>
  <si>
    <t>Nuclear Power Expense</t>
  </si>
  <si>
    <t>Pg 320, L 41 (b)</t>
  </si>
  <si>
    <t>Hydraulic Power Expense</t>
  </si>
  <si>
    <t>Pg 321, L 59 (b)</t>
  </si>
  <si>
    <t>Other Power Generation Expense</t>
  </si>
  <si>
    <t>Other Power Supply Expense</t>
  </si>
  <si>
    <t>HYDROELECTRIC GENERATING PLANT STATISTICS (Large Plants) (Continued)</t>
  </si>
  <si>
    <t xml:space="preserve">  1.  Large plants are hydro plants of 10,000 Kw or more of</t>
  </si>
  <si>
    <t xml:space="preserve">          3.  If net peak demand for 60 minutes is not available, give</t>
  </si>
  <si>
    <t xml:space="preserve">  5.  The items under Cost of Plant represent accounts or</t>
  </si>
  <si>
    <t>6.  Report as a separate plant any plant equipped with</t>
  </si>
  <si>
    <t xml:space="preserve">  installed capacity (name plate ratings).</t>
  </si>
  <si>
    <t xml:space="preserve">          that which is available, specifying period.</t>
  </si>
  <si>
    <t xml:space="preserve">  combinations of accounts prescribed by the Uniform System</t>
  </si>
  <si>
    <t>combinations of steam, hydro, internal combustion engine,</t>
  </si>
  <si>
    <t xml:space="preserve">  2.  If any plant is leased, operated under a license from the</t>
  </si>
  <si>
    <t xml:space="preserve">          4.  If a group of employees attends more than one</t>
  </si>
  <si>
    <t xml:space="preserve">  of Accounts.  Production Expenses do not include Purchased</t>
  </si>
  <si>
    <t>or gas turbine equipment.</t>
  </si>
  <si>
    <t xml:space="preserve">  Federal Energy Regulatory Commission, or operated as a</t>
  </si>
  <si>
    <t xml:space="preserve">          generating plant, report on line 11 the approximate average</t>
  </si>
  <si>
    <t xml:space="preserve">  Power, System Control and Load Dispatching, and Other</t>
  </si>
  <si>
    <t xml:space="preserve">  joint facility, indicate such facts in a footnote.  If licensed</t>
  </si>
  <si>
    <t xml:space="preserve">          number of employees assignable to each plant.</t>
  </si>
  <si>
    <t xml:space="preserve">  Expenses classified as "Other Power Supply Expenses."</t>
  </si>
  <si>
    <t xml:space="preserve">  project, give project number.</t>
  </si>
  <si>
    <t>FERC Licensed Project No. _______</t>
  </si>
  <si>
    <t>FERC Licensed Project No. __________</t>
  </si>
  <si>
    <t>Plant Name ___________________</t>
  </si>
  <si>
    <t>Plant Name ______________________</t>
  </si>
  <si>
    <t>Kind of Plant (Run-of-River or Storage)</t>
  </si>
  <si>
    <t>Type of Plant Construction (Conventional or Outdoor)</t>
  </si>
  <si>
    <t>Total Installed Capacity (Generator Name Plate</t>
  </si>
  <si>
    <t xml:space="preserve">          Ratings in MW)</t>
  </si>
  <si>
    <t>Net Peak Demand on Plant - Megawatts (60 minutes)</t>
  </si>
  <si>
    <t>Net Plant Capability (In megawatts)</t>
  </si>
  <si>
    <t xml:space="preserve">   (a) Under the Most Favorable Oper. Conditions</t>
  </si>
  <si>
    <t xml:space="preserve">   (b) Under the Most Adverse Oper. Conditions</t>
  </si>
  <si>
    <t>Cost of Plant:</t>
  </si>
  <si>
    <t xml:space="preserve">   Land and Land Rights</t>
  </si>
  <si>
    <t xml:space="preserve">   Structures and Improvements</t>
  </si>
  <si>
    <t xml:space="preserve">  Federal Energy Regulatory Commission, or operated as a joint</t>
  </si>
  <si>
    <t>5.  The items under Cost of Plant represent accounts or</t>
  </si>
  <si>
    <t xml:space="preserve">  pumping into the storage reservoir.  When this item</t>
  </si>
  <si>
    <t>each source described.  Group together stations and other</t>
  </si>
  <si>
    <t xml:space="preserve">  facility, indicate such facts in a footnote.  Give project number.</t>
  </si>
  <si>
    <t>combinations of accounts prescribed by the Uniform System</t>
  </si>
  <si>
    <t>sources which individually provide less than 10 percent of</t>
  </si>
  <si>
    <t xml:space="preserve">  3.  If net peak demand for 60 minutes is not available, give that</t>
  </si>
  <si>
    <t>of Accounts.  Production Expenses do not include Purchased</t>
  </si>
  <si>
    <t>total pumping energy.  If contracts are made with others to</t>
  </si>
  <si>
    <t>by utility and nonutility operations.  Explain by footnote any correction adjustments to the account  balance shown in</t>
  </si>
  <si>
    <t>column (g).  Include in column (i) the average period over which the tax credits are amortized.</t>
  </si>
  <si>
    <t>Allocations to</t>
  </si>
  <si>
    <t>Adjustment Explanation</t>
  </si>
  <si>
    <t>Current Year's Income</t>
  </si>
  <si>
    <t>Average Period</t>
  </si>
  <si>
    <t>Beginning</t>
  </si>
  <si>
    <t xml:space="preserve">   Report below the balance at the end of the year and the information specified below for the</t>
  </si>
  <si>
    <t xml:space="preserve">   (a) Donations Received from Stockholders (Account 208) - State amount and give brief explanation </t>
  </si>
  <si>
    <t xml:space="preserve">   (b) Reduction in Par or Stated Value of Capital Stock (Account 209) - State amount and give brief</t>
  </si>
  <si>
    <t xml:space="preserve">   (c) Gain on Resale or Cancellation of Reacquired Capital Stock (Account 210) - Report balance at</t>
  </si>
  <si>
    <t xml:space="preserve">   (d)  Miscellaneous Paid-In Capital (Account 211) - Classify amounts included in this account </t>
  </si>
  <si>
    <t xml:space="preserve">2.  If any change occurred during the year in the balance with respect to any class or series of stock, attach a </t>
  </si>
  <si>
    <t xml:space="preserve">       (1) previously devoted to public service (line 44), or (2) other nonutility property (line 45).</t>
  </si>
  <si>
    <t>Purchases, Sales,</t>
  </si>
  <si>
    <t>Transfers, etc.</t>
  </si>
  <si>
    <t xml:space="preserve">  TOTAL</t>
  </si>
  <si>
    <t>FERC FORM NO. 1  (ED.  12-95)</t>
  </si>
  <si>
    <t>Next Page is 224</t>
  </si>
  <si>
    <t>Page 221</t>
  </si>
  <si>
    <t>INVESTMENT IN SUBSIDIARY COMPANIES (Account 123.1)</t>
  </si>
  <si>
    <t>INVESTMENT IN SUBSIDIARY COMPANIES (Account 123.1) (Continued)</t>
  </si>
  <si>
    <t>if necessary, but do not truncate name or use acronyms.  Explain in a footnote any ownership interest in or affiliation with the transmission</t>
  </si>
  <si>
    <t xml:space="preserve">Provide in column (a) subheadings and classify transmission service purchased from other utilities as: "Delivered Power to Wheeler" or </t>
  </si>
  <si>
    <t>"Received Power from Wheeler."</t>
  </si>
  <si>
    <t>charges on bills or vouchers rendered to the respondent, including any out of period adjustments.  Explain in a footnote all components</t>
  </si>
  <si>
    <t>the amount and type of energy or service rendered.</t>
  </si>
  <si>
    <t xml:space="preserve">Enter "TOTAL" in column (a) as the last line. Provide a total amount in columns (b) through (g) as the last line.  Energy provided by the </t>
  </si>
  <si>
    <t xml:space="preserve">   TOTAL (Enter Total of lines 2 thru 4)</t>
  </si>
  <si>
    <t xml:space="preserve">    TOTAL Account 282 (Enter Total of lines 5 thru 8)</t>
  </si>
  <si>
    <t>FERC FORM NO.1 (ED 12-96)</t>
  </si>
  <si>
    <t>Page 274</t>
  </si>
  <si>
    <t>Page 275</t>
  </si>
  <si>
    <t>Page 274-A</t>
  </si>
  <si>
    <t>Page 275-A</t>
  </si>
  <si>
    <t>ACCUMULATED DEFERRED INCOME TAXES - OTHER (Account 283)</t>
  </si>
  <si>
    <t>ACCUMULATED DEFERRED INCOME TAXES - OTHER (Account 283) (Continued)</t>
  </si>
  <si>
    <t xml:space="preserve">  1.  Report the information called for below concerning the respondent's accounting for deferred income taxes relating to amounts </t>
  </si>
  <si>
    <t xml:space="preserve">  3.  Provide in the space below explanations for pages 276 and 277.  </t>
  </si>
  <si>
    <t xml:space="preserve"> recorded in Account 283.</t>
  </si>
  <si>
    <t xml:space="preserve">       Include amounts relating to insignificant items listed under Other.</t>
  </si>
  <si>
    <t xml:space="preserve">  4.  Use footnotes as required.</t>
  </si>
  <si>
    <t>Account 283</t>
  </si>
  <si>
    <t>TOTAL Electric (Total of lines 3 thru 8)</t>
  </si>
  <si>
    <t xml:space="preserve">  Gas </t>
  </si>
  <si>
    <t xml:space="preserve">    TOTAL Gas (Total of lines 11 thru 16)</t>
  </si>
  <si>
    <t xml:space="preserve">    TOTAL (Acct 283) (Enter Total of Lines 9,17 and 18)</t>
  </si>
  <si>
    <t>Page 276</t>
  </si>
  <si>
    <t>Page 277</t>
  </si>
  <si>
    <t xml:space="preserve">                TOTAL Electric</t>
  </si>
  <si>
    <t xml:space="preserve">                    TOTAL Gas</t>
  </si>
  <si>
    <t xml:space="preserve">Other </t>
  </si>
  <si>
    <t>5.  State in a footnote if any capital stock which has been nominally issued is nominally outstanding at end of year.</t>
  </si>
  <si>
    <t xml:space="preserve">  2.  Entries in column (b) should represent the number of shares authorized by the articles of incorporation as amended to end of year.</t>
  </si>
  <si>
    <t xml:space="preserve">  3.  Give particulars (details) concerning shares of any class and series of stock authorized to be issued by a regulatory commission which have</t>
  </si>
  <si>
    <t xml:space="preserve">       not yet been issued.</t>
  </si>
  <si>
    <t>Par</t>
  </si>
  <si>
    <t>Call</t>
  </si>
  <si>
    <t xml:space="preserve">   OUTSTANDING PER BALANCE SHEET</t>
  </si>
  <si>
    <t xml:space="preserve">               HELD BY RESPONDENT</t>
  </si>
  <si>
    <t>Class and Series of Stock and</t>
  </si>
  <si>
    <t>of Shares</t>
  </si>
  <si>
    <t>or Stated</t>
  </si>
  <si>
    <t>Price at</t>
  </si>
  <si>
    <t xml:space="preserve">        (Total amount outstanding without</t>
  </si>
  <si>
    <t>Name of Stock Exchange</t>
  </si>
  <si>
    <t>Authorized</t>
  </si>
  <si>
    <t>Value</t>
  </si>
  <si>
    <t xml:space="preserve">          reduction for amounts held by</t>
  </si>
  <si>
    <t xml:space="preserve">                AS REACQUIRED STOCK</t>
  </si>
  <si>
    <t xml:space="preserve">                   IN  SINKING AND</t>
  </si>
  <si>
    <t>by Charter</t>
  </si>
  <si>
    <t>Per Share</t>
  </si>
  <si>
    <t xml:space="preserve">                        respondent.)</t>
  </si>
  <si>
    <t xml:space="preserve">                           (Account 217)</t>
  </si>
  <si>
    <t xml:space="preserve">                   OTHER FUNDS</t>
  </si>
  <si>
    <t>Shares</t>
  </si>
  <si>
    <t>Cost</t>
  </si>
  <si>
    <t>Common - Account 201</t>
  </si>
  <si>
    <t>Preferred - Account 204</t>
  </si>
  <si>
    <t>FERC FORM NO. 1 (ED. 12- 91) NYPSC-Modified-96</t>
  </si>
  <si>
    <t>Page 250</t>
  </si>
  <si>
    <t>Page 251</t>
  </si>
  <si>
    <t>OTHER PAID-IN CAPITAL (Accounts 208-211, inc.)</t>
  </si>
  <si>
    <t xml:space="preserve">   37</t>
  </si>
  <si>
    <t>Plant Materials and Operating Supplies (154)</t>
  </si>
  <si>
    <t xml:space="preserve">   38</t>
  </si>
  <si>
    <t>Merchandise (155)</t>
  </si>
  <si>
    <t xml:space="preserve">   39</t>
  </si>
  <si>
    <t>Other Materials and Supplies (156)</t>
  </si>
  <si>
    <t xml:space="preserve">   40</t>
  </si>
  <si>
    <t>Nuclear Materials Held for Sale (157)</t>
  </si>
  <si>
    <t>202-203/227</t>
  </si>
  <si>
    <t xml:space="preserve">   41</t>
  </si>
  <si>
    <t>Allowances (158.1 and 158.2)</t>
  </si>
  <si>
    <t xml:space="preserve">   42</t>
  </si>
  <si>
    <t>(Less) Noncurrent Portion of Allowances</t>
  </si>
  <si>
    <t xml:space="preserve">   43</t>
  </si>
  <si>
    <t>Stores Expense Undistributed (163)</t>
  </si>
  <si>
    <t xml:space="preserve">   44</t>
  </si>
  <si>
    <t>Gas Stored Underground - Current (164.1)</t>
  </si>
  <si>
    <t xml:space="preserve">   45</t>
  </si>
  <si>
    <t xml:space="preserve">   46</t>
  </si>
  <si>
    <t>Prepayments (165)</t>
  </si>
  <si>
    <t xml:space="preserve">   47</t>
  </si>
  <si>
    <t>Advances for Gas (166-167)</t>
  </si>
  <si>
    <t xml:space="preserve">   48</t>
  </si>
  <si>
    <t>Interest and Dividends Receivable (171)</t>
  </si>
  <si>
    <t xml:space="preserve">   49</t>
  </si>
  <si>
    <t>Rents Receivable (172)</t>
  </si>
  <si>
    <t xml:space="preserve">   50</t>
  </si>
  <si>
    <t>Accrued Utility Revenues (173)</t>
  </si>
  <si>
    <t xml:space="preserve">   51</t>
  </si>
  <si>
    <t>Miscellaneous Current and Accrued Assets (174)</t>
  </si>
  <si>
    <t xml:space="preserve">   52</t>
  </si>
  <si>
    <t>Page 110</t>
  </si>
  <si>
    <t>COMPARATIVE BALANCE SHEET (ASSETS AND OTHER DEBITS) (Continued)</t>
  </si>
  <si>
    <t xml:space="preserve">   53</t>
  </si>
  <si>
    <t>DEFERRED DEBITS</t>
  </si>
  <si>
    <t xml:space="preserve">   54</t>
  </si>
  <si>
    <t>Unamortized Debt Expense (181)</t>
  </si>
  <si>
    <t>-</t>
  </si>
  <si>
    <t xml:space="preserve">   55</t>
  </si>
  <si>
    <t>Extraordinary Property Losses (182.1)</t>
  </si>
  <si>
    <t xml:space="preserve">   56</t>
  </si>
  <si>
    <t>Unrecovered Plant and Regulatory Study Costs (182.2)</t>
  </si>
  <si>
    <t xml:space="preserve">   57</t>
  </si>
  <si>
    <t>Other Regulatory Assets (182.3)</t>
  </si>
  <si>
    <t xml:space="preserve">   58</t>
  </si>
  <si>
    <t>Prelim. Survey and Investigation Charges (Electric) (183)</t>
  </si>
  <si>
    <t xml:space="preserve">   59</t>
  </si>
  <si>
    <t>Prelim. Survey and Investigation Charges (Gas) (183.1, 183.2)</t>
  </si>
  <si>
    <t xml:space="preserve">   60</t>
  </si>
  <si>
    <t>Clearing Accounts (184)</t>
  </si>
  <si>
    <t xml:space="preserve">   61</t>
  </si>
  <si>
    <t>Temporary Facilities (185)</t>
  </si>
  <si>
    <t xml:space="preserve">   62</t>
  </si>
  <si>
    <t>Miscellaneous Deferred Debits (186)</t>
  </si>
  <si>
    <t xml:space="preserve">   63</t>
  </si>
  <si>
    <t>Def. Losses from Disposition of Utility Plt. (187)</t>
  </si>
  <si>
    <t xml:space="preserve">   64</t>
  </si>
  <si>
    <t>Research, Devel. and Demonstration Expend. (188)</t>
  </si>
  <si>
    <t xml:space="preserve">   65</t>
  </si>
  <si>
    <t>Unamortized Loss on Reacquired Debt (189)</t>
  </si>
  <si>
    <t xml:space="preserve">   66</t>
  </si>
  <si>
    <t>Accumulated Deferred Income Taxes (190)</t>
  </si>
  <si>
    <t xml:space="preserve">   67</t>
  </si>
  <si>
    <t>Unrecovered Purchased Gas Costs (191)</t>
  </si>
  <si>
    <t xml:space="preserve">   68</t>
  </si>
  <si>
    <t xml:space="preserve">   69</t>
  </si>
  <si>
    <t>Page 111</t>
  </si>
  <si>
    <t>COMPARATIVE BALANCE SHEET (LIABILITIES AND OTHER CREDITS)</t>
  </si>
  <si>
    <t>PROPRIETARY CAPITAL</t>
  </si>
  <si>
    <t>Common Stock Issued (201)</t>
  </si>
  <si>
    <t>Preferred Stock Issued (204)</t>
  </si>
  <si>
    <t>Capital Stock Subscribed (202, 205)</t>
  </si>
  <si>
    <t>Stock Liability for Conversion (203, 206)</t>
  </si>
  <si>
    <t>Premium on Capital Stock (207)</t>
  </si>
  <si>
    <t>Report all transmission of electricity, i.e. wheeling, provided for other electric utilities, cooperatives, municipalities,  other public</t>
  </si>
  <si>
    <t xml:space="preserve">OS - for other transmission service.  Use this category only for those services which cannot be placed in the above-defined </t>
  </si>
  <si>
    <t>Report in columns (i) and (j) the total megawatthours received and delivered.</t>
  </si>
  <si>
    <t>authorities, qualifying facilities, non-traditional utility suppliers and ultimate customers.</t>
  </si>
  <si>
    <t xml:space="preserve">          TOTAL Operation (Enter Total of lines 3 thru 9)</t>
  </si>
  <si>
    <t xml:space="preserve">          TOTAL Maint. (Total of lines 12 thru 15)</t>
  </si>
  <si>
    <t>Total Operation and Maintenance</t>
  </si>
  <si>
    <t xml:space="preserve">     Production (Enter Total of lines 3 and 12)</t>
  </si>
  <si>
    <t>as LF, provide in a footnote the termination date of the contract defined as the earliest date that either buyer or seller can unilaterally</t>
  </si>
  <si>
    <t xml:space="preserve">column (g) report the designation for the substation, or other appropriate identification for where energy was delivered as </t>
  </si>
  <si>
    <t>columns (i) and (j) must be reported as Transmission Received and Delivered on page 401, lines 16 and 17, respectively.</t>
  </si>
  <si>
    <t>get out of the contract.</t>
  </si>
  <si>
    <t>specified in the contract.</t>
  </si>
  <si>
    <t>11.</t>
  </si>
  <si>
    <t>Footnote entries and provide explanations following all required data.</t>
  </si>
  <si>
    <t xml:space="preserve">SF - for short-term firm transmission service.  Use this category for all firm services, where the duration of each period of </t>
  </si>
  <si>
    <t>Report in column (h) the number of megawatts of billing demand that is specified in the firm transmission service contract.</t>
  </si>
  <si>
    <t>The number of files that make up the annual report have been reduced from 172 files to two files.  The files are called FERCFORM.XLS and PSCFORM.XLS, respectively.  FERCFORM.XLS contains general corporate information, financial statements, and various electric financial and operating data.  It is  similar to the FERC Form 1 which electric service companies file to the FERC.  PSCFORM.XLS contains PSC specific information which is not required in the FERC Form 1.</t>
  </si>
  <si>
    <t>The pages in FERCFORM.XLS and PSCFORM.XLS are separated by Tabs.  The names of the Tabs are arranged by page number.  The Table of Contents in each file (Tab called Table) provides the Description of each Schedule and Page Number of the Schedule.</t>
  </si>
  <si>
    <t xml:space="preserve">We have checked the accuracy of the formulas and cell references in the file.  However, all corrections may not have been made because the file is being used for the first time.  If you feel that certain formulas or cell references in the file are incorrect, make the correction and describe the change made on the "Comment" sheet provided. </t>
  </si>
  <si>
    <t xml:space="preserve">As stated above, the name of the two files are FERCFORM.XLS and PSCFORM.XLS.  It is advised that you call up the file and then immediately save it using the assigned file names as shown below. </t>
  </si>
  <si>
    <t>FERCFORM.XLS File</t>
  </si>
  <si>
    <t>PSCFORM.XLS File</t>
  </si>
  <si>
    <t xml:space="preserve">If the respondent's name is long, the "Year ended December 31, 19__" may over pass </t>
  </si>
  <si>
    <t>Other (list):</t>
  </si>
  <si>
    <t>FERC FORM NO.1 (ED.  12-96) NYPSC Modified-96</t>
  </si>
  <si>
    <t>Page 262</t>
  </si>
  <si>
    <t>Page 263</t>
  </si>
  <si>
    <t>Extraordinary</t>
  </si>
  <si>
    <t>Adjustment to</t>
  </si>
  <si>
    <t>and Deductions</t>
  </si>
  <si>
    <t>Items</t>
  </si>
  <si>
    <t>Ret. Earnings</t>
  </si>
  <si>
    <t>(Account 408.2,409.2)</t>
  </si>
  <si>
    <t>(Account 409.3)</t>
  </si>
  <si>
    <t>(Account 439)</t>
  </si>
  <si>
    <t>(q)</t>
  </si>
  <si>
    <t>This Page Intentionally Left Blank</t>
  </si>
  <si>
    <t>NYPSC Modified-96</t>
  </si>
  <si>
    <t>Next Page is 266</t>
  </si>
  <si>
    <t>Page 262-A</t>
  </si>
  <si>
    <t>Page 263-A</t>
  </si>
  <si>
    <t xml:space="preserve">    (Mo, Da, Yr)</t>
  </si>
  <si>
    <t>ACCUMULATED DEFERRED INVESTMENT TAX CREDITS (Account 255) for Electric, Gas, Common, and non-utility respectively</t>
  </si>
  <si>
    <t>ACCUMULATED DEFERRED INVESTMENT TAX CREDITS (Account 255) for Electric, Gas, Common, and non-utility respectively (Continued)</t>
  </si>
  <si>
    <t>Report below information applicable to Account 255.  Where appropriate, segregate the balances and transactions</t>
  </si>
  <si>
    <t>Footnotes</t>
  </si>
  <si>
    <t>Page 107-A</t>
  </si>
  <si>
    <t>IMPORTANT CHANGES DURING THE YEAR</t>
  </si>
  <si>
    <t xml:space="preserve">  </t>
  </si>
  <si>
    <t>FERC FORM NO.1 (ED. 12-96) NYPSC Modified-96</t>
  </si>
  <si>
    <t>Page 108</t>
  </si>
  <si>
    <t>(583) Overhead Line Expenses</t>
  </si>
  <si>
    <t>(925) Injuries and Damages</t>
  </si>
  <si>
    <t>(500) Operation Supervision and Engineering</t>
  </si>
  <si>
    <t xml:space="preserve">(543) </t>
  </si>
  <si>
    <t>Maintenance of Reservoirs, Dams, and Waterways</t>
  </si>
  <si>
    <t>(584) Underground Line Expenses</t>
  </si>
  <si>
    <t>(926) Employee Pensions and Benefits</t>
  </si>
  <si>
    <t>(501) Fuel</t>
  </si>
  <si>
    <t xml:space="preserve">(544) </t>
  </si>
  <si>
    <t>Maintenance of Electric Plant</t>
  </si>
  <si>
    <t>(585) Street Lighting and Signal System Expenses</t>
  </si>
  <si>
    <t>(927) Franchise Requirements</t>
  </si>
  <si>
    <t>(502) Steam Expenses</t>
  </si>
  <si>
    <t xml:space="preserve">(545) </t>
  </si>
  <si>
    <t>Maintenance of Miscellaneous Hydraulic Plant</t>
  </si>
  <si>
    <t>(586) Meter Expenses</t>
  </si>
  <si>
    <t>(928) Regulatory Commission Expenses</t>
  </si>
  <si>
    <t>(503) Steam from Other Sources</t>
  </si>
  <si>
    <t xml:space="preserve">TOTAL Maintenance (Enter total of lines 53 thru 57) </t>
  </si>
  <si>
    <t>(587) Customer Installations Expenses</t>
  </si>
  <si>
    <t>(929) (Less) Duplicate Charges-Cr.</t>
  </si>
  <si>
    <t>(Less) (504) Steam Transferred-Cr.</t>
  </si>
  <si>
    <t>TOTAL Power Production Expenses-Hydraulic Power (Enter total of lines 50 and 58)</t>
  </si>
  <si>
    <t>(588) Miscellaneous Expenses</t>
  </si>
  <si>
    <t>Use a separate line of data for each distinct type of transmission service involving the entities listed in columns  (a), (b) and (c).</t>
  </si>
  <si>
    <t xml:space="preserve">In columns (k) through (n), report the revenue amounts as shown on bills or vouchers.  In column (k), provide revenues from </t>
  </si>
  <si>
    <t>Report in column (a) the company or public authority that paid for the transmission service.  Report in column (b)  the company or</t>
  </si>
  <si>
    <t>AD - for out-of-period adjustment.  Use this code for any accounting adjustments or "true-ups" for service provided in prior</t>
  </si>
  <si>
    <t>demand charges related to the billing demand reported in column (h).  In column (l), provide revenues from energy charges related</t>
  </si>
  <si>
    <t>public authority that the energy was received from and in column (c) the company or public authority that the energy was delivered</t>
  </si>
  <si>
    <t>reporting years.  Provide an explanation in a footnote for each adjustment.</t>
  </si>
  <si>
    <t>to the amount of energy transferred.  In column (m), provide the total revenues from all other charges on bills or vouchers rendered,</t>
  </si>
  <si>
    <t>to.  Provide the full name of each company or public authority.  Do not abbreviate or truncate name or use acronyms.  Explain</t>
  </si>
  <si>
    <t>including out of period adjustments.  Explain in a footnote all components of the amount shown in column (m).  Report in column (n)</t>
  </si>
  <si>
    <t>in a footnote any ownership interest in or affiliation the respondent has with the entities listed in columns (a), (b) or (c).</t>
  </si>
  <si>
    <t xml:space="preserve">In column (e), identify the FERC Rate Schedule or Tariff Number.  On separate lines, list all FERC rate schedules or contract </t>
  </si>
  <si>
    <t>the total charge shown on bills rendered to the entity listed in column (a).  If no monetary settlement was made, enter zero ("0") in</t>
  </si>
  <si>
    <t>In column (d) enter a Statistical Classification code based on the original contractual terms and conditions of the service as follows:</t>
  </si>
  <si>
    <t xml:space="preserve">designations under which service, as identified in column (d), is provided. </t>
  </si>
  <si>
    <t>column (n).  Provide a footnote explaining the nature of the nonmonetary settlement, including the amount and type of energy or</t>
  </si>
  <si>
    <t>service rendered.</t>
  </si>
  <si>
    <t>(103) Experimental Plant Unclassified</t>
  </si>
  <si>
    <t>(103)</t>
  </si>
  <si>
    <t>Next Page is 213</t>
  </si>
  <si>
    <t>Page 206</t>
  </si>
  <si>
    <t>Page 207</t>
  </si>
  <si>
    <t>(1)  [  ] An Original</t>
  </si>
  <si>
    <t>(2)  [  ] A Resubmission</t>
  </si>
  <si>
    <t>ELECTRIC PLANT LEASED TO OTHERS  (Account 104)</t>
  </si>
  <si>
    <t xml:space="preserve">1.  Report below the information called for concerning electric plant leased to others. </t>
  </si>
  <si>
    <t>2.  In column (c) give the date of Commission authorization of the lease of electric plant to others.</t>
  </si>
  <si>
    <t>Name of Lessee</t>
  </si>
  <si>
    <t xml:space="preserve">    (Designate associated</t>
  </si>
  <si>
    <t xml:space="preserve">Expiration </t>
  </si>
  <si>
    <t xml:space="preserve">        companies with a </t>
  </si>
  <si>
    <t xml:space="preserve">Description of </t>
  </si>
  <si>
    <t>Commission</t>
  </si>
  <si>
    <t>Date of</t>
  </si>
  <si>
    <t xml:space="preserve">Balance at </t>
  </si>
  <si>
    <t xml:space="preserve">           double asterisk)</t>
  </si>
  <si>
    <t>Property Leased</t>
  </si>
  <si>
    <t>Authorization</t>
  </si>
  <si>
    <t>Lease</t>
  </si>
  <si>
    <t xml:space="preserve"> FERC FORM NO. 1 (ED. 12- 95)</t>
  </si>
  <si>
    <t>Page 213</t>
  </si>
  <si>
    <t>Year of  Report</t>
  </si>
  <si>
    <t>(1) [  ] An Original</t>
  </si>
  <si>
    <t>(2) [  ] A Resubmission</t>
  </si>
  <si>
    <t xml:space="preserve">                                                 ELECTRIC PLANT HELD FOR FUTURE USE (Account 105)</t>
  </si>
  <si>
    <t>1.  Report separately each property held for future use at end of the year having an original cost of $250,000 or more.</t>
  </si>
  <si>
    <t xml:space="preserve">     Group other items of property held for future use.</t>
  </si>
  <si>
    <t>2.  For property having an original cost of $250,000 or more previously used in utility operations, now held for future use,</t>
  </si>
  <si>
    <t xml:space="preserve">     give in column (a), in addition to other required information, the date that utility use of such property was discontinued,</t>
  </si>
  <si>
    <t xml:space="preserve">     and the date the original cost was transferred to Account 105.</t>
  </si>
  <si>
    <t>Date Originally</t>
  </si>
  <si>
    <t>Date Expected</t>
  </si>
  <si>
    <t>Description and Location</t>
  </si>
  <si>
    <t>Included in</t>
  </si>
  <si>
    <t>to be Used in</t>
  </si>
  <si>
    <t>End of</t>
  </si>
  <si>
    <t>of Property</t>
  </si>
  <si>
    <t>This Account</t>
  </si>
  <si>
    <t>Utility Service</t>
  </si>
  <si>
    <t>Land and Rights:</t>
  </si>
  <si>
    <t>Other Property:</t>
  </si>
  <si>
    <t>FERC  FORM  NO.1  (ED.   12-89)</t>
  </si>
  <si>
    <t>Next Page is 216</t>
  </si>
  <si>
    <t>Page   214</t>
  </si>
  <si>
    <t xml:space="preserve">Name of  Respondent                                                      </t>
  </si>
  <si>
    <t xml:space="preserve">(2)  [  ]  A Resubmission  </t>
  </si>
  <si>
    <t>CONSTRUCTION WORK IN PROGRESS-ELECTRIC AND GAS (Account 107)</t>
  </si>
  <si>
    <t>1. Report below descriptions and balances at end of the year for each projects in process, of construction (107).</t>
  </si>
  <si>
    <t xml:space="preserve">     for Electric, Gas and Common, respectively.</t>
  </si>
  <si>
    <t>2. Show items relating to "research, development, and demonstration" projects last, under a caption Research, Development, and</t>
  </si>
  <si>
    <t xml:space="preserve">     Demonstration (see Account 107 of the Uniform System of Accounts).</t>
  </si>
  <si>
    <t>Construction Work in</t>
  </si>
  <si>
    <t xml:space="preserve"> Description of Each Project for Electric, Gas and Common, respectively</t>
  </si>
  <si>
    <t>Progress-Electric/Gas (Account 107)</t>
  </si>
  <si>
    <t xml:space="preserve">                                                                    (a)</t>
  </si>
  <si>
    <t>From Insert Page</t>
  </si>
  <si>
    <t>Subtotal</t>
  </si>
  <si>
    <t>Page 216</t>
  </si>
  <si>
    <t>If applicable, see insert page below</t>
  </si>
  <si>
    <t>Page 216-A</t>
  </si>
  <si>
    <t>Page 216-B</t>
  </si>
  <si>
    <t>Page 216-C</t>
  </si>
  <si>
    <t>Page 216-D</t>
  </si>
  <si>
    <t>September</t>
  </si>
  <si>
    <t>October</t>
  </si>
  <si>
    <t>November</t>
  </si>
  <si>
    <t>December</t>
  </si>
  <si>
    <t>Page 401</t>
  </si>
  <si>
    <t>STEAM-ELECTRIC GENERATING PLANT STATISTICS (Large Plants)</t>
  </si>
  <si>
    <t>STEAM-ELECTRIC GENERATING PLANT STATISTICS (Large Plants) (Continued)</t>
  </si>
  <si>
    <t xml:space="preserve">  1. Report data for Plant in Service only.</t>
  </si>
  <si>
    <t>6.  If gas is used and purchased on a therm basis, report</t>
  </si>
  <si>
    <t xml:space="preserve">  9.  Items under Cost of Plant are based on U. S. of A. accounts.  Production</t>
  </si>
  <si>
    <t>However, if a gas-turbine unit functions in a combined cycle operation with</t>
  </si>
  <si>
    <t xml:space="preserve">  2.  Large plants are steam plants with installed capacity (name plate</t>
  </si>
  <si>
    <t>the Btu content of the gas and the quantity of fuel burned</t>
  </si>
  <si>
    <t xml:space="preserve">  expenses do not include Purchased Power, System Control and Load Dispatching,</t>
  </si>
  <si>
    <t>a conventional steam unit, include the gas-turbine with the steam plant.</t>
  </si>
  <si>
    <t xml:space="preserve">  voltage of 132 kilovolts or greater.  Report transmission lines below</t>
  </si>
  <si>
    <t>and extra lines.  Minor portions of a transmission line of a</t>
  </si>
  <si>
    <t xml:space="preserve">  Designate in a footnote if you do not include lower voltage lines</t>
  </si>
  <si>
    <t>percent ownership by respondent in the line, name of co-owner,</t>
  </si>
  <si>
    <t xml:space="preserve">  these voltages in group totals only for each voltage.</t>
  </si>
  <si>
    <t>different type of construction need not be distinguished from</t>
  </si>
  <si>
    <t xml:space="preserve">  with higher voltage lines.  If two or more transmission line</t>
  </si>
  <si>
    <t>basis of sharing expenses of the line, and how the expenses</t>
  </si>
  <si>
    <t xml:space="preserve">  2.  Transmission lines include all lines covered by the definition</t>
  </si>
  <si>
    <t>the remainder of the line.</t>
  </si>
  <si>
    <t xml:space="preserve">  structures support lines of the same voltage, report the pole</t>
  </si>
  <si>
    <t>borne by the respondent are accounted for, and accounts affected.</t>
  </si>
  <si>
    <t xml:space="preserve">  of transmission system plant as given in the Uniform System of</t>
  </si>
  <si>
    <t>6.  Report in columns (f) and (g) the total pole miles of each</t>
  </si>
  <si>
    <t xml:space="preserve">  miles of the primary structure in column (f) and the pole miles</t>
  </si>
  <si>
    <t>Specify whether lessor, co-owner, or other party is an associated</t>
  </si>
  <si>
    <t xml:space="preserve">  Accounts.  Do not report substation costs and expenses on this page.</t>
  </si>
  <si>
    <t>transmission line.  Show in column (f) the pole miles of line on</t>
  </si>
  <si>
    <t xml:space="preserve">  of the other line(s) in column (g).</t>
  </si>
  <si>
    <t>company.</t>
  </si>
  <si>
    <t xml:space="preserve">  3. Report data by individual lines for all voltages if so required by</t>
  </si>
  <si>
    <t>structures the cost of which is reported for the line designated;</t>
  </si>
  <si>
    <t xml:space="preserve">  8.  Designate any transmission line or portion thereof for which</t>
  </si>
  <si>
    <t>9.  Designate any transmission line leased to another company</t>
  </si>
  <si>
    <t xml:space="preserve">  a State commission.</t>
  </si>
  <si>
    <t>conversely, show in column (g) the pole miles of line on structures</t>
  </si>
  <si>
    <t>12.  If a nuclear power generating plant, briefly explain by footnote (a)</t>
  </si>
  <si>
    <t xml:space="preserve">  internal combustion plants of 10,000 Kw or more, and nuclear plants.</t>
  </si>
  <si>
    <t>7.  Quantities of fuel burned (line 37) and average cost per</t>
  </si>
  <si>
    <t xml:space="preserve">  10.  For IC and GT plants, report Operating Expenses, Account Nos. 548 and 549</t>
  </si>
  <si>
    <t>accounting method for cost of power generated including any excess costs</t>
  </si>
  <si>
    <t xml:space="preserve">  3.  Indicate by a footnote any plant leased or operated as a joint facility.</t>
  </si>
  <si>
    <t>unit of fuel burned (line 40) must be consistent with charges</t>
  </si>
  <si>
    <t>attributed to research and development; (b) types of cost units used for the</t>
  </si>
  <si>
    <t xml:space="preserve">  4.  If net peak demand for 60 minutes is not available, give data which</t>
  </si>
  <si>
    <t>to expense accounts 501 and 547 (line 41) as shown on</t>
  </si>
  <si>
    <t>various components of fuel cost; and (c) any other informative data</t>
  </si>
  <si>
    <t xml:space="preserve">  is available, specifying period.</t>
  </si>
  <si>
    <t>line 19.</t>
  </si>
  <si>
    <t xml:space="preserve">  Designate automatically operated plants.</t>
  </si>
  <si>
    <t>concerning plant type, fuel used, fuel enrichment by type and quantity for</t>
  </si>
  <si>
    <t xml:space="preserve">  5.  If any employees attend more than one plant, report on line 11 the</t>
  </si>
  <si>
    <t>8.  If more than one fuel is burned in a plant, furnish only the</t>
  </si>
  <si>
    <t xml:space="preserve">  11.  For a plant equipped with combinations of fossil fuel steam, nuclear steam, hy-</t>
  </si>
  <si>
    <t>the report period, and other physical and operating characteristics of the</t>
  </si>
  <si>
    <t xml:space="preserve">  approximate average number of employees assignable to each plant.</t>
  </si>
  <si>
    <t>composite heat rate for all fuels burned.</t>
  </si>
  <si>
    <t xml:space="preserve">  dro, internal combustion or gas-turbine equipment, report each as a separate plant.</t>
  </si>
  <si>
    <t>plant.</t>
  </si>
  <si>
    <t>Plant Name:</t>
  </si>
  <si>
    <t>Kind of Plant (Steam, Internal Combustion, Gas</t>
  </si>
  <si>
    <t xml:space="preserve">          Turbine or Nuclear)</t>
  </si>
  <si>
    <t>Type of Plant Construction (Conventional, Outdoor</t>
  </si>
  <si>
    <t xml:space="preserve">          Boiler, Full Outdoor, Etc.)</t>
  </si>
  <si>
    <t>Year Originally Constructed</t>
  </si>
  <si>
    <t>Year Last Unit was Installed</t>
  </si>
  <si>
    <t>Total Installed Capacity (Maximum Generator Name</t>
  </si>
  <si>
    <t xml:space="preserve">          Plate Ratings in MW)</t>
  </si>
  <si>
    <t>Net Peak Demand on Plant - MW (60 minutes)</t>
  </si>
  <si>
    <t>Plant Hours Connected to Load</t>
  </si>
  <si>
    <t>Net Continuous Plant Capability (Megawatts)</t>
  </si>
  <si>
    <t>When Not Limited by Condenser Water</t>
  </si>
  <si>
    <t>When Limited by Condenser Water</t>
  </si>
  <si>
    <t>Average Number of Employees</t>
  </si>
  <si>
    <t>Net Generation, Exclusive of Plant Use - KWh</t>
  </si>
  <si>
    <t>Cost of Plant: Land and Land Rights</t>
  </si>
  <si>
    <t>Structures and Improvements</t>
  </si>
  <si>
    <t>Equipment Costs</t>
  </si>
  <si>
    <t xml:space="preserve">  Total Cost</t>
  </si>
  <si>
    <t>Production Expenses: Oper. Supr. &amp; Engr.</t>
  </si>
  <si>
    <t>Coolants and Water (Nuclear Plants Only)</t>
  </si>
  <si>
    <t>Steam Expenses</t>
  </si>
  <si>
    <t>Steam From Other Sources</t>
  </si>
  <si>
    <t>Summary of Utility Plant and Accumulated Provision for</t>
  </si>
  <si>
    <t xml:space="preserve">  Depreciation, Amortization, and Depletion</t>
  </si>
  <si>
    <t>200-201</t>
  </si>
  <si>
    <t>12-89</t>
  </si>
  <si>
    <t>Nuclear Fuel Materials</t>
  </si>
  <si>
    <t>202-203</t>
  </si>
  <si>
    <t>Electric Plant in Service</t>
  </si>
  <si>
    <t>12-95</t>
  </si>
  <si>
    <t>Electric Plant Leased to Others</t>
  </si>
  <si>
    <t>Electric Plant Held for Future Use</t>
  </si>
  <si>
    <t>Construction Work in Progress</t>
  </si>
  <si>
    <t>Construction Overheads</t>
  </si>
  <si>
    <t>General Description of Construction Overheads Procedures</t>
  </si>
  <si>
    <t>12-88</t>
  </si>
  <si>
    <t>Accumulated Provision for Depreciation of Electric Plant</t>
  </si>
  <si>
    <t>Non-Utility Property</t>
  </si>
  <si>
    <t>Investment in Subsidiary Companies</t>
  </si>
  <si>
    <t>224-225</t>
  </si>
  <si>
    <t>Material &amp; Supplies</t>
  </si>
  <si>
    <t>Allowances</t>
  </si>
  <si>
    <t>228-229</t>
  </si>
  <si>
    <t>Extraordinary Property Losses</t>
  </si>
  <si>
    <t>12-93</t>
  </si>
  <si>
    <t>Unrecovered Plant and Regulatory Study Costs</t>
  </si>
  <si>
    <t>Other Regulatory Assets</t>
  </si>
  <si>
    <t>Miscellaneous Deferred Debits</t>
  </si>
  <si>
    <t>Accumulated Deferred Income Taxes (Account 190)</t>
  </si>
  <si>
    <t>Department or</t>
  </si>
  <si>
    <t>Beginning of</t>
  </si>
  <si>
    <t>Departments</t>
  </si>
  <si>
    <t>Which Use Material</t>
  </si>
  <si>
    <t xml:space="preserve">    Assigned to - Construction (Estimated)</t>
  </si>
  <si>
    <t xml:space="preserve">    Assigned to - Operations and Maintenance</t>
  </si>
  <si>
    <t xml:space="preserve">      Production Plant (Estimated)</t>
  </si>
  <si>
    <t xml:space="preserve">      Transmission Plant (Estimated) </t>
  </si>
  <si>
    <t xml:space="preserve">      Distribution Plant (Estimated)</t>
  </si>
  <si>
    <t xml:space="preserve">    Assigned to - Other</t>
  </si>
  <si>
    <t xml:space="preserve">   applicable to Gas Utilities)</t>
  </si>
  <si>
    <t>Page 227</t>
  </si>
  <si>
    <t>Allowances (Accounts 158.1  and 158.2)</t>
  </si>
  <si>
    <t>the year and give the accounting entries effecting such change.</t>
  </si>
  <si>
    <t>of the origin and purpose of each donation.</t>
  </si>
  <si>
    <t xml:space="preserve">explanation of the capital change which gave rise to amounts reported under this caption including </t>
  </si>
  <si>
    <t>identification with the class and series of stock to which related.</t>
  </si>
  <si>
    <t xml:space="preserve">beginning of year, credits, debits, and balance at end of year with a designation of the nature of </t>
  </si>
  <si>
    <t>each credit and debit identified by the class and series of stock to which related.</t>
  </si>
  <si>
    <t>according to captions which, together with brief explanations, disclose the general nature of the</t>
  </si>
  <si>
    <t>transactions which gave rise to the reported amounts.</t>
  </si>
  <si>
    <t>Donations Received from Stockholders (Account 208)</t>
  </si>
  <si>
    <t>Reduction in Par or Stated Value of Common Stock (Account 209)</t>
  </si>
  <si>
    <t>Gain on Resale or Cancellation of Reacquired Capital Stock (Account 210)</t>
  </si>
  <si>
    <t>Miscellaneous Paid-In Capital (Account 211)</t>
  </si>
  <si>
    <t>FERC FORM NO.1  (ED.  12-87) NYPSC Modified-96</t>
  </si>
  <si>
    <t>Footnote Data</t>
  </si>
  <si>
    <t>Stockholders' Reports          Check appropriate box:</t>
  </si>
  <si>
    <t>Two copies will be submitted</t>
  </si>
  <si>
    <t>PSC Supplemental Filing</t>
  </si>
  <si>
    <t>Page 4</t>
  </si>
  <si>
    <t>This Report is:</t>
  </si>
  <si>
    <t>(1)</t>
  </si>
  <si>
    <t>[  ]</t>
  </si>
  <si>
    <t>An Original</t>
  </si>
  <si>
    <t>(2)</t>
  </si>
  <si>
    <t>A Resubmission</t>
  </si>
  <si>
    <t>GENERAL INFORMATION</t>
  </si>
  <si>
    <t>and 224, Other Long-Term Debt.</t>
  </si>
  <si>
    <t>respect to the amount of bonds or other long-term debt</t>
  </si>
  <si>
    <t xml:space="preserve">tion debited to Account 428, Amortization of Debt </t>
  </si>
  <si>
    <t xml:space="preserve">which have been nominally issued and are nominally  </t>
  </si>
  <si>
    <t>originally issued.</t>
  </si>
  <si>
    <t xml:space="preserve">Discount and Expense, or credited to Account 429, </t>
  </si>
  <si>
    <t xml:space="preserve">All accounting terms and phrases used in this form are to be interpreted in accordance with the </t>
  </si>
  <si>
    <t xml:space="preserve">The completed original of this report form, properly filled out, shall be filed with the Public Service </t>
  </si>
  <si>
    <t xml:space="preserve">All utility companies upon which this report form is served are required by statute to complete and to file </t>
  </si>
  <si>
    <t xml:space="preserve">If the report is made for a period other than the calendar year, the period covered must be clearly </t>
  </si>
  <si>
    <t>operations cease during the year because of the disposition of property the balance sheet and supporting</t>
  </si>
  <si>
    <t>schedules should consist of balances and items immediately prior to transfer (for accounting purposes).</t>
  </si>
  <si>
    <t xml:space="preserve">If the books are not closed as of that date, the data in the report should nevertheless be complete and the </t>
  </si>
  <si>
    <t xml:space="preserve">  Other Dr. or Cr. Items (Describe):</t>
  </si>
  <si>
    <t xml:space="preserve">   Balance End of Year (Enter Total of</t>
  </si>
  <si>
    <t xml:space="preserve">                                                    Section B. Balances at End of Year According to Functional Classifications</t>
  </si>
  <si>
    <t>Steam Production</t>
  </si>
  <si>
    <t>Nuclear Production</t>
  </si>
  <si>
    <t>Hydraulic Production - Conventional</t>
  </si>
  <si>
    <t>Hydraulic Production - Pumped Storage</t>
  </si>
  <si>
    <t>Other Production</t>
  </si>
  <si>
    <t>Transmission</t>
  </si>
  <si>
    <t>Distribution</t>
  </si>
  <si>
    <t>General</t>
  </si>
  <si>
    <t>Next Page is 221</t>
  </si>
  <si>
    <t>Page 219</t>
  </si>
  <si>
    <t>FOOTNOTES</t>
  </si>
  <si>
    <t xml:space="preserve">  This Report Is:</t>
  </si>
  <si>
    <t xml:space="preserve">  Date of Report</t>
  </si>
  <si>
    <t xml:space="preserve">  (2)  [  ] A Resubmission</t>
  </si>
  <si>
    <t>NONUTILITY PROPERTY (Account 121)</t>
  </si>
  <si>
    <t>commitment for service is less than one year.</t>
  </si>
  <si>
    <t>Payment By</t>
  </si>
  <si>
    <t>Energy Received From</t>
  </si>
  <si>
    <t>Energy Delivered To</t>
  </si>
  <si>
    <t>Billing</t>
  </si>
  <si>
    <t>TRANSFER OF ENERGY</t>
  </si>
  <si>
    <t>REVENUE FROM TRANSMISSION OF ELECTRICITY FOR OTHERS</t>
  </si>
  <si>
    <t>(Company or Public Authority)</t>
  </si>
  <si>
    <t>Point of Receipt</t>
  </si>
  <si>
    <t>Point of Delivery</t>
  </si>
  <si>
    <t>Total Revenues ($)</t>
  </si>
  <si>
    <t>[Footnote Affiliations]</t>
  </si>
  <si>
    <t>(Substation or Other Designation)</t>
  </si>
  <si>
    <t>(MW)</t>
  </si>
  <si>
    <t>Received</t>
  </si>
  <si>
    <t>(k + l + m)</t>
  </si>
  <si>
    <t xml:space="preserve"> 1</t>
  </si>
  <si>
    <t xml:space="preserve"> 2</t>
  </si>
  <si>
    <t xml:space="preserve"> 3</t>
  </si>
  <si>
    <t xml:space="preserve"> 4</t>
  </si>
  <si>
    <t xml:space="preserve"> 5</t>
  </si>
  <si>
    <t xml:space="preserve"> 6</t>
  </si>
  <si>
    <t xml:space="preserve"> 7</t>
  </si>
  <si>
    <t xml:space="preserve"> 8</t>
  </si>
  <si>
    <t xml:space="preserve"> 9</t>
  </si>
  <si>
    <t>Next Page is 332</t>
  </si>
  <si>
    <t>Page 328</t>
  </si>
  <si>
    <t>Page 329</t>
  </si>
  <si>
    <t>Page 330</t>
  </si>
  <si>
    <t>If applicable, see insert pages below</t>
  </si>
  <si>
    <t>Page 328-A</t>
  </si>
  <si>
    <t>Page 329-A</t>
  </si>
  <si>
    <t>Page 330-A</t>
  </si>
  <si>
    <t>Page 328-B</t>
  </si>
  <si>
    <t>Page 329-B</t>
  </si>
  <si>
    <t>Page 330-B</t>
  </si>
  <si>
    <t>TRANSMISSION OF ELECTRICITY BY OTHERS (Account 565)</t>
  </si>
  <si>
    <t>Report all transmission, i.e., wheeling, of electricity provided to respondent by other electric utilities, cooperatives, municipalities, or other</t>
  </si>
  <si>
    <t>public authorities during the year.</t>
  </si>
  <si>
    <t>(446) Sales to Railroads and Railways</t>
  </si>
  <si>
    <t>(448) Interdepartmental Sales</t>
  </si>
  <si>
    <t xml:space="preserve">       Provision for Deferred Income Taxes (410.1)</t>
  </si>
  <si>
    <t>234,272-277</t>
  </si>
  <si>
    <t xml:space="preserve">       (Less) Provision for Deferred Income Taxes -Cr. (411.1)</t>
  </si>
  <si>
    <t xml:space="preserve">       Investment Tax Credit Adj. -- Net (411.4)</t>
  </si>
  <si>
    <t xml:space="preserve">       (Less) Gains from Disp. of Utility Plant (411.6)</t>
  </si>
  <si>
    <t xml:space="preserve">       Losses from Disp. of Utility Plant (411.7)</t>
  </si>
  <si>
    <t xml:space="preserve">       (Less) Gain from Disposition of Allowances (411.8)</t>
  </si>
  <si>
    <t xml:space="preserve">       Losses from Disposition of Allowances (411.9)</t>
  </si>
  <si>
    <t xml:space="preserve">           Net  Utility Operating Income (Enter Total of</t>
  </si>
  <si>
    <t>Page 114</t>
  </si>
  <si>
    <t>Page 115</t>
  </si>
  <si>
    <t>Page 116</t>
  </si>
  <si>
    <t>(Ref).</t>
  </si>
  <si>
    <t xml:space="preserve">                         TOTAL</t>
  </si>
  <si>
    <t xml:space="preserve">               Account</t>
  </si>
  <si>
    <t>Net Utility Operating Income (Carried forward from page 114)</t>
  </si>
  <si>
    <t xml:space="preserve">               - -</t>
  </si>
  <si>
    <t>Other Income</t>
  </si>
  <si>
    <t xml:space="preserve">    Nonutility Operating Income</t>
  </si>
  <si>
    <t xml:space="preserve">       Revenues From Merchandising, Jobbing and Contract Work (415)</t>
  </si>
  <si>
    <t xml:space="preserve">       (Less) Costs and Exp. of Merchandising, Job. &amp; Contract Work (416)</t>
  </si>
  <si>
    <t xml:space="preserve">       Revenues From Nonutility Operations (417)</t>
  </si>
  <si>
    <t xml:space="preserve">       (Less) Expenses of Nonutility Operations (417.1)</t>
  </si>
  <si>
    <t xml:space="preserve">       Nonoperating Rental Income (418)</t>
  </si>
  <si>
    <t xml:space="preserve">       Equity in Earnings of Subsidiary Companies (418.1)</t>
  </si>
  <si>
    <t xml:space="preserve">    Interest and Dividend Income (419)</t>
  </si>
  <si>
    <t xml:space="preserve">    Allowance for Other Funds Used During Construction (419.1)</t>
  </si>
  <si>
    <t xml:space="preserve">    Miscellaneous Nonoperating Income (421)</t>
  </si>
  <si>
    <t xml:space="preserve">    Gain in Disposition of Property (421.1)</t>
  </si>
  <si>
    <t>1.    For each construction overhead explain: (a) the nature</t>
  </si>
  <si>
    <t>2.    Show below the computation of allowance for funds</t>
  </si>
  <si>
    <t>3.    Where a net-of-tax rate for borrowed funds is used,</t>
  </si>
  <si>
    <t xml:space="preserve">  (Mo, Day, Yr)</t>
  </si>
  <si>
    <t>DEBITS</t>
  </si>
  <si>
    <t>Description and Purpose of</t>
  </si>
  <si>
    <t xml:space="preserve">  No.</t>
  </si>
  <si>
    <t xml:space="preserve"> TOTAL</t>
  </si>
  <si>
    <t>Next Page is 300</t>
  </si>
  <si>
    <t>Page 278</t>
  </si>
  <si>
    <t>Page 278-A</t>
  </si>
  <si>
    <t>ELECTRIC OPERATING REVENUES (ACCOUNT 400)</t>
  </si>
  <si>
    <t>ELECTRIC OPERATING REVENUES (ACCOUNT 400) (Continued)</t>
  </si>
  <si>
    <t>important new territory added and important rate increases</t>
  </si>
  <si>
    <t>or decreases.</t>
  </si>
  <si>
    <t>under any rate schedule are classified in more than one</t>
  </si>
  <si>
    <t xml:space="preserve">       5.   For any rate schedule having a fuel adjustment</t>
  </si>
  <si>
    <t>revenue account, list the rate schedule and sales data under</t>
  </si>
  <si>
    <t>clause state in a footnote the estimated additional revenue</t>
  </si>
  <si>
    <t>billed pursuant thereto.</t>
  </si>
  <si>
    <t xml:space="preserve">     3.    Where the same customers are served under more than</t>
  </si>
  <si>
    <t xml:space="preserve">       6.   Report amount of unbilled revenue as of end of year</t>
  </si>
  <si>
    <t>for each applicable revenue account subheading.</t>
  </si>
  <si>
    <t>Average Number</t>
  </si>
  <si>
    <t>KWh of Sales</t>
  </si>
  <si>
    <t>Revenue per</t>
  </si>
  <si>
    <t>Number and Title of Rate Schedule</t>
  </si>
  <si>
    <t>MWh Sold</t>
  </si>
  <si>
    <t>Revenue</t>
  </si>
  <si>
    <t>of Customers</t>
  </si>
  <si>
    <t>per Customer</t>
  </si>
  <si>
    <t>KWh Sold</t>
  </si>
  <si>
    <t>Total Billed</t>
  </si>
  <si>
    <t>Total Unbilled Rev. (See Instr. 6)</t>
  </si>
  <si>
    <t>Next Page is 310</t>
  </si>
  <si>
    <t>Page 304-A</t>
  </si>
  <si>
    <t>SALES FOR RESALE (Account 447)</t>
  </si>
  <si>
    <t>SALES FOR RESALE (Account 447) (Continued)</t>
  </si>
  <si>
    <t xml:space="preserve">Report all sales for resale (i.e. sales to purchasers other than ultimate consumers) transacted on a settlement basis </t>
  </si>
  <si>
    <t xml:space="preserve">      OS - for other service.  Use this category only for those services which cannot be placed in the above-defined categories,</t>
  </si>
  <si>
    <t xml:space="preserve">      such as all non-firm service regardless of the length of the contract and service from designated units of less</t>
  </si>
  <si>
    <t xml:space="preserve">balancing of debits and credits for energy, capacity, etc.) and any settlements for imbalanced exchanges on this </t>
  </si>
  <si>
    <t xml:space="preserve">      than one year.  Describe the nature of the service in a footnote.</t>
  </si>
  <si>
    <t>schedule.  Power exchanges must be reported on the Purchased Power schedule (pages 326-327).</t>
  </si>
  <si>
    <t xml:space="preserve">      AD - for out-of-period adjustment.  Use this code for any accounting adjustments or "true-ups" for service provided in prior</t>
  </si>
  <si>
    <t xml:space="preserve">      reporting years.  Provide an explanation in a footnote for each adjustment.</t>
  </si>
  <si>
    <t xml:space="preserve">    Proceeds from Disposal of Noncurrent Assets (d)</t>
  </si>
  <si>
    <t xml:space="preserve">    Investments in and Advances to Assoc. and Subsidiary Companies</t>
  </si>
  <si>
    <t xml:space="preserve">    Contributions and Advances from Assoc. and Subsidiary Companies</t>
  </si>
  <si>
    <t xml:space="preserve">    Disposition and Investments in (and Advances to)</t>
  </si>
  <si>
    <t xml:space="preserve">    Associated and Subsidiary Companies</t>
  </si>
  <si>
    <t xml:space="preserve">    Purchase of Investment Securities (a)</t>
  </si>
  <si>
    <t xml:space="preserve">    Proceeds from Sales of Investment Securities (a)</t>
  </si>
  <si>
    <t>Page 120</t>
  </si>
  <si>
    <t>STATEMENT OF CASH FLOWS (Continued)</t>
  </si>
  <si>
    <t xml:space="preserve">  5.  Codes used:</t>
  </si>
  <si>
    <t xml:space="preserve">         (a) Net proceeds or payments.</t>
  </si>
  <si>
    <t xml:space="preserve">         (b) Bonds, debentures and other long-term debt.</t>
  </si>
  <si>
    <t xml:space="preserve">         (c) Include commercial paper.</t>
  </si>
  <si>
    <t xml:space="preserve">         (d) Identify separately such items as investments,</t>
  </si>
  <si>
    <t>Total Electric Plant In Service</t>
  </si>
  <si>
    <t>Formula Should = Pg 200, L 8 (c) plus</t>
  </si>
  <si>
    <t xml:space="preserve">    Pg 203, L 10 (f)</t>
  </si>
  <si>
    <t>Pg 200, L 9 (c)</t>
  </si>
  <si>
    <t>Pg 200, L 10 (c)</t>
  </si>
  <si>
    <t>Pg 200, L 11 (c)</t>
  </si>
  <si>
    <t>Pg 200, L 12 (c)</t>
  </si>
  <si>
    <t>Total Electric Utility Plant</t>
  </si>
  <si>
    <t>Formula Should = Pg 200, L 13 (c) plus</t>
  </si>
  <si>
    <t>Accum. Provision - Depre. &amp; Amort.</t>
  </si>
  <si>
    <t>Pg 200, L 33 (c); Pg 203, L 13 (f)</t>
  </si>
  <si>
    <t>Net Electric Plant</t>
  </si>
  <si>
    <t>SELECTED RATIOS AND STATISTICS</t>
  </si>
  <si>
    <t>Current Assets / Current Liabilities</t>
  </si>
  <si>
    <t>Percent Of Capitalization (Incl S-T Debt)</t>
  </si>
  <si>
    <t xml:space="preserve">    Long-Term Debt</t>
  </si>
  <si>
    <t xml:space="preserve">    Preferred Stock</t>
  </si>
  <si>
    <t xml:space="preserve">    Common Stock &amp; Retained Earnings</t>
  </si>
  <si>
    <t xml:space="preserve">    Short-Term Debt</t>
  </si>
  <si>
    <t>Pretax Coverage of Interest Expense</t>
  </si>
  <si>
    <t>Com. Stock Dividends as a % of Earnings</t>
  </si>
  <si>
    <t>Return on Common Equity</t>
  </si>
  <si>
    <t>Internal Cash Generated as a % of</t>
  </si>
  <si>
    <t xml:space="preserve">    Cash Outflows for Construction </t>
  </si>
  <si>
    <t>Earnings per Share</t>
  </si>
  <si>
    <t>Book Value per Share</t>
  </si>
  <si>
    <t>Dividends per Share</t>
  </si>
  <si>
    <t>Misc Deferred Debits as a % of Capitalization</t>
  </si>
  <si>
    <t>5 Year Book</t>
  </si>
  <si>
    <t>Source</t>
  </si>
  <si>
    <t>Current Assets</t>
  </si>
  <si>
    <t>A: L 39</t>
  </si>
  <si>
    <t>Current Liabilities</t>
  </si>
  <si>
    <t>B: L 32</t>
  </si>
  <si>
    <t>B: L 19</t>
  </si>
  <si>
    <t>B: L 2</t>
  </si>
  <si>
    <t>Common Stock and Retained Earnings</t>
  </si>
  <si>
    <t>B: L 12-L 2</t>
  </si>
  <si>
    <t xml:space="preserve">    (Excl. Preferred Stock)</t>
  </si>
  <si>
    <t>Short-Term Debt</t>
  </si>
  <si>
    <t>B: L 20, 22, 28</t>
  </si>
  <si>
    <t>Pretax Income</t>
  </si>
  <si>
    <t>See below</t>
  </si>
  <si>
    <t>Interest Expense</t>
  </si>
  <si>
    <t>D: L 65</t>
  </si>
  <si>
    <t>D: L 76</t>
  </si>
  <si>
    <t>D: L 66-L 75</t>
  </si>
  <si>
    <t xml:space="preserve">    (Excl. Preferred Stock Dividends)</t>
  </si>
  <si>
    <t>Internal Cash</t>
  </si>
  <si>
    <t>E: L 11</t>
  </si>
  <si>
    <t>Cash Outflows for Construction</t>
  </si>
  <si>
    <t xml:space="preserve">E: L 12 * -1 </t>
  </si>
  <si>
    <t>Shares Outstanding (Millions)</t>
  </si>
  <si>
    <t>FERC A/R, Pg 251, L 20 (e)</t>
  </si>
  <si>
    <t>Misc Deferred Debits - Net</t>
  </si>
  <si>
    <t xml:space="preserve">A: L 45 - B: L 34 </t>
  </si>
  <si>
    <t>Number of Employees (Electric)</t>
  </si>
  <si>
    <t>FERC A/R, Pg 323, L 4</t>
  </si>
  <si>
    <t>Pre-Tax Income</t>
  </si>
  <si>
    <t>Total Utility Operating Income</t>
  </si>
  <si>
    <t>C: L 42</t>
  </si>
  <si>
    <t>+Income Taxes - Electric</t>
  </si>
  <si>
    <t>C: L 12</t>
  </si>
  <si>
    <t>+Income Taxes - Gas</t>
  </si>
  <si>
    <t>C: L 32</t>
  </si>
  <si>
    <t>+Other Income</t>
  </si>
  <si>
    <t>D: L 51</t>
  </si>
  <si>
    <t>- Other Income Deductions</t>
  </si>
  <si>
    <t>D: L 55</t>
  </si>
  <si>
    <t>- Other Taxes</t>
  </si>
  <si>
    <t>D: L 56</t>
  </si>
  <si>
    <t xml:space="preserve">          Pre-Tax Income</t>
  </si>
  <si>
    <t>of allocation used and give the factors of allocation.</t>
  </si>
  <si>
    <t xml:space="preserve">  amortization at end of year, showing the amounts and</t>
  </si>
  <si>
    <t>4.  Give date of approval by the Commission for use of the</t>
  </si>
  <si>
    <t xml:space="preserve">  classifications of such accumulated provisions, and amounts</t>
  </si>
  <si>
    <t>common utility plant classification and reference to order of</t>
  </si>
  <si>
    <t xml:space="preserve">  allocated to utility departments using the common utility plant</t>
  </si>
  <si>
    <t>the Commission or other authorization.</t>
  </si>
  <si>
    <t>Ending</t>
  </si>
  <si>
    <t xml:space="preserve">    Item</t>
  </si>
  <si>
    <t xml:space="preserve"> Additions</t>
  </si>
  <si>
    <t xml:space="preserve"> Retirements</t>
  </si>
  <si>
    <t xml:space="preserve"> Transfers</t>
  </si>
  <si>
    <t>Organization</t>
  </si>
  <si>
    <t>Franchises &amp; Consents</t>
  </si>
  <si>
    <t>Miscellaneous Intangible Plant</t>
  </si>
  <si>
    <t xml:space="preserve">     Total Intangible Plant</t>
  </si>
  <si>
    <t xml:space="preserve">     Total Other</t>
  </si>
  <si>
    <t>Land &amp; Land Rights</t>
  </si>
  <si>
    <t>Structures &amp; Improvements</t>
  </si>
  <si>
    <t>Office Furniture &amp; Equipment</t>
  </si>
  <si>
    <t>Transportation Equipment</t>
  </si>
  <si>
    <t>Stores Equipment</t>
  </si>
  <si>
    <t>Tools, Shop &amp; Garage Equipmt.</t>
  </si>
  <si>
    <t>Laboratory Equip</t>
  </si>
  <si>
    <t>Power Operated Equipment</t>
  </si>
  <si>
    <t>Misc. Equipment</t>
  </si>
  <si>
    <t xml:space="preserve">     Total General Plant</t>
  </si>
  <si>
    <t xml:space="preserve">     Total Common Utility Plant</t>
  </si>
  <si>
    <t>Departmental Allocation of Common Items</t>
  </si>
  <si>
    <t>FERC FORM NO. 1 (ED. 12-87) NYPSC MODIFIED-97</t>
  </si>
  <si>
    <t>Page 356</t>
  </si>
  <si>
    <t>COMMON UTILITY PLANT AND EXPENSES (CONTINUED)</t>
  </si>
  <si>
    <t>RESERVE FOR DEPRECIATION OF COMMON UTILITY PLANT</t>
  </si>
  <si>
    <t>Depreciation and Amortization Provisions for year charged to:</t>
  </si>
  <si>
    <t xml:space="preserve">  Depreciation - Electric</t>
  </si>
  <si>
    <t xml:space="preserve">  Depreciation - Gas</t>
  </si>
  <si>
    <t xml:space="preserve">  Amortization - Electric</t>
  </si>
  <si>
    <t xml:space="preserve">                  TOTAL Other</t>
  </si>
  <si>
    <t>Page 276-A</t>
  </si>
  <si>
    <t>Page 277-A</t>
  </si>
  <si>
    <t>Page 276-B</t>
  </si>
  <si>
    <t>Page 277-B</t>
  </si>
  <si>
    <t>(1) [   ] An Original</t>
  </si>
  <si>
    <t>(2) [   ] A Resubmission</t>
  </si>
  <si>
    <t>OTHER REGULATORY LIABILITIES (Account 254)</t>
  </si>
  <si>
    <t>Plant Name __________________</t>
  </si>
  <si>
    <t>Total Installed Capacity (Generator Name Plate Ratings in MW)</t>
  </si>
  <si>
    <t xml:space="preserve">         Cash Outflows for Plant (Total of lines 26 thru 33)</t>
  </si>
  <si>
    <t xml:space="preserve">    Acquisition of Other Noncurrent Assets (d)</t>
  </si>
  <si>
    <t>(331)  Structures and Improvements</t>
  </si>
  <si>
    <t>(331)</t>
  </si>
  <si>
    <t>(332)  Reservoirs, Dams, and Waterways</t>
  </si>
  <si>
    <t>(332)</t>
  </si>
  <si>
    <t>(333)  Water Wheels, Turbines, and Generators</t>
  </si>
  <si>
    <t>(333)</t>
  </si>
  <si>
    <t>(334)  Accessory Electric Equipment</t>
  </si>
  <si>
    <t>(334)</t>
  </si>
  <si>
    <t>(335)  Misc. Power Plant Equipment</t>
  </si>
  <si>
    <t>(335)</t>
  </si>
  <si>
    <t>(336)  Roads, Railroads, and Bridges</t>
  </si>
  <si>
    <t>(336)</t>
  </si>
  <si>
    <t>STATE OF NEW YORK</t>
  </si>
  <si>
    <t>PUBLIC SERVICE COMMISSION</t>
  </si>
  <si>
    <t>ANNUAL REPORT</t>
  </si>
  <si>
    <t>OF  ELECTRIC and/or GAS CORPORATIONS</t>
  </si>
  <si>
    <t>Instructions for this sheet:</t>
  </si>
  <si>
    <t>Fill in your name, address and appropriate dates in the designated area below so that this</t>
  </si>
  <si>
    <t>information will carry to other sheets in the file.</t>
  </si>
  <si>
    <t>Balance Sheet Supporting Schedules (Liabilities</t>
  </si>
  <si>
    <t>and Other Credits)</t>
  </si>
  <si>
    <t>Capital Stock</t>
  </si>
  <si>
    <t>250-251</t>
  </si>
  <si>
    <t>12-91</t>
  </si>
  <si>
    <t>Other Paid In Capital</t>
  </si>
  <si>
    <t>Capital Stock Expense</t>
  </si>
  <si>
    <t>Long-Term Debt</t>
  </si>
  <si>
    <t>256-257</t>
  </si>
  <si>
    <t>Page 2</t>
  </si>
  <si>
    <t>LIST OF SCHEDULES (Continued)</t>
  </si>
  <si>
    <t>and Other Credits) (Continued)</t>
  </si>
  <si>
    <t>Reconciliation of Reported Net Income with Taxable Income</t>
  </si>
  <si>
    <t xml:space="preserve">  for Federal Income Taxes</t>
  </si>
  <si>
    <t>Taxes Accrued, Prepaid and Charged During the Year</t>
  </si>
  <si>
    <t>262-263</t>
  </si>
  <si>
    <t>Accumulated Deferred Investment Tax Credits</t>
  </si>
  <si>
    <t>266-267</t>
  </si>
  <si>
    <t>Other Deferred Credits</t>
  </si>
  <si>
    <t>Accumulated Deferred Income Taxes - Accelerated</t>
  </si>
  <si>
    <t xml:space="preserve">  Amortization</t>
  </si>
  <si>
    <t>272-273</t>
  </si>
  <si>
    <t>Accumulated Deferred Income Taxes - Other Property</t>
  </si>
  <si>
    <t>274-275</t>
  </si>
  <si>
    <t>Accumulated Deferred Income Taxes - Other</t>
  </si>
  <si>
    <t>276-277</t>
  </si>
  <si>
    <t>Other Regulatory Liabilities</t>
  </si>
  <si>
    <t>Future Years</t>
  </si>
  <si>
    <t>Totals</t>
  </si>
  <si>
    <t>(Account 158.1)</t>
  </si>
  <si>
    <t>Amt.</t>
  </si>
  <si>
    <t>01</t>
  </si>
  <si>
    <t>Balance- Beginning of  Year</t>
  </si>
  <si>
    <t>02</t>
  </si>
  <si>
    <t>03</t>
  </si>
  <si>
    <t>Acquired During Year:</t>
  </si>
  <si>
    <t>04</t>
  </si>
  <si>
    <t xml:space="preserve">   Issued (Less Withheld Allow.)</t>
  </si>
  <si>
    <t>05</t>
  </si>
  <si>
    <t xml:space="preserve">   Returned by EPA</t>
  </si>
  <si>
    <t>06</t>
  </si>
  <si>
    <t>07</t>
  </si>
  <si>
    <t>Purchases/Transfers:</t>
  </si>
  <si>
    <t>08</t>
  </si>
  <si>
    <t>09</t>
  </si>
  <si>
    <t>Relinquished During Year:</t>
  </si>
  <si>
    <t xml:space="preserve">    Charges to Account 509</t>
  </si>
  <si>
    <t xml:space="preserve">    Other:</t>
  </si>
  <si>
    <t>Cost of Sales/Transfers:</t>
  </si>
  <si>
    <t>Balance-End of Year</t>
  </si>
  <si>
    <t>Sales:</t>
  </si>
  <si>
    <t>Net Sales Proceeds (Assoc. Co.)</t>
  </si>
  <si>
    <t>Net Sales Proceeds (Other)</t>
  </si>
  <si>
    <t>Gains</t>
  </si>
  <si>
    <t>Losses</t>
  </si>
  <si>
    <t>Allowances Withheld (Account158.2)</t>
  </si>
  <si>
    <t>Balance-Beginning of Year</t>
  </si>
  <si>
    <t>Add:  Withheld by EPA</t>
  </si>
  <si>
    <t>Deduct:  Returned by EPA</t>
  </si>
  <si>
    <t>Cost of Sales</t>
  </si>
  <si>
    <t>FERC FORM NO.1 (ED. 12-87)</t>
  </si>
  <si>
    <t>Page 101</t>
  </si>
  <si>
    <t>CONTROL OVER RESPONDENT</t>
  </si>
  <si>
    <t>FERC FORM NO. 1 (ED. 12-96)</t>
  </si>
  <si>
    <t>Page 102</t>
  </si>
  <si>
    <t xml:space="preserve"> Date of Report</t>
  </si>
  <si>
    <t xml:space="preserve">  Year of Report</t>
  </si>
  <si>
    <t xml:space="preserve">  (Mo, Da, Yr)</t>
  </si>
  <si>
    <t>(2)  [   ]  A Resubmission</t>
  </si>
  <si>
    <t>CORPORATIONS CONTROLLED BY RESPONDENT</t>
  </si>
  <si>
    <t>DEFINITIONS</t>
  </si>
  <si>
    <t>Line</t>
  </si>
  <si>
    <t>Percent Voting</t>
  </si>
  <si>
    <t>Footnote</t>
  </si>
  <si>
    <t>No.</t>
  </si>
  <si>
    <t xml:space="preserve">Name of Company Controlled </t>
  </si>
  <si>
    <t>Kind of Business</t>
  </si>
  <si>
    <t>Stock Owned</t>
  </si>
  <si>
    <t>Ref.</t>
  </si>
  <si>
    <t>1</t>
  </si>
  <si>
    <t>2</t>
  </si>
  <si>
    <t>3</t>
  </si>
  <si>
    <t>4</t>
  </si>
  <si>
    <t>5</t>
  </si>
  <si>
    <t>6</t>
  </si>
  <si>
    <t>7</t>
  </si>
  <si>
    <t>8</t>
  </si>
  <si>
    <t>9</t>
  </si>
  <si>
    <t>10</t>
  </si>
  <si>
    <t>11</t>
  </si>
  <si>
    <t>12</t>
  </si>
  <si>
    <t>13</t>
  </si>
  <si>
    <t>14</t>
  </si>
  <si>
    <t>15</t>
  </si>
  <si>
    <t>16</t>
  </si>
  <si>
    <t>17</t>
  </si>
  <si>
    <t>18</t>
  </si>
  <si>
    <t>19</t>
  </si>
  <si>
    <t>20</t>
  </si>
  <si>
    <t>Other Paid-in Capital (208-211)</t>
  </si>
  <si>
    <t>Capitalization</t>
  </si>
  <si>
    <t>Cost Rate</t>
  </si>
  <si>
    <t>Title</t>
  </si>
  <si>
    <t>Ratio (Percent)</t>
  </si>
  <si>
    <t>Percentage</t>
  </si>
  <si>
    <t xml:space="preserve">(a) </t>
  </si>
  <si>
    <t>Average Short-Term Debt</t>
  </si>
  <si>
    <t>Short-Term Interest</t>
  </si>
  <si>
    <t>Preferred Stock</t>
  </si>
  <si>
    <t>Common Equity</t>
  </si>
  <si>
    <t>Total Capitalization</t>
  </si>
  <si>
    <t>Average Construction</t>
  </si>
  <si>
    <t>Work in Progress Balance</t>
  </si>
  <si>
    <t xml:space="preserve">2. Gross Rate for Borrowed Funds           </t>
  </si>
  <si>
    <t>=&gt;</t>
  </si>
  <si>
    <t>Exact legal name of reporting electric and/or gas utility</t>
  </si>
  <si>
    <t>(If name was changed during year, show also the previous name and date of change)</t>
  </si>
  <si>
    <t>(Address of principal business office at end of year)</t>
  </si>
  <si>
    <t>FOR THE</t>
  </si>
  <si>
    <t>TO THE</t>
  </si>
  <si>
    <t>Name, title, address and telephone number (including area code), of</t>
  </si>
  <si>
    <t>the person to contact concerning this report:</t>
  </si>
  <si>
    <t>Form 182-96</t>
  </si>
  <si>
    <t>Comment Sheet</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</si>
  <si>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</si>
  <si>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</si>
  <si>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</si>
  <si>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</si>
  <si>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</si>
  <si>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</si>
  <si>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</si>
  <si>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 xml:space="preserve"> </t>
  </si>
  <si>
    <t>GENERAL INSTRUCTIONS</t>
  </si>
  <si>
    <t xml:space="preserve">Uniform Systems of Accounts prescribed by this Commission.  Whenever the term respondent is used, it </t>
  </si>
  <si>
    <t>shall be understood to mean the reporting utility.</t>
  </si>
  <si>
    <t>stated on the front cover and elsewhere throughout the report where the period covered is shown.  When</t>
  </si>
  <si>
    <t>copies of any page will be furnished upon request.</t>
  </si>
  <si>
    <t xml:space="preserve">should be made in red or enclosed in parentheses.  Inserts, if any, should be appropriately identified </t>
  </si>
  <si>
    <t>with the schedules to which they relate.</t>
  </si>
  <si>
    <t>where cents are important.  The amounts shown on all supporting schedules shall agree with the item</t>
  </si>
  <si>
    <t>in the statement they support.</t>
  </si>
  <si>
    <t>NYPSC 182-95</t>
  </si>
  <si>
    <t>Name of Respondent</t>
  </si>
  <si>
    <t>The report is</t>
  </si>
  <si>
    <t>Date of Report</t>
  </si>
  <si>
    <t>Year of Report</t>
  </si>
  <si>
    <t>(Mo, Da, Yr)</t>
  </si>
  <si>
    <t xml:space="preserve">CONSTRUCTION OVERHEADS ELECTRIC, GAS AND COMMON </t>
  </si>
  <si>
    <t xml:space="preserve">1.  List in column (a) the kinds of overheads according to the titles used by the respondent.  Charges for outside professional services for </t>
  </si>
  <si>
    <t xml:space="preserve">      engineering fees and management or supervision fees capitalized should be shown as separate items.</t>
  </si>
  <si>
    <t xml:space="preserve">     10.  Describe any materially important transactions of the respondent, not disclosed elsewhere in this report, in which an officer, director, security holder reported on page 6, voting trustee, associated company or known associate of such persons was a party or in which such person had a material interest.</t>
  </si>
  <si>
    <t xml:space="preserve">     4.  Important leaseholds (other than leaseholds for natural gas lands) that have been acquired or given, assigned or surrendered:  Give effective dates, lengths of terms, names of parties, rents, and other conditions.  State name of Commission authorizing lease and give reference to such authorization.</t>
  </si>
  <si>
    <t xml:space="preserve">     5.  Important extension or reduction of transmission or distribution system:  State territory added or relinquished and date operations began or ceased and give reference to Commission authorization, if any was required.  State also the approximate number of customers added or lost and approximate annual revenues of each class of service.  Each natural gas company must also state major new continuing sources of gas made available to it from purchases, </t>
  </si>
  <si>
    <t xml:space="preserve">     11.  (Reserved)</t>
  </si>
  <si>
    <t xml:space="preserve">     12.  If the important changes during the year relating to the respondent company appearing in the annual report to stockholders are applicable in every respect and furnish the data required by instructions 1 to 11 above, such notes may be included on this page (Paper Copy Only).</t>
  </si>
  <si>
    <t>Liquefied Natural Gas Stored and Held for Processing(164.2-164.3)</t>
  </si>
  <si>
    <t>Page 122</t>
  </si>
  <si>
    <t>NOTES TO FINANCIAL STATEMENTS (Continued)</t>
  </si>
  <si>
    <t>Next Page is 200</t>
  </si>
  <si>
    <t>Page 123</t>
  </si>
  <si>
    <t>(1)  [  ]  An Original</t>
  </si>
  <si>
    <t xml:space="preserve">  (Mo., Day, Yr.)</t>
  </si>
  <si>
    <t>(Mo., Day, Yr.)</t>
  </si>
  <si>
    <t xml:space="preserve">   3.  If at any time during the year the property of respondent was held by a receiver or trustee, give (a) the name of the receiver or trustee, (b) the date such receiver or trustee took possession, (c) the authority by which the receivership or trusteeship was created, and (d) the date when possession by the receiver or trustee ceased.</t>
  </si>
  <si>
    <t xml:space="preserve">   4.  State the classes of utility and other services furnished by respondent during the year in each State in which the respondent operated.</t>
  </si>
  <si>
    <t xml:space="preserve">   5.  Have you engaged as the principal accountant to audit your financial statements an accountant who is not the principal accountant for your previous year's certified financial statements?</t>
  </si>
  <si>
    <t>(1) ____ Yes.  Enter the date when such independent accountant was initially engaged: _____________.</t>
  </si>
  <si>
    <t xml:space="preserve">   1.  If any corporation, business trust, or similar organization or combination of such organizations jointly held control over the respondent at the end of the year, state the name of the controlling corporation or organization, manner in which control was held and the extent of control.  If control was in a holding</t>
  </si>
  <si>
    <t>company organization, show the chain of ownership or control to the main parent company or organization.  If control was held by a trustee(s), state the name of the trustee(s), name of the beneficiary or beneficiaries for whom the trust was maintained, and the purpose of the trust.</t>
  </si>
  <si>
    <t xml:space="preserve">   2.  If control was by other means than a direct holding of voting rights, state in a footnote the manner in which control was held, naming any intermediaries involved.</t>
  </si>
  <si>
    <t xml:space="preserve">   3.  If control was held jointly with one or more other interests, state the facts in a footnote and name the other interests.</t>
  </si>
  <si>
    <t>IMPORTANT CHANGES DURING THE YEAR (Continued)</t>
  </si>
  <si>
    <t>Page 109</t>
  </si>
  <si>
    <t>Page 109-A</t>
  </si>
  <si>
    <t>Page 109-B</t>
  </si>
  <si>
    <t>COMPARATIVE BALANCE SHEET (ASSETS AND OTHER DEBITS)</t>
  </si>
  <si>
    <t>Balance at</t>
  </si>
  <si>
    <t>Beg. of Year</t>
  </si>
  <si>
    <t>Contra</t>
  </si>
  <si>
    <t>Primary</t>
  </si>
  <si>
    <t>Amount</t>
  </si>
  <si>
    <t>Affected</t>
  </si>
  <si>
    <t>UNAPPROPRIATED RETAINED EARNINGS (Account 216)</t>
  </si>
  <si>
    <t>Balance -- Beginning of Year</t>
  </si>
  <si>
    <t xml:space="preserve">     Changes (Identify by prescribed retained earnings accounts)</t>
  </si>
  <si>
    <t>1.  Reporting below the particulars (details) called for concerning other regulatory liabilities which are created through</t>
  </si>
  <si>
    <t>2.  For regulatory liabilities being amortized, show period of amortization in column (a).</t>
  </si>
  <si>
    <t>TOTAL Utility Plant (Enter Total of lines 2 and 3)</t>
  </si>
  <si>
    <t xml:space="preserve">     5</t>
  </si>
  <si>
    <t>(Less) Accum. Prov. for Depr. Amort. Depl. (108,111,115)</t>
  </si>
  <si>
    <t xml:space="preserve">     6</t>
  </si>
  <si>
    <t>Net Utility Plant (Enter Total of line 4 less 5)</t>
  </si>
  <si>
    <t xml:space="preserve"> -</t>
  </si>
  <si>
    <t xml:space="preserve">     7</t>
  </si>
  <si>
    <t>Nuclear Fuel (120.1-120.4, 120.6)</t>
  </si>
  <si>
    <t xml:space="preserve">     8</t>
  </si>
  <si>
    <t>(Less) Accum. Prov. for Amort. of Nucl. Fuel Assemblies (120.5)</t>
  </si>
  <si>
    <t xml:space="preserve">     9</t>
  </si>
  <si>
    <t>Net Nuclear Fuel (Enter Total of line 7 less 8)</t>
  </si>
  <si>
    <t xml:space="preserve">   10</t>
  </si>
  <si>
    <t>Net Utility Plant (Enter Total of lines 6 and 9)</t>
  </si>
  <si>
    <t xml:space="preserve">   11</t>
  </si>
  <si>
    <t>Utility Plant Adjustments (116)</t>
  </si>
  <si>
    <t xml:space="preserve">   12</t>
  </si>
  <si>
    <t>Gas Stored Underground - Noncurrent (117)</t>
  </si>
  <si>
    <t xml:space="preserve">   13</t>
  </si>
  <si>
    <t>OTHER PROPERTY AND INVESTMENTS</t>
  </si>
  <si>
    <t xml:space="preserve">   14</t>
  </si>
  <si>
    <t>Nonutility Property (121)</t>
  </si>
  <si>
    <t xml:space="preserve">   15</t>
  </si>
  <si>
    <t>(Less) Accum. Prov. for Depr. and Amort. (122)</t>
  </si>
  <si>
    <t xml:space="preserve">   16</t>
  </si>
  <si>
    <t>Investments in Associated Companies (123)</t>
  </si>
  <si>
    <t xml:space="preserve">   17</t>
  </si>
  <si>
    <t>Investment in Subsidiary Companies (123.1)</t>
  </si>
  <si>
    <t xml:space="preserve">   18</t>
  </si>
  <si>
    <t>(For Cost of Account 123.1, See Footnote Page 224, line 42)</t>
  </si>
  <si>
    <t xml:space="preserve">   19</t>
  </si>
  <si>
    <t>Noncurrent Portion of Allowances</t>
  </si>
  <si>
    <t xml:space="preserve">   20</t>
  </si>
  <si>
    <t>Other Investments (124)</t>
  </si>
  <si>
    <t xml:space="preserve">   21</t>
  </si>
  <si>
    <t>Special Funds (125-128)</t>
  </si>
  <si>
    <t xml:space="preserve">   22</t>
  </si>
  <si>
    <t xml:space="preserve">   23</t>
  </si>
  <si>
    <t>CURRENT AND ACCRUED ASSETS</t>
  </si>
  <si>
    <t xml:space="preserve">   24</t>
  </si>
  <si>
    <t>Cash (131)</t>
  </si>
  <si>
    <t xml:space="preserve">   25</t>
  </si>
  <si>
    <t>Special Deposits (132-134)</t>
  </si>
  <si>
    <t xml:space="preserve">   26</t>
  </si>
  <si>
    <t>Working Fund (135)</t>
  </si>
  <si>
    <t xml:space="preserve">   27</t>
  </si>
  <si>
    <t>Temporary Cash Investments (136)</t>
  </si>
  <si>
    <t xml:space="preserve">   28</t>
  </si>
  <si>
    <t>Notes Receivable (141)</t>
  </si>
  <si>
    <t xml:space="preserve">   29</t>
  </si>
  <si>
    <t>Customer Accounts Receivable (142)</t>
  </si>
  <si>
    <t xml:space="preserve">   30</t>
  </si>
  <si>
    <t>Adjustments to Retained Earnings (Account 439)</t>
  </si>
  <si>
    <t xml:space="preserve">         TOTAL Credits to Retained Earnings (Acct. 439) (Total of lines 4 thru 8)</t>
  </si>
  <si>
    <t xml:space="preserve">         TOTAL Debits to Retained Earnings (Acct. 439) (Total of lines 10 thru 14)</t>
  </si>
  <si>
    <t>Balance Transferred from Income (Account 433 less Account 418.1)</t>
  </si>
  <si>
    <t>Appropriations of Retained Earnings (Account 436)</t>
  </si>
  <si>
    <t xml:space="preserve">         TOTAL Appropriations to Retained Earnings (Acct. 436) (Total of lines 18 thru 21)</t>
  </si>
  <si>
    <t>Dividends Declared -- Preferred Stock (Account 437)</t>
  </si>
  <si>
    <t xml:space="preserve">         TOTAL Dividends Declared -- Preferred Stock (Acct. 437) (Total of lines 24 thru 28)</t>
  </si>
  <si>
    <t>Dividends Declared -- Common Stock (Account 438)</t>
  </si>
  <si>
    <t xml:space="preserve">         TOTAL Dividends Declared -- Common Stock (Acct. 438) (Total of lines 31 thru 35)</t>
  </si>
  <si>
    <t>(354) Towers and Fixtures</t>
  </si>
  <si>
    <t>(354)</t>
  </si>
  <si>
    <t>(355) Poles and Fixtures</t>
  </si>
  <si>
    <t xml:space="preserve">          Total Deferred Credits</t>
  </si>
  <si>
    <t>OPERATING RESERVES</t>
  </si>
  <si>
    <t>Property Insurance Reserve</t>
  </si>
  <si>
    <t>Injuries and Damage Reserve</t>
  </si>
  <si>
    <t>Pension and Benefits Reserve</t>
  </si>
  <si>
    <t>Miscellaneous Operating Reserves</t>
  </si>
  <si>
    <t xml:space="preserve">          Total Operating Reserves</t>
  </si>
  <si>
    <t>Total Liabilities and Other Credits</t>
  </si>
  <si>
    <t>COMPARATIVE INCOME AND RETAINED EARNINGS STATEMENT</t>
  </si>
  <si>
    <t>TOTAL UTILITY OPERATING INCOME</t>
  </si>
  <si>
    <t>ELECTRIC OPERATING INCOME</t>
  </si>
  <si>
    <t>Operating Revenues</t>
  </si>
  <si>
    <t>Pg 115, L 2 (e)</t>
  </si>
  <si>
    <t>Operating Expense:</t>
  </si>
  <si>
    <t xml:space="preserve">     Operation Expense</t>
  </si>
  <si>
    <t>Pg 115, L 4 (e)</t>
  </si>
  <si>
    <t xml:space="preserve">     Maintenance Expense</t>
  </si>
  <si>
    <t>Net Salvage</t>
  </si>
  <si>
    <t>Depr. Rates</t>
  </si>
  <si>
    <t>Mortality Curve</t>
  </si>
  <si>
    <t>Remaining</t>
  </si>
  <si>
    <t>(In thousands)</t>
  </si>
  <si>
    <t>Life</t>
  </si>
  <si>
    <t>(Percent)</t>
  </si>
  <si>
    <t>Type</t>
  </si>
  <si>
    <t xml:space="preserve">Next Page is 340 </t>
  </si>
  <si>
    <t>Page 337</t>
  </si>
  <si>
    <t>PARTICULARS CONCERNING CERTAIN INCOME DEDUCTIONS AND INTEREST CHARGES ACCOUNTS</t>
  </si>
  <si>
    <t xml:space="preserve">  Report the information specified below, in the order</t>
  </si>
  <si>
    <t>Deductions, of the Uniform System of Accounts.  Amounts</t>
  </si>
  <si>
    <t xml:space="preserve">  given, for the respective income deduction and interest</t>
  </si>
  <si>
    <t>of less than 5% of each account total for the year (or $1,000,</t>
  </si>
  <si>
    <t xml:space="preserve">  charges accounts.  Provide a subheading for each</t>
  </si>
  <si>
    <t>whichever is greater) may be grouped by classes within</t>
  </si>
  <si>
    <t>(1) includes credits or charges other than incremental generation expenses, or (2) excludes certain credits</t>
  </si>
  <si>
    <t xml:space="preserve">IU - for intermediate-term service from a designated generating unit.  The same as LU service except that </t>
  </si>
  <si>
    <t>or charges covered by the agreement, provide an explanatory footnote.</t>
  </si>
  <si>
    <t>8.</t>
  </si>
  <si>
    <t xml:space="preserve">The data in column (g) through (m) must be totaled on the last line of the schedule.  The total amount in </t>
  </si>
  <si>
    <t xml:space="preserve">EX - for exchanges of electricity.  Use this category for transactions involving a balancing of debits and credits </t>
  </si>
  <si>
    <t>column (g) must be reported as Purchases on page 401, line 10.  The total amount in column (h) must be</t>
  </si>
  <si>
    <t>for energy, capacity, etc. and any settlements for imbalanced exchanges.</t>
  </si>
  <si>
    <t xml:space="preserve">reported as Exchange Received on page 401, line 12.  The total amount in column (i) must be reported as </t>
  </si>
  <si>
    <t>OS - for other service.  Use this category only for those services which cannot be placed in the above-</t>
  </si>
  <si>
    <t>Exchange Delivered on page 401, line 13.</t>
  </si>
  <si>
    <t>9.</t>
  </si>
  <si>
    <t>Footnote entries as required and provide explanations following all required data.</t>
  </si>
  <si>
    <t>POWER EXCHANGES</t>
  </si>
  <si>
    <t>COST/SETTLEMENT OF POWER</t>
  </si>
  <si>
    <t>Name of Company</t>
  </si>
  <si>
    <t>FERC Rate</t>
  </si>
  <si>
    <t>Demand</t>
  </si>
  <si>
    <t>Energy</t>
  </si>
  <si>
    <t>or Public Authority</t>
  </si>
  <si>
    <t xml:space="preserve"> Total (j + k + l)</t>
  </si>
  <si>
    <t xml:space="preserve">Line </t>
  </si>
  <si>
    <t>(Footnote Affiliations)</t>
  </si>
  <si>
    <t xml:space="preserve">    Received</t>
  </si>
  <si>
    <t>Delivered</t>
  </si>
  <si>
    <t xml:space="preserve"> or Settlement ($)</t>
  </si>
  <si>
    <t>Page 326</t>
  </si>
  <si>
    <t>Page 327</t>
  </si>
  <si>
    <t>Page 326-A</t>
  </si>
  <si>
    <t>Page 327-A</t>
  </si>
  <si>
    <t>Page 327-B</t>
  </si>
  <si>
    <t>Page 326-C</t>
  </si>
  <si>
    <t>Page 327-C</t>
  </si>
  <si>
    <t>TRANSMISSION OF ELECTRICITY FOR OTHERS (Account 456)</t>
  </si>
  <si>
    <t>TRANSMISSION OF ELECTRICITY FOR OTHERS (Account 456) (Continued)</t>
  </si>
  <si>
    <t>(Including transactions referred to as "wheeling")</t>
  </si>
  <si>
    <t>Pg 115, L 5 (e)</t>
  </si>
  <si>
    <t xml:space="preserve">     Depreciation Expense</t>
  </si>
  <si>
    <t>Pg 115, L 6 (e)</t>
  </si>
  <si>
    <t xml:space="preserve">     Amort. and Depletion of Utility Plant</t>
  </si>
  <si>
    <t>Pg 115, L 7 (e)</t>
  </si>
  <si>
    <t xml:space="preserve">     Amort. of Utility Plant Acq. Adj.</t>
  </si>
  <si>
    <t xml:space="preserve">     Amort of Property Losses</t>
  </si>
  <si>
    <t xml:space="preserve">     Amort of Conversion/Regulatory Expenses</t>
  </si>
  <si>
    <t xml:space="preserve">     Taxes Other than Income Taxes</t>
  </si>
  <si>
    <t xml:space="preserve">      Income Taxes</t>
  </si>
  <si>
    <t xml:space="preserve">      Gains from Disposition of Util. Plant</t>
  </si>
  <si>
    <t xml:space="preserve">      Losses from Disposition of Util. Plant</t>
  </si>
  <si>
    <t xml:space="preserve">         Total Operating Expenses</t>
  </si>
  <si>
    <t xml:space="preserve">          Net Operating Revenues</t>
  </si>
  <si>
    <t>Other Electric Utility Operating Income</t>
  </si>
  <si>
    <t>No Entry</t>
  </si>
  <si>
    <t xml:space="preserve">   Total Electric Utility Operating Income</t>
  </si>
  <si>
    <t>GAS OPERATING INCOME</t>
  </si>
  <si>
    <t>Pg 115, L 2 (g)</t>
  </si>
  <si>
    <t>Pg 115, L 4 (g)</t>
  </si>
  <si>
    <t>Pg 115, L 5 (g)</t>
  </si>
  <si>
    <t>Pg 115, L 6 (g)</t>
  </si>
  <si>
    <t>Pg 115, L 7 (g)</t>
  </si>
  <si>
    <t>Extraordinary Deductions</t>
  </si>
  <si>
    <t>Income Taxes, Extraordinary Items</t>
  </si>
  <si>
    <t xml:space="preserve">          Net Extraordinary Items</t>
  </si>
  <si>
    <t>Net Income</t>
  </si>
  <si>
    <t>RETAINED EARNINGS</t>
  </si>
  <si>
    <t>Unappropriated Retained Earnings (BOP)</t>
  </si>
  <si>
    <t>Pg 118, L 1 (c)</t>
  </si>
  <si>
    <t>Balance Transferred from Income</t>
  </si>
  <si>
    <t>Pg 118, L 16 (c)</t>
  </si>
  <si>
    <t xml:space="preserve">Appropriations of Retained Earnings </t>
  </si>
  <si>
    <t>Pg 118, L 22 (b)</t>
  </si>
  <si>
    <t>Dividends Declared-Preferred Stock</t>
  </si>
  <si>
    <t>Pg 118, L 29 (c) (-)</t>
  </si>
  <si>
    <t>Dividends Declared-Common Stock</t>
  </si>
  <si>
    <t>Pg 118, L 36 (c) (-)</t>
  </si>
  <si>
    <t>Adjustments to Retained Earnings</t>
  </si>
  <si>
    <t>Pg 118, L -9+15-37 (c)</t>
  </si>
  <si>
    <t xml:space="preserve">     Net Change to Unapp. Retained Earnings</t>
  </si>
  <si>
    <t>Unappropriated Retained Earnings (EOP)</t>
  </si>
  <si>
    <t>Appropriated Retained Earnings (EOP)</t>
  </si>
  <si>
    <t>Pg 119, L 47 (b)</t>
  </si>
  <si>
    <t xml:space="preserve">          Total Retained Earnings</t>
  </si>
  <si>
    <t>Formula should = Pg 119, L 48 (b)</t>
  </si>
  <si>
    <t>CASH FLOW STATEMENT</t>
  </si>
  <si>
    <t>Cash Flows From Operating Activities</t>
  </si>
  <si>
    <t>Pg 120, L 2 (b)</t>
  </si>
  <si>
    <t>Adjustments to reconcile net income to net cash</t>
  </si>
  <si>
    <t xml:space="preserve">  provided by operating activities:</t>
  </si>
  <si>
    <t>Depreciation, Depletion &amp; Amortization</t>
  </si>
  <si>
    <t>Pg 120, L 4=&gt;7 (b)</t>
  </si>
  <si>
    <t>Distribution Expense</t>
  </si>
  <si>
    <t>Customer Account Expense</t>
  </si>
  <si>
    <t>Sales Expense</t>
  </si>
  <si>
    <t>Administrative and General</t>
  </si>
  <si>
    <t xml:space="preserve">   Total Operation &amp; Maintenance Expense</t>
  </si>
  <si>
    <t>DISTRIBUTION OF ELECTRIC REVENUES</t>
  </si>
  <si>
    <t>Total Revenues</t>
  </si>
  <si>
    <t>Sales of Electricity  (MWHs)</t>
  </si>
  <si>
    <t>DOLLAR AMOUNTS</t>
  </si>
  <si>
    <t>Fuel and Purchased Power</t>
  </si>
  <si>
    <t>Wages and Benefits</t>
  </si>
  <si>
    <t>Depreciation &amp; Amortization Expenses</t>
  </si>
  <si>
    <t>Income Taxes-Operating</t>
  </si>
  <si>
    <t>Other Taxes-Operating</t>
  </si>
  <si>
    <t>Capital Costs</t>
  </si>
  <si>
    <t>Formula Should = Pg 115, L 24 (e)</t>
  </si>
  <si>
    <t xml:space="preserve">       Total</t>
  </si>
  <si>
    <t>PERCENT OF REVENUE</t>
  </si>
  <si>
    <t>Formula should = 100</t>
  </si>
  <si>
    <t>CENTS PER KWH</t>
  </si>
  <si>
    <t>Formula Should - L 1/2</t>
  </si>
  <si>
    <t>Note: Includes Sales for Resale</t>
  </si>
  <si>
    <t>Data Field Below</t>
  </si>
  <si>
    <t>Steam - Fuel</t>
  </si>
  <si>
    <t>Pg 320, L 5 (b)</t>
  </si>
  <si>
    <t>Nuclear - Fuel</t>
  </si>
  <si>
    <t>Pg 320, L 25 (b)</t>
  </si>
  <si>
    <t>Hydro - Water for Power</t>
  </si>
  <si>
    <t>Pg 320, L 45 (b)</t>
  </si>
  <si>
    <t>Other Power - Fuel</t>
  </si>
  <si>
    <t>Pg 321, L 63 (b)</t>
  </si>
  <si>
    <t xml:space="preserve">     Total Fuel and Purchased Power</t>
  </si>
  <si>
    <t>-Fuel and PP related to Sales for Resale (Not Used)</t>
  </si>
  <si>
    <t xml:space="preserve">     Fuel and PP - Ultimate Customers</t>
  </si>
  <si>
    <t>Salaries</t>
  </si>
  <si>
    <t>Pensions and Benefits</t>
  </si>
  <si>
    <t xml:space="preserve">     Total Wages and Benefits</t>
  </si>
  <si>
    <t>Total O&amp;M Expenses</t>
  </si>
  <si>
    <t xml:space="preserve">  amortization of amounts deferred in previous years.</t>
  </si>
  <si>
    <t xml:space="preserve">  amortization.</t>
  </si>
  <si>
    <t>plant, or other accounts.</t>
  </si>
  <si>
    <t xml:space="preserve">  body, or cases in which such a body was a party.  Identify this   </t>
  </si>
  <si>
    <t>5.  Minor items (less than $25,000) may be grouped.</t>
  </si>
  <si>
    <t xml:space="preserve">  expense as Electric, Gas or  Common.</t>
  </si>
  <si>
    <t>Expenses Incurred During Year</t>
  </si>
  <si>
    <t>Amortized During Year</t>
  </si>
  <si>
    <t>(Furnish name of regulatory commission or body</t>
  </si>
  <si>
    <t>Assessed by</t>
  </si>
  <si>
    <t>Expenses</t>
  </si>
  <si>
    <t>Deferred in</t>
  </si>
  <si>
    <t>Charged Currently to</t>
  </si>
  <si>
    <t>the docket or case number, and a description</t>
  </si>
  <si>
    <t>Regulatory</t>
  </si>
  <si>
    <t>Expenses for</t>
  </si>
  <si>
    <t>Account 182.3</t>
  </si>
  <si>
    <t>Deferred to</t>
  </si>
  <si>
    <t>of the case.)</t>
  </si>
  <si>
    <t>Utility</t>
  </si>
  <si>
    <t>Department</t>
  </si>
  <si>
    <t>(b) + (c)</t>
  </si>
  <si>
    <t>FERC FORM NO. 1 (ED. 12-96) NYPSC Modified-96</t>
  </si>
  <si>
    <t>Page 350</t>
  </si>
  <si>
    <t>Page 351</t>
  </si>
  <si>
    <t>1.  Report below the original cost of electric plant in service according to the prescribed accounts.</t>
  </si>
  <si>
    <t>Transmission of Electricity for Others</t>
  </si>
  <si>
    <t>12-90</t>
  </si>
  <si>
    <t>Transmission of Electricity by Others</t>
  </si>
  <si>
    <t>Miscellaneous General Expenses</t>
  </si>
  <si>
    <t>Depreciation and Amortization of Electric Plant</t>
  </si>
  <si>
    <t>336-337</t>
  </si>
  <si>
    <t>Particulars Concerning Certain Income Deduction and</t>
  </si>
  <si>
    <t xml:space="preserve">  Interest Charges Accounts</t>
  </si>
  <si>
    <t>Common Section</t>
  </si>
  <si>
    <t>Regulatory Commission Expenses</t>
  </si>
  <si>
    <t>350-351</t>
  </si>
  <si>
    <t>Research, Development, and Demonstration Activities</t>
  </si>
  <si>
    <t>352-353</t>
  </si>
  <si>
    <t>Distribution of Salaries and Wages</t>
  </si>
  <si>
    <t>Common Utility Plant and Expenses</t>
  </si>
  <si>
    <t>Electric Plant Statistical Data</t>
  </si>
  <si>
    <t>Electric Energy Account</t>
  </si>
  <si>
    <t>Monthly Peaks and Output</t>
  </si>
  <si>
    <t>Steam - Electric Generating Plant Statistics (Large Plants)</t>
  </si>
  <si>
    <t>Hydroelectric Generating Plant Statistics (Large Plants)</t>
  </si>
  <si>
    <t>Pumped Storage Generating Plant Statistics (Large Plants)</t>
  </si>
  <si>
    <t>Generating Plant Statistics (Small Plants)</t>
  </si>
  <si>
    <t>Page 3</t>
  </si>
  <si>
    <t>Electric Plant Statistical Data (Continued)</t>
  </si>
  <si>
    <t>Transmission Line Statistics</t>
  </si>
  <si>
    <t>422-423</t>
  </si>
  <si>
    <t>Transmission Lines Added During Year</t>
  </si>
  <si>
    <t>Substations</t>
  </si>
  <si>
    <t>426-427</t>
  </si>
  <si>
    <t>Electric Distribution Meters and Line Transformers</t>
  </si>
  <si>
    <t xml:space="preserve">dent's books of account.  Specify in each case whether lessor, </t>
  </si>
  <si>
    <t xml:space="preserve">  except those serving customers with energy for resale, may</t>
  </si>
  <si>
    <t>the individual stations in column (f).</t>
  </si>
  <si>
    <t xml:space="preserve">     Other Gas Supply (Enter Total of lines 30 and 42)</t>
  </si>
  <si>
    <t xml:space="preserve">     (Total of lines 31 and 43)</t>
  </si>
  <si>
    <t xml:space="preserve">     Transmission (Lines 32 and 44)</t>
  </si>
  <si>
    <t xml:space="preserve">     Distribution (Lines 33 and 45)</t>
  </si>
  <si>
    <t xml:space="preserve">     Customer Accounts (Line 34)</t>
  </si>
  <si>
    <t xml:space="preserve">     Customer Service and Informational (Line 35)</t>
  </si>
  <si>
    <t xml:space="preserve">     Sales (Line 36)</t>
  </si>
  <si>
    <t xml:space="preserve">     Administrative and General (Lines 37 and 46)</t>
  </si>
  <si>
    <t xml:space="preserve">          TOTAL Operation and Maint. (Total of lines 49 thru 58)</t>
  </si>
  <si>
    <t>Other Utility Departments</t>
  </si>
  <si>
    <t>Operation and Maintenance</t>
  </si>
  <si>
    <t xml:space="preserve">          TOTAL All Utility Dept. (Total of lines 25, 59, and 61)</t>
  </si>
  <si>
    <t>Utility Plant</t>
  </si>
  <si>
    <t>Construction (By Utility Departments)</t>
  </si>
  <si>
    <t xml:space="preserve">     Electric Plant</t>
  </si>
  <si>
    <t xml:space="preserve">     Gas Plant</t>
  </si>
  <si>
    <t xml:space="preserve">     Other</t>
  </si>
  <si>
    <t xml:space="preserve">          TOTAL Construction (Total of lines 65 thru 67)</t>
  </si>
  <si>
    <t>Plant Removal (By Utility Departments)</t>
  </si>
  <si>
    <t xml:space="preserve">    Pollution Control Facilities  </t>
  </si>
  <si>
    <t xml:space="preserve">    Other</t>
  </si>
  <si>
    <t xml:space="preserve">    TOTAL Electric (Enter Total of lines 3 thru 7)</t>
  </si>
  <si>
    <t xml:space="preserve">  Gas</t>
  </si>
  <si>
    <t xml:space="preserve">    Pollution Control Facilities</t>
  </si>
  <si>
    <t xml:space="preserve">          TOTAL Maint. (Enter Total of lines 40 thru 46)</t>
  </si>
  <si>
    <t>Page 354</t>
  </si>
  <si>
    <t>DISTRIBUTION OF SALARIES AND WAGES (Continued)</t>
  </si>
  <si>
    <t>Gas (Continued)</t>
  </si>
  <si>
    <t xml:space="preserve">     Production - Manufactured Gas (Enter Total of lines 28 and 40)</t>
  </si>
  <si>
    <t xml:space="preserve">     Production - Nat. Gas (Including Expl. and Dev.)</t>
  </si>
  <si>
    <t xml:space="preserve">     (Total of lines 29 and 41)</t>
  </si>
  <si>
    <t xml:space="preserve">     Production - Manufactured Gas</t>
  </si>
  <si>
    <t xml:space="preserve">     Production - Natural Gas (Including Expl. and Dev.)</t>
  </si>
  <si>
    <t xml:space="preserve">     Other Gas Supply</t>
  </si>
  <si>
    <t xml:space="preserve">     Storage, LNG Terminaling and Processing</t>
  </si>
  <si>
    <t xml:space="preserve">          TOTAL Operation (Enter Total of lines 28 thru 37)</t>
  </si>
  <si>
    <t xml:space="preserve">     Production - Nat. Gas</t>
  </si>
  <si>
    <t>of Allocation</t>
  </si>
  <si>
    <t>Subdivisions</t>
  </si>
  <si>
    <t>to Income</t>
  </si>
  <si>
    <t xml:space="preserve">      SUBTOTAL</t>
  </si>
  <si>
    <t>Common Utility</t>
  </si>
  <si>
    <t>Nonutility</t>
  </si>
  <si>
    <t>FERC FORM NO.1 (ED.  12-89) NYPSC Modified-96</t>
  </si>
  <si>
    <t>Next Page is 269</t>
  </si>
  <si>
    <t>Page 266</t>
  </si>
  <si>
    <t>Page 267</t>
  </si>
  <si>
    <t>If applicable, see insert page below.</t>
  </si>
  <si>
    <t>Page 266-A</t>
  </si>
  <si>
    <t>Page 267-A</t>
  </si>
  <si>
    <t>OTHER DEFERRED CREDITS (Account 253)</t>
  </si>
  <si>
    <t>Report below the particulars (details) called for concerning other deferred credits.</t>
  </si>
  <si>
    <t>For any deferred credit being amortized, show the period of amortization.</t>
  </si>
  <si>
    <t>Description of Other</t>
  </si>
  <si>
    <t>Deferred Credits</t>
  </si>
  <si>
    <t>Next Page is  272</t>
  </si>
  <si>
    <t>Page 269</t>
  </si>
  <si>
    <t>Page 269-A</t>
  </si>
  <si>
    <t xml:space="preserve">Name of Respondent </t>
  </si>
  <si>
    <t>ACCUMULATED DEFERRED INCOME TAXES-ACCELERATED AMORTIZATION PROPERTY (Account 281)</t>
  </si>
  <si>
    <t>ACCUMULATED DEFERRED INCOME TAXES-ACCELERATED AMORTIZATION PROPERTY (Account 281) (Continued)</t>
  </si>
  <si>
    <t xml:space="preserve"> 3.  Use footnotes as required.</t>
  </si>
  <si>
    <t xml:space="preserve">  2.  For Other (Specify), include deferrals relating to other income and deductions.</t>
  </si>
  <si>
    <t>CHANGES DURING YEAR</t>
  </si>
  <si>
    <t>ADJUSTMENTS</t>
  </si>
  <si>
    <t xml:space="preserve">                           Debits</t>
  </si>
  <si>
    <t xml:space="preserve">                          Credits</t>
  </si>
  <si>
    <t>Debited To</t>
  </si>
  <si>
    <t>Credited To</t>
  </si>
  <si>
    <t>Acct.</t>
  </si>
  <si>
    <t>Account 410.1</t>
  </si>
  <si>
    <t>Account 411.1</t>
  </si>
  <si>
    <t>Account 410.2</t>
  </si>
  <si>
    <t>Account 411.2</t>
  </si>
  <si>
    <t>Credited</t>
  </si>
  <si>
    <t>Debited</t>
  </si>
  <si>
    <t>Accelerated Amortization (Account 281)</t>
  </si>
  <si>
    <t xml:space="preserve">  Electric</t>
  </si>
  <si>
    <t xml:space="preserve">    Defense Facilities</t>
  </si>
  <si>
    <t>times Sales for Resale MWHs</t>
  </si>
  <si>
    <t xml:space="preserve">     Sales for Resale Fuel</t>
  </si>
  <si>
    <t>COMPARATIVE STATEMENT OF UTILITY PLANT AND SELECTED RATIOS</t>
  </si>
  <si>
    <t>ELECTRIC UTILITY PLANT</t>
  </si>
  <si>
    <t>Intangible</t>
  </si>
  <si>
    <t>Pg 205, L 5 (g)</t>
  </si>
  <si>
    <t>Production</t>
  </si>
  <si>
    <t xml:space="preserve">    Hydraulic</t>
  </si>
  <si>
    <t>Other Income Deductions</t>
  </si>
  <si>
    <t xml:space="preserve">    Loss on Disposition of Property (421.2)</t>
  </si>
  <si>
    <t xml:space="preserve">    Miscellaneous Amortization (425)</t>
  </si>
  <si>
    <t>Interest on Long-Term Debt (427)</t>
  </si>
  <si>
    <t>Amort. of Debt Disc. and Expense (428)</t>
  </si>
  <si>
    <t>Amortization of Loss on Reacquired Debt (428.1)</t>
  </si>
  <si>
    <t>(Less) Amort. of Premium on Debt-Credit (429)</t>
  </si>
  <si>
    <t>(Less) Amortization of Gain on Reacquired Debt-Credit (429.1)</t>
  </si>
  <si>
    <t>Interest on Debt to Assoc. Companies (430)</t>
  </si>
  <si>
    <t>Other Interest Expense (431)</t>
  </si>
  <si>
    <t>(Less) Allowance for Borrowed Funds Used During Construction-Cr. (432)</t>
  </si>
  <si>
    <t>Extraordinary Income (434)</t>
  </si>
  <si>
    <t>(Less) Extraordinary Deductions (435)</t>
  </si>
  <si>
    <t xml:space="preserve">   70</t>
  </si>
  <si>
    <t>Income Taxes -- Federal and Other (409.3)</t>
  </si>
  <si>
    <t xml:space="preserve">   71</t>
  </si>
  <si>
    <t xml:space="preserve">   72</t>
  </si>
  <si>
    <t>Page 117</t>
  </si>
  <si>
    <t>STATEMENT OF RETAINED EARNINGS FOR THE YEAR</t>
  </si>
  <si>
    <t>For Other (Specify), include deferrals relating to other income and deductions.</t>
  </si>
  <si>
    <t>Account  410.1</t>
  </si>
  <si>
    <t>Account  411.1</t>
  </si>
  <si>
    <t>Account  410.2</t>
  </si>
  <si>
    <t>Account  411.2</t>
  </si>
  <si>
    <t>Account 282</t>
  </si>
  <si>
    <t>FOOTNOTE DATA</t>
  </si>
  <si>
    <t>Column</t>
  </si>
  <si>
    <t>Page 450</t>
  </si>
  <si>
    <t>For PSC Use Only (Do not include with Paper Copy of PSC Report)</t>
  </si>
  <si>
    <t>Public Service Commission</t>
  </si>
  <si>
    <t>5 Year Book Data - From FERC Form 1</t>
  </si>
  <si>
    <t>COMPARATIVE BALANCE SHEET</t>
  </si>
  <si>
    <t>ASSETS AND OTHER DEBITS</t>
  </si>
  <si>
    <t>Annual Report Source</t>
  </si>
  <si>
    <t>Page, Line (Column)</t>
  </si>
  <si>
    <t>Electric Utility Plant</t>
  </si>
  <si>
    <t>Pg 200, L 13 (c); Pg 110, L 7 (d)</t>
  </si>
  <si>
    <t xml:space="preserve">     Less Accum. Prov. For Deprec. &amp; Amort.</t>
  </si>
  <si>
    <t>Pg 200, L 14 (c); Pg 110, L 8 (d)</t>
  </si>
  <si>
    <t xml:space="preserve">  Net Electric Utility Plant</t>
  </si>
  <si>
    <t>Formula</t>
  </si>
  <si>
    <t>Gas Utility Plant</t>
  </si>
  <si>
    <t xml:space="preserve">Pg 201, L 13 (d); Pg 110, L 12 (d) </t>
  </si>
  <si>
    <t>Pg 201, L 14 (d)</t>
  </si>
  <si>
    <t xml:space="preserve">  Net Gas Utility Plant</t>
  </si>
  <si>
    <t xml:space="preserve">Other Utility Plant </t>
  </si>
  <si>
    <t xml:space="preserve">   Net Other Utility Plant</t>
  </si>
  <si>
    <t>Total Utility Plant</t>
  </si>
  <si>
    <t>Pg 110, L 4, 7, 11, 12 (d)</t>
  </si>
  <si>
    <t>Pg 110, L 5, 8 (d)</t>
  </si>
  <si>
    <t xml:space="preserve">   Net Total Utility Plant</t>
  </si>
  <si>
    <t>Nonutility Property</t>
  </si>
  <si>
    <t>Pg 110, L 14 (d)</t>
  </si>
  <si>
    <t>1.  Report all changes in appropriated retained earnings, unappropriated retained earnings, and unappropriated undistributed subsidiary earnings for the year.</t>
  </si>
  <si>
    <t>5.  Show dividends for each class and series of capital stock.</t>
  </si>
  <si>
    <t>6.  Show separately the State and Federal income tax effect of items shown in account 439, Adjustments to Retained Earnings.</t>
  </si>
  <si>
    <t>2.  Each credit and debit during the year should be identified as to the retained earnings account in which recorded (Accounts 433, 436 - 439 inclusive).  Show the contra primary account affected in column (b).</t>
  </si>
  <si>
    <t>7.  Explain in a footnote the basis for determining the amount reserved or appropriated.  If such reservation or appropriation is to be recurrent, state the number and annual amounts to be reserved or appropriated as well as the totals eventually to be accumulated.</t>
  </si>
  <si>
    <t>3.  State the purpose and amount of each reservation or appropriation of retained earnings.</t>
  </si>
  <si>
    <t>4.  List first account 439, Adjustments to Retained Earnings, reflecting adjustments to the opening balance of retained earnings.  Follow by credit, then debit items in that order.</t>
  </si>
  <si>
    <t>8.  If any notes appearing in the report to stockholders are applicable to this statement, include them on pages 122-123.</t>
  </si>
  <si>
    <t xml:space="preserve">   State balance and purpose of each appropriated retained earnings amount at end of year and give accounting entries for any applications of appropriated retained earnings during the year.</t>
  </si>
  <si>
    <t xml:space="preserve">   State below the total amount set aside through appropriations of retained earnings, as of the end of the year, in compliance with the provisions of Federally granted hydroelectric project licenses held by the respondent.  If any reductions or changes other than the normal annual credits hereto have have been made during the year, explain such items in a footnote.</t>
  </si>
  <si>
    <t>2.</t>
  </si>
  <si>
    <t>3.</t>
  </si>
  <si>
    <t>Title and Department</t>
  </si>
  <si>
    <t>Term Expired</t>
  </si>
  <si>
    <t>Salary</t>
  </si>
  <si>
    <t>Over Which Jurisdiction</t>
  </si>
  <si>
    <t>or Current</t>
  </si>
  <si>
    <t>Rate at</t>
  </si>
  <si>
    <t>Paid During</t>
  </si>
  <si>
    <t>Foot-</t>
  </si>
  <si>
    <t>Deferred</t>
  </si>
  <si>
    <t>Incentive Pay</t>
  </si>
  <si>
    <t>Savings</t>
  </si>
  <si>
    <t>Stock</t>
  </si>
  <si>
    <t>Life Insurance</t>
  </si>
  <si>
    <t>Other</t>
  </si>
  <si>
    <t>Total</t>
  </si>
  <si>
    <t>Name of Person</t>
  </si>
  <si>
    <t>Is Exercised</t>
  </si>
  <si>
    <t>Term Will</t>
  </si>
  <si>
    <t>Year End</t>
  </si>
  <si>
    <t>Year</t>
  </si>
  <si>
    <t>note</t>
  </si>
  <si>
    <t>Compensation</t>
  </si>
  <si>
    <t>(Bonuses, etc.)</t>
  </si>
  <si>
    <t>Plans</t>
  </si>
  <si>
    <t>Options</t>
  </si>
  <si>
    <t>Premiums</t>
  </si>
  <si>
    <t>(Explain Below)</t>
  </si>
  <si>
    <t>(e thru k)</t>
  </si>
  <si>
    <t>Expire</t>
  </si>
  <si>
    <t>(e)</t>
  </si>
  <si>
    <t>(f)</t>
  </si>
  <si>
    <t>(g)</t>
  </si>
  <si>
    <t>(h)</t>
  </si>
  <si>
    <t>(i)</t>
  </si>
  <si>
    <t>(j)</t>
  </si>
  <si>
    <t>(k)</t>
  </si>
  <si>
    <t>(l)</t>
  </si>
  <si>
    <t xml:space="preserve"> NOTES:</t>
  </si>
  <si>
    <t>NOTES:</t>
  </si>
  <si>
    <t>104</t>
  </si>
  <si>
    <t>105</t>
  </si>
  <si>
    <t>SECURITY HOLDERS AND VOTING POWERS</t>
  </si>
  <si>
    <t xml:space="preserve">   1.  Give the names and addresses of the 10 security</t>
  </si>
  <si>
    <t>explain in a footnote the circumstances</t>
  </si>
  <si>
    <t>holders of the respondent who, at the date of the latest clos-</t>
  </si>
  <si>
    <t xml:space="preserve">whereby such security became vested with voting rights and </t>
  </si>
  <si>
    <t>ing of the stock book or compilation of list of stockholders</t>
  </si>
  <si>
    <t>give other important particulars (details) concerning the voting</t>
  </si>
  <si>
    <t xml:space="preserve">of the respondent, prior to the end of the year, had the </t>
  </si>
  <si>
    <t>rights of such security.  State whether voting rights are actual</t>
  </si>
  <si>
    <t>respective other paid-in capital accounts.  Provide a subheading for each account and show a total</t>
  </si>
  <si>
    <t>for the account, as well as total of all accounts for reconciliation with balance sheet, page 112.</t>
  </si>
  <si>
    <t>Add more columns for any account if deemed necessary.  Explain changes made in any account during</t>
  </si>
  <si>
    <t>If required, see insert pages below</t>
  </si>
  <si>
    <t>28</t>
  </si>
  <si>
    <t>29</t>
  </si>
  <si>
    <t>30</t>
  </si>
  <si>
    <t>31</t>
  </si>
  <si>
    <t>32</t>
  </si>
  <si>
    <t>33</t>
  </si>
  <si>
    <t>34</t>
  </si>
  <si>
    <t>35</t>
  </si>
  <si>
    <t>36</t>
  </si>
  <si>
    <t>37</t>
  </si>
  <si>
    <t>38</t>
  </si>
  <si>
    <t>39</t>
  </si>
  <si>
    <t>40</t>
  </si>
  <si>
    <t>41</t>
  </si>
  <si>
    <t>42</t>
  </si>
  <si>
    <t>43</t>
  </si>
  <si>
    <t>44</t>
  </si>
  <si>
    <t>45</t>
  </si>
  <si>
    <t>46</t>
  </si>
  <si>
    <t>47</t>
  </si>
  <si>
    <t>48</t>
  </si>
  <si>
    <t>49</t>
  </si>
  <si>
    <t>50</t>
  </si>
  <si>
    <t>FERC FORM NO. 1  (ED. 12-95)</t>
  </si>
  <si>
    <t>Page 103-A</t>
  </si>
  <si>
    <t>OFFICERS AND DIRECTORS (Including Compensation)</t>
  </si>
  <si>
    <t>OFFICERS AND DIRECTORS (Including Compensation - Continued)</t>
  </si>
  <si>
    <t>1.</t>
  </si>
  <si>
    <t>Installments Received on Capital Stock (212)</t>
  </si>
  <si>
    <t>(Less) Discount on Capital Stock (213)</t>
  </si>
  <si>
    <t>(Less) Capital Stock Expense (214)</t>
  </si>
  <si>
    <t>Retained Earnings (215, 215.1, 216)</t>
  </si>
  <si>
    <t>Unappropriated Undistributed Subsidiary Earnings (216.1)</t>
  </si>
  <si>
    <t>(Less) Reacquired Capital Stock (217)</t>
  </si>
  <si>
    <t>LONG-TERM DEBT</t>
  </si>
  <si>
    <t>Bonds (221)</t>
  </si>
  <si>
    <t>(Less) Reacquired Bonds (222)</t>
  </si>
  <si>
    <t>Advances from Associated Companies (223)</t>
  </si>
  <si>
    <t>Other Long-Term Debt (224)</t>
  </si>
  <si>
    <t>Unamortized Premium on Long-Term Debt (225)</t>
  </si>
  <si>
    <t>(Less) Unamortized Discount on Long-Term Debt-Debit (226)</t>
  </si>
  <si>
    <t>OTHER NONCURRENT LIABILITIES</t>
  </si>
  <si>
    <t>Obligations Under Capital Leases - Noncurrent (227)</t>
  </si>
  <si>
    <t>Accumulated Provision for Property Insurance (228.1)</t>
  </si>
  <si>
    <t>Accumulated Provision for Injuries and Damages (228.2)</t>
  </si>
  <si>
    <t>Accumulated Provision for Pensions and Benefits (228.3)</t>
  </si>
  <si>
    <t xml:space="preserve">Accumulated Miscellaneous Operating Provisions (228.4) </t>
  </si>
  <si>
    <t>Accumulated Provision for Rate Refunds (229)</t>
  </si>
  <si>
    <t>CURRENT AND ACCRUED LIABILITIES</t>
  </si>
  <si>
    <t>Notes Payable (231)</t>
  </si>
  <si>
    <t>Accounts Payable (232)</t>
  </si>
  <si>
    <t>Notes Payable to Associated Companies (233)</t>
  </si>
  <si>
    <t>Accounts Payable to Associated Companies (234)</t>
  </si>
  <si>
    <t>Customer Deposits (235)</t>
  </si>
  <si>
    <t>Taxes Accrued (236)</t>
  </si>
  <si>
    <t>Interest Accrued (237)</t>
  </si>
  <si>
    <t>Dividends Declared (238)</t>
  </si>
  <si>
    <t>Matured Long-Term Debt (239)</t>
  </si>
  <si>
    <t>Matured Interest (240)</t>
  </si>
  <si>
    <t>Tax Collections Payable (241)</t>
  </si>
  <si>
    <t>Miscellaneous Current and Accrued Liabilities (242)</t>
  </si>
  <si>
    <t>Obligations Under Capital Leases - Current (243)</t>
  </si>
  <si>
    <t>FERC FORM NO.1 (ED. 12-89)</t>
  </si>
  <si>
    <t>Page 112</t>
  </si>
  <si>
    <t>COMPARATIVE BALANCE SHEET (LIABILITIES AND OTHER CREDITS) (Continued)</t>
  </si>
  <si>
    <t>DEFERRED CREDITS</t>
  </si>
  <si>
    <t>Customer Advances for Construction (252)</t>
  </si>
  <si>
    <t>Accumulated Deferred Investment Tax Credits (255)</t>
  </si>
  <si>
    <t>Deferred Gains from Disposition of Utility Plant (256)</t>
  </si>
  <si>
    <t>Other Deferred Credits (253)</t>
  </si>
  <si>
    <t>Other Regulatory Liabilities (254)</t>
  </si>
  <si>
    <t>Unamortized Gain on Reacquired Debt (257)</t>
  </si>
  <si>
    <t>Accumulated Deferred Income Taxes (281 - 283)</t>
  </si>
  <si>
    <t>272-277</t>
  </si>
  <si>
    <t>Note:</t>
  </si>
  <si>
    <t xml:space="preserve">in determination of corporate action by any method, explain </t>
  </si>
  <si>
    <t xml:space="preserve">particulars of the trust (whether voting trust, etc.), </t>
  </si>
  <si>
    <t>briefly in a footnote.</t>
  </si>
  <si>
    <t>duration of trust, and principal holders of beneficiary</t>
  </si>
  <si>
    <t xml:space="preserve">   4.  Furnish particulars (details) concerning any options,</t>
  </si>
  <si>
    <t xml:space="preserve">interests in the trust.  If the stock book was not closed or a </t>
  </si>
  <si>
    <t>warrants, or rights outstanding at the end of the year for</t>
  </si>
  <si>
    <t>list of stockholders was not compiled within one year prior</t>
  </si>
  <si>
    <t>others to purchase securities of the respondent or any securities</t>
  </si>
  <si>
    <t xml:space="preserve">to the end of the year, or if since the previous compilation </t>
  </si>
  <si>
    <t>or other assets owned by the respondent, including prices,</t>
  </si>
  <si>
    <t>of a list of stockholders, some other class of security has</t>
  </si>
  <si>
    <t>expiration dates, and other material information relating to</t>
  </si>
  <si>
    <t xml:space="preserve">become vested with voting rights, then show such 10 </t>
  </si>
  <si>
    <t>exercise of the options, warrants, or rights.  Specify the amount</t>
  </si>
  <si>
    <t xml:space="preserve">security holders as of the close of the year.  Arrange the </t>
  </si>
  <si>
    <t>of such securities or assets so entitled to be purchased by any</t>
  </si>
  <si>
    <t xml:space="preserve">names of the security holders in the order of voting power, </t>
  </si>
  <si>
    <t>officer, director, associated company, or any of the ten largest</t>
  </si>
  <si>
    <t>commencing with the highest.  Show in column (a) the titles</t>
  </si>
  <si>
    <t>security holders.  This instruction is inapplicable to convertible</t>
  </si>
  <si>
    <t xml:space="preserve">of officers and directors included in such list of 10 security </t>
  </si>
  <si>
    <t>securities or to any securities substantially all of which are out-</t>
  </si>
  <si>
    <t>holders.</t>
  </si>
  <si>
    <t>standing in the hands of the general public where the options,</t>
  </si>
  <si>
    <t xml:space="preserve">   2.  If any security other than stock carries voting rights, </t>
  </si>
  <si>
    <t>warrants, or rights were issued on a prorata basis.</t>
  </si>
  <si>
    <t xml:space="preserve">  1.  Give date of the latest closing of the stock book prior</t>
  </si>
  <si>
    <t xml:space="preserve">  2.  State the total number of votes cast</t>
  </si>
  <si>
    <t xml:space="preserve">  3.  Give the date and</t>
  </si>
  <si>
    <t>to end of year, and state the purpose of such closing:</t>
  </si>
  <si>
    <t>at the latest general meeting prior to</t>
  </si>
  <si>
    <t>place of such  meeting:</t>
  </si>
  <si>
    <t>end of year for election of directors of</t>
  </si>
  <si>
    <t>the respondent and number of such</t>
  </si>
  <si>
    <t>Local:</t>
  </si>
  <si>
    <t xml:space="preserve">   Real Estate</t>
  </si>
  <si>
    <t xml:space="preserve">   Municipal Gross Income</t>
  </si>
  <si>
    <t xml:space="preserve">  2.  Provide a subheading for each company and list thereunder the information called for below.  Subtotal by company and give a total in columns (e), (f), (g) and (h).</t>
  </si>
  <si>
    <t xml:space="preserve">  5.  If Commission approval was required for any advance made or security acquired, designate such fact in a footnote and give name of Commission, date of authorization, and case or docket number.</t>
  </si>
  <si>
    <t xml:space="preserve">     (a) Investment in Securities - List and describe each security owned.  For bonds give also principal amount, date of issue, maturity and interest rate.</t>
  </si>
  <si>
    <t xml:space="preserve">  3. Report separately the equity in undistributed subsidiary earnings since acquisition.  The total is column(e) should equal the amount entered for Account  418.1.</t>
  </si>
  <si>
    <t xml:space="preserve">  8.  Report on Line 42, column (a) the total cost of Account 123.1.</t>
  </si>
  <si>
    <t xml:space="preserve">  6.  Report column (f) interest and dividend revenues from investments, including such revenues from securities</t>
  </si>
  <si>
    <t xml:space="preserve">  1.  For Account 154, report the amount of plant materials and operating supplies under the primary functional classifications as indicated in column (a); estimates of amounts by function are acceptable.  In column (d), designate the department or departments which use the class of material.</t>
  </si>
  <si>
    <t xml:space="preserve">  2.  Give an explanation of important inventory adjustments during the year (in a footnote) showing general classes of material and supplies and the various accounts (operating expenses, clearing accounts, plant, etc.) affected - debited or credited.  Show separately debits or credits to stores expense-clearing, if applicable.</t>
  </si>
  <si>
    <t>Fuel Stock (Account 151)</t>
  </si>
  <si>
    <t>Fuel Stock Expenses Undistributed (Account 152)</t>
  </si>
  <si>
    <t>Residuals and Extracted Products (Account 153)</t>
  </si>
  <si>
    <t>(930.1) General Advertising Expenses</t>
  </si>
  <si>
    <t>(505) Electric Expenses</t>
  </si>
  <si>
    <t>D. Other Power Generation</t>
  </si>
  <si>
    <t>(589) Rents</t>
  </si>
  <si>
    <t>(930.2) Miscellaneous General Expenses</t>
  </si>
  <si>
    <t>(506) Miscellaneous Steam Power Expenses</t>
  </si>
  <si>
    <t>(931) Rents</t>
  </si>
  <si>
    <t>(507) Rents</t>
  </si>
  <si>
    <t>(546)</t>
  </si>
  <si>
    <t>Operation Supervision and Engineering</t>
  </si>
  <si>
    <t>(509) Allowances</t>
  </si>
  <si>
    <t>(547)</t>
  </si>
  <si>
    <t>Fuel</t>
  </si>
  <si>
    <t>(590) Maintenance Supervision and Engineering</t>
  </si>
  <si>
    <t xml:space="preserve"> TOTAL Operation (Enter Total of Lines 4 thru 12)</t>
  </si>
  <si>
    <t>(548)</t>
  </si>
  <si>
    <t>Generation Expenses</t>
  </si>
  <si>
    <t>End of Year</t>
  </si>
  <si>
    <t xml:space="preserve">     1</t>
  </si>
  <si>
    <t>UTILITY PLANT</t>
  </si>
  <si>
    <t xml:space="preserve">     2</t>
  </si>
  <si>
    <t>Utility Plant (101-106, 114)</t>
  </si>
  <si>
    <t xml:space="preserve">     3</t>
  </si>
  <si>
    <t>Construction Work in Progress (107)</t>
  </si>
  <si>
    <t xml:space="preserve">     4</t>
  </si>
  <si>
    <t>for expenses between the parties, and state amounts and</t>
  </si>
  <si>
    <t xml:space="preserve">  meters or line transformers held by the respondent under</t>
  </si>
  <si>
    <t>accounts affected in respondent's books of account.  Specify</t>
  </si>
  <si>
    <t xml:space="preserve">  lease from others, jointly owned with others, or held</t>
  </si>
  <si>
    <t>in each case whether lessor, co-owner, or other party is an</t>
  </si>
  <si>
    <t xml:space="preserve">  otherwise than by reason of sole ownership by the respon-</t>
  </si>
  <si>
    <t>associated company.</t>
  </si>
  <si>
    <t xml:space="preserve">  dent.  If 500 or more meters or line transformers are held</t>
  </si>
  <si>
    <t>LINE TRANSFORMERS</t>
  </si>
  <si>
    <t>Number of Watt-Hour</t>
  </si>
  <si>
    <t>Meters</t>
  </si>
  <si>
    <t>Total Capacity (In MVa)</t>
  </si>
  <si>
    <t xml:space="preserve">  Number at Beginning of Year</t>
  </si>
  <si>
    <t xml:space="preserve">  Additions During Year</t>
  </si>
  <si>
    <t xml:space="preserve">   Purchases</t>
  </si>
  <si>
    <t xml:space="preserve">   Associated with Utility Plant Acquired</t>
  </si>
  <si>
    <t xml:space="preserve">     TOTAL Additions (Enter Total of Lines</t>
  </si>
  <si>
    <t xml:space="preserve">          3 and 4)</t>
  </si>
  <si>
    <t xml:space="preserve">  Reductions During Year</t>
  </si>
  <si>
    <t xml:space="preserve">   Retirements</t>
  </si>
  <si>
    <t xml:space="preserve">   Associated with Utility Plant Sold</t>
  </si>
  <si>
    <t xml:space="preserve">     TOTAL Reductions (Enter Total of Lines 7</t>
  </si>
  <si>
    <t xml:space="preserve">          and 8)</t>
  </si>
  <si>
    <t xml:space="preserve">            Number at End of Year (Lines 1 + 5 - 9)</t>
  </si>
  <si>
    <t xml:space="preserve">  In Stock</t>
  </si>
  <si>
    <t xml:space="preserve">  Locked Meters on Customers' Premises</t>
  </si>
  <si>
    <t xml:space="preserve">  Inactive Transformers on System</t>
  </si>
  <si>
    <t xml:space="preserve">  In Customers' Use</t>
  </si>
  <si>
    <t xml:space="preserve">  In Company's Use</t>
  </si>
  <si>
    <t xml:space="preserve">            TOTAL End of Year (Enter Total of lines</t>
  </si>
  <si>
    <t xml:space="preserve">                 11 to 15.  This line should equal line 10.)</t>
  </si>
  <si>
    <t>Page 429</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</si>
  <si>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</si>
  <si>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</si>
  <si>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is no taxable income for the year.  Indicate clearly the nature of each reconciling amount.</t>
  </si>
  <si>
    <t xml:space="preserve">LF - for long-term firm transmission service.  "Long-term" means one year or longer and "firm" means that service cannot be </t>
  </si>
  <si>
    <t>Report receipt and delivery locations for all single contract path, "point to point" transmission service.  In column (f), report the</t>
  </si>
  <si>
    <t>interrupted for economic reasons and is intended to remain reliable even under adverse conditions.  For all transactions identified</t>
  </si>
  <si>
    <t xml:space="preserve">designation for the substation, or other appropriate identification for where energy was received as specified in the contract.  In </t>
  </si>
  <si>
    <t>10.</t>
  </si>
  <si>
    <t xml:space="preserve">Provide total amounts in columns (i) through (n) as the last line.  Enter "TOTAL" in column (a) as the last line.  The total amounts in </t>
  </si>
  <si>
    <t>Page 450-A</t>
  </si>
  <si>
    <t>(591) Maintenance of Structures</t>
  </si>
  <si>
    <t>(935) Maintenance of General Plant</t>
  </si>
  <si>
    <t>(549)</t>
  </si>
  <si>
    <t>Miscellaneous Other Power Generation Expenses</t>
  </si>
  <si>
    <t>(592) Maintenance of Station Equipment</t>
  </si>
  <si>
    <t xml:space="preserve">in such consolidated return.  State names of group members, tax assigned to each group member, and basis  </t>
  </si>
  <si>
    <t>of allocation, assignment, or sharing of the consolidated tax among group members.</t>
  </si>
  <si>
    <t>A substitute page, designed to meet a particular need of a company, may be used as long as the data is consistent and</t>
  </si>
  <si>
    <t>meets the requirements of the above instructions.  For electronic reporting purposes complete line 27 and provide the</t>
  </si>
  <si>
    <t>substitute page in the context of a footnote.</t>
  </si>
  <si>
    <t>Particulars (Details)</t>
  </si>
  <si>
    <t xml:space="preserve"> No.</t>
  </si>
  <si>
    <t>Net Income for the Year (Page 117)</t>
  </si>
  <si>
    <t xml:space="preserve">  3. Report in column (c) a monthly breakdown of the Non-</t>
  </si>
  <si>
    <t>the system defined as the difference between columns (b) and (c).</t>
  </si>
  <si>
    <t xml:space="preserve">  Requirements Sales for Resale reported on line 24.  Include in</t>
  </si>
  <si>
    <t>5.  Report in columns (e) and (f) the specified information for each</t>
  </si>
  <si>
    <t xml:space="preserve">  the monthly amounts any energy losses associated with the</t>
  </si>
  <si>
    <t>monthly peak load reported in column (d).</t>
  </si>
  <si>
    <t>Name of System:</t>
  </si>
  <si>
    <t>Monthly Non-Requirements</t>
  </si>
  <si>
    <t>MONTHLY PEAK</t>
  </si>
  <si>
    <t>Month</t>
  </si>
  <si>
    <t>Total Monthly Energy</t>
  </si>
  <si>
    <t>Megawatts</t>
  </si>
  <si>
    <t>Day of Month</t>
  </si>
  <si>
    <t>Hour</t>
  </si>
  <si>
    <t>&amp; Associated Losses</t>
  </si>
  <si>
    <t>(See Instruction 4)</t>
  </si>
  <si>
    <t>January</t>
  </si>
  <si>
    <t>February</t>
  </si>
  <si>
    <t>March</t>
  </si>
  <si>
    <t>April</t>
  </si>
  <si>
    <t>May</t>
  </si>
  <si>
    <t>June</t>
  </si>
  <si>
    <t>July</t>
  </si>
  <si>
    <t>August</t>
  </si>
  <si>
    <t xml:space="preserve">basis (i.e., the supplier includes projected load for this service in its system resource planning).  In addition, the </t>
  </si>
  <si>
    <t>(or longer) basis, enter the monthly average billing demand in column (d), the average monthly non-</t>
  </si>
  <si>
    <t xml:space="preserve">coincident peak (NCP) demand in column (e), and the average monthly coincident peak (CP) demand in </t>
  </si>
  <si>
    <t xml:space="preserve">column (f).  For all other types of service, enter NA in columns (d), (e) and (f).  Monthly NCP demand is the </t>
  </si>
  <si>
    <t>LF -  for long-term firm service.  "Long-term" means five years or longer and "firm" means that service cannot be</t>
  </si>
  <si>
    <t xml:space="preserve">maximum metered hourly (60-minute integration) demand in a month.  Monthly CP demand is the metered </t>
  </si>
  <si>
    <t>Accum. Prov. For Uncollectible Accts.</t>
  </si>
  <si>
    <t>Notes Receivable from Associated Cos.</t>
  </si>
  <si>
    <t xml:space="preserve">                                                  If required, see insert pages below</t>
  </si>
  <si>
    <t xml:space="preserve">  the respondent is not the sole owner.  If such property is leased</t>
  </si>
  <si>
    <t>and give name of lessee, date and terms of lease, annual rent for</t>
  </si>
  <si>
    <t xml:space="preserve">  4.  Exclude from this page any transmission lines for which plant</t>
  </si>
  <si>
    <t>the cost of which is reported for another line.  Report pole miles</t>
  </si>
  <si>
    <t xml:space="preserve">  from another company, give name of lessor, date and terms of</t>
  </si>
  <si>
    <t>year, and how determined.  Specify whether lessee is an associated</t>
  </si>
  <si>
    <t xml:space="preserve">  costs are included in Account 121, Nonutility Property.</t>
  </si>
  <si>
    <t>of line on leased or partly owned structures in column (g).</t>
  </si>
  <si>
    <t xml:space="preserve">  lease, and amount of rent for year.  For any transmission line other</t>
  </si>
  <si>
    <t xml:space="preserve">  5.  Indicate whether the type of supporting structure reported in</t>
  </si>
  <si>
    <t>In a footnote, explain the basis of such occupancy and state</t>
  </si>
  <si>
    <t xml:space="preserve">  than a leased line, or portion thereof, for which the respondent</t>
  </si>
  <si>
    <t>10.  Base the plant cost figures called for in columns (j) to (l) on</t>
  </si>
  <si>
    <t xml:space="preserve">  column (e) is: (1) single pole, wood or steel; (2) H-frame, wood, or steel</t>
  </si>
  <si>
    <t>whether expenses with respect to such structures are included</t>
  </si>
  <si>
    <t xml:space="preserve">  is not the sole owner but which the respondent operates or</t>
  </si>
  <si>
    <t>the book cost at end of year.</t>
  </si>
  <si>
    <t xml:space="preserve">  poles; (3) tower; or (4) underground construction.  If a transmission</t>
  </si>
  <si>
    <t>in the expenses reported for the line designated.</t>
  </si>
  <si>
    <t>Voltage (KV)</t>
  </si>
  <si>
    <t>Length (Pole Miles)</t>
  </si>
  <si>
    <t>Cost of Line</t>
  </si>
  <si>
    <t>Designation</t>
  </si>
  <si>
    <t>(Indicate where other than</t>
  </si>
  <si>
    <t>Type of</t>
  </si>
  <si>
    <t>(In the case of underground</t>
  </si>
  <si>
    <t>Size of</t>
  </si>
  <si>
    <t>(Include in column (j) land, land rights, and</t>
  </si>
  <si>
    <t>EXPENSES, EXCEPT DEPRECIATION AND TAXES</t>
  </si>
  <si>
    <t>60 cycle, 3 phase)</t>
  </si>
  <si>
    <t>Supporting</t>
  </si>
  <si>
    <t>be used for long-term firm service which meets the definition of RQ service.  For all transactions identified as LF,</t>
  </si>
  <si>
    <t xml:space="preserve">      any demand not stated on a megawatt basis and explain.</t>
  </si>
  <si>
    <t>provide in a footnote the termination date of the contract defined as the earliest date that either buyer or seller</t>
  </si>
  <si>
    <t xml:space="preserve">   7. Report in column (g) the megawatthours shown on bills rendered to the purchaser.</t>
  </si>
  <si>
    <t>can unilaterally get out of the contract.</t>
  </si>
  <si>
    <t xml:space="preserve">   8. Report demand charges in column (h), energy charges in column (i), and the total of any other types of charges,</t>
  </si>
  <si>
    <t>IF - for intermediate-term firm service.  The same as LF service except that "intermediate-term" means longer than</t>
  </si>
  <si>
    <t xml:space="preserve">      including out-of-period adjustment, in column (j).  Explain in a footnote all components of the amount shown in </t>
  </si>
  <si>
    <t>one year but less than five years.</t>
  </si>
  <si>
    <t xml:space="preserve">      column (j).  Report in column (k) the total charge shown on bills rendered to the purchaser.</t>
  </si>
  <si>
    <t>Steam Transferred (Cr.)</t>
  </si>
  <si>
    <t>Electric Expenses</t>
  </si>
  <si>
    <t>Misc. Steam (or Nuclear) Power Expenses</t>
  </si>
  <si>
    <t>Maintenance of Boiler (or Reactor) Plant</t>
  </si>
  <si>
    <t>Maintenance of Misc. Steam (or Nuclear) Plant</t>
  </si>
  <si>
    <t xml:space="preserve">  Total Production Expenses</t>
  </si>
  <si>
    <t xml:space="preserve">  Expenses per Net KWh</t>
  </si>
  <si>
    <t>Fuel: Kind (Coal, Gas, Oil, or Nuclear)</t>
  </si>
  <si>
    <t>Unit: (Coal - tons of 2,000 lb.)(Oil - barrels of</t>
  </si>
  <si>
    <t xml:space="preserve">          42 gals.)(Gas - Mcf)(Nuclear - indicate)</t>
  </si>
  <si>
    <t>Quantity (Units) of Fuel Burned</t>
  </si>
  <si>
    <t>lines, report circuit miles)</t>
  </si>
  <si>
    <t>Conductor</t>
  </si>
  <si>
    <t>clearing right-of-way)</t>
  </si>
  <si>
    <t>From</t>
  </si>
  <si>
    <t>To</t>
  </si>
  <si>
    <t>Operating</t>
  </si>
  <si>
    <t>Designed</t>
  </si>
  <si>
    <t>Structure</t>
  </si>
  <si>
    <t>On Structures of</t>
  </si>
  <si>
    <t>Circuits</t>
  </si>
  <si>
    <t>and Material</t>
  </si>
  <si>
    <t>Land</t>
  </si>
  <si>
    <t>Construction and</t>
  </si>
  <si>
    <t>Total Cost</t>
  </si>
  <si>
    <t>Line Designated</t>
  </si>
  <si>
    <t>Another Line</t>
  </si>
  <si>
    <t>Other Costs</t>
  </si>
  <si>
    <t>Page 422</t>
  </si>
  <si>
    <t>Page 423</t>
  </si>
  <si>
    <t>TRANSMISSION LINES ADDED DURING YEAR</t>
  </si>
  <si>
    <t>TRANSMISSION LINES ADDED DURING YEAR (Continued)</t>
  </si>
  <si>
    <t xml:space="preserve">  1.  Report below the information called for concerning</t>
  </si>
  <si>
    <t>underground construction and show each transmission line</t>
  </si>
  <si>
    <t xml:space="preserve">  costs.  Designate, however, if estimated amounts are report-</t>
  </si>
  <si>
    <t xml:space="preserve">          3.  If design voltage differs from operating voltage,</t>
  </si>
  <si>
    <t xml:space="preserve">  transmission lines added or altered during the year.</t>
  </si>
  <si>
    <t>separately.  If actual costs of completed construction are not</t>
  </si>
  <si>
    <t xml:space="preserve">  ed.  Include costs of Clearing Land and Rights-of-Way, and</t>
  </si>
  <si>
    <t xml:space="preserve">          indicate such fact by footnote; also where line is</t>
  </si>
  <si>
    <t xml:space="preserve">  It is not necessary to report minor revisions of lines.</t>
  </si>
  <si>
    <t>ownership or lease, give name of co-owner or other party, explain</t>
  </si>
  <si>
    <t xml:space="preserve">  2.  Substations which serve only one industrial or street</t>
  </si>
  <si>
    <t>substation, designating whether transmission or distribution</t>
  </si>
  <si>
    <t xml:space="preserve">  6.  Designate substations or major items of equipment leased</t>
  </si>
  <si>
    <t>basis of sharing expenses or other accounting between the</t>
  </si>
  <si>
    <t xml:space="preserve">  railway customer should not be listed below.</t>
  </si>
  <si>
    <t>and whether attended or unattended.  At the end of the page,</t>
  </si>
  <si>
    <t xml:space="preserve">  from others, jointly owned with others, or operated otherwise</t>
  </si>
  <si>
    <t>parties, and state amounts and accounts affected in respon-</t>
  </si>
  <si>
    <t xml:space="preserve">  3.  Substations with capacities of less than 10 MVa,</t>
  </si>
  <si>
    <t>summarize according to function the capacities reported for</t>
  </si>
  <si>
    <t xml:space="preserve">  than by reason of sole ownership by the respondent.  For</t>
  </si>
  <si>
    <t xml:space="preserve">                                               B. Nuclear Power Generation</t>
  </si>
  <si>
    <t>Page 430</t>
  </si>
  <si>
    <t>Due to a large amount of data, some companies will be required to file additional pages to complete certain schedules.  If you are required to prepare insert pages, insert pages have been provided in the workspace below the applicable schedule.   The totals of the insert pages should be inputted on the related schedule.  The print macro will not print insert pages.   As a result, you will have to print these schedules manually.</t>
  </si>
  <si>
    <t>report applies.   At least one additional copy shall be retained in the files of  the reporting utility.</t>
  </si>
  <si>
    <t xml:space="preserve">Commission,  Albany,  NY,  on or before the 31st of March next following the end of the year to which the </t>
  </si>
  <si>
    <t>the report.  The statute further provides that when any such report is defective or believed to be erroneous,</t>
  </si>
  <si>
    <t>the reporting utility shall be duly notified and given a reasonable time within which to make the necessary</t>
  </si>
  <si>
    <t>amendments or corrections.</t>
  </si>
  <si>
    <t>lines and columns provided.  In determining this segregation</t>
  </si>
  <si>
    <t xml:space="preserve">  for the year.  Segregate amounts originally charged to clearing</t>
  </si>
  <si>
    <t>of salaries and wages originally charged to clearing accounts,</t>
  </si>
  <si>
    <t xml:space="preserve">  accounts to Utility Departments, Construction, Plant Removals,</t>
  </si>
  <si>
    <t>a method of approximation giving substantially correct results</t>
  </si>
  <si>
    <t xml:space="preserve">  and Other Accounts, and enter such amounts in the appropriate</t>
  </si>
  <si>
    <t>may be used.</t>
  </si>
  <si>
    <t>Allocation of</t>
  </si>
  <si>
    <t>Direct Payroll</t>
  </si>
  <si>
    <t>Plant Materials and Operating Supplies (Account 154)</t>
  </si>
  <si>
    <t>Merchandise (Account 155)</t>
  </si>
  <si>
    <t>Other Material and Supplies (Account 156)</t>
  </si>
  <si>
    <t xml:space="preserve">Nuclear Materials Held for Sale (Account 157) (Not </t>
  </si>
  <si>
    <t>Stores Expense Undistributed (Account 163)</t>
  </si>
  <si>
    <t xml:space="preserve">    TOTAL Materials and Supplies (per Balance Sheet)</t>
  </si>
  <si>
    <t xml:space="preserve">  6.  Report on lines 5 allowances returned by the EPA.  Report on line 39 the EPA's sales of the withheld allowances.  Report on lines 43-46 the net sales proceeds and gains/losses resulting from the EPA's sale or auction of withheld allowances.</t>
  </si>
  <si>
    <t xml:space="preserve">  1.  Report below the particulars (details) called for concerning allowances.</t>
  </si>
  <si>
    <t>are first eligible for use:  the current year's allowances in columns (b)-(c), allowances for the three succeeding years in columns (d)-(i), starting with the following year, and allowances for the remaining succeeding years in columns (j)-(k).</t>
  </si>
  <si>
    <t xml:space="preserve">  8.  Report on lines 22-27 the name of purchasers/transferees of allowances disposed of and identify associated companies.</t>
  </si>
  <si>
    <t xml:space="preserve">  2.  Report all acquisitions of allowances at cost.</t>
  </si>
  <si>
    <t xml:space="preserve">  9.  Report the net costs and benefits of hedging transactions on a separate line under purchases/transfers and sales/transfers.</t>
  </si>
  <si>
    <t xml:space="preserve">  3.  Report allowances in accordance with a weighted average cost allocation method and other accounting as prescribed by General Instruction No. 21 in the Uniform System of Accounts.</t>
  </si>
  <si>
    <t xml:space="preserve">  7.  Report on lines 8-14 the names of vendors/transferors of allowances acquired and identify associated companies (See "associated company" under "Definitions" in the Uniform System of Accounts).</t>
  </si>
  <si>
    <t>Sample</t>
  </si>
  <si>
    <t xml:space="preserve">     TOTAL Sales to Ultimate Consumers</t>
  </si>
  <si>
    <t>(447) Sales for Resale</t>
  </si>
  <si>
    <t xml:space="preserve">     TOTAL Sales of Electricity</t>
  </si>
  <si>
    <t>(Less) (449.1) Provision for Rate Refunds</t>
  </si>
  <si>
    <t xml:space="preserve">     TOTAL Revenues Net of Provision for Refunds</t>
  </si>
  <si>
    <t>(450) Forfeited Discounts</t>
  </si>
  <si>
    <t>(451) Miscellaneous Service Revenues</t>
  </si>
  <si>
    <t>(453) Sales of Water and Water Power</t>
  </si>
  <si>
    <t>(454) Rent from Electric Property</t>
  </si>
  <si>
    <t>(455) Interdepartmental Rents</t>
  </si>
  <si>
    <t>(456) Other Electric Revenues</t>
  </si>
  <si>
    <t xml:space="preserve">     TOTAL Other Operating Revenues</t>
  </si>
  <si>
    <t xml:space="preserve">     TOTAL Electric Operating Revenues</t>
  </si>
  <si>
    <t>Next Page is 304</t>
  </si>
  <si>
    <t>Page 300</t>
  </si>
  <si>
    <t>Page 301</t>
  </si>
  <si>
    <t xml:space="preserve">  (2)  [   ]  A Resubmission</t>
  </si>
  <si>
    <t xml:space="preserve">     1.    Report below for each rate schedule in effect during</t>
  </si>
  <si>
    <t>peak  water heating schedule),  the entries in column (d) for</t>
  </si>
  <si>
    <t>the special schedule should denote the duplication in</t>
  </si>
  <si>
    <t>number of reported customers.</t>
  </si>
  <si>
    <t xml:space="preserve">       4.   The average number of customers should be the</t>
  </si>
  <si>
    <t xml:space="preserve">     2.    Provide a subheading and total for each prescribed</t>
  </si>
  <si>
    <t>number of bills rendered during the year divided by the</t>
  </si>
  <si>
    <t>operating revenue account in the sequence followed in</t>
  </si>
  <si>
    <t>number of billing periods during the year (12 if all billings</t>
  </si>
  <si>
    <t>"Electric Operating Revenues," pages 300-301. If the sales</t>
  </si>
  <si>
    <t>are made monthly).</t>
  </si>
  <si>
    <t>Payroll Charged for</t>
  </si>
  <si>
    <t>Clearing Accounts</t>
  </si>
  <si>
    <t xml:space="preserve">     Production</t>
  </si>
  <si>
    <t xml:space="preserve">     Transmission</t>
  </si>
  <si>
    <t xml:space="preserve">     Distribution</t>
  </si>
  <si>
    <t xml:space="preserve">     Customer Accounts</t>
  </si>
  <si>
    <t xml:space="preserve">     Customer Service and Informational</t>
  </si>
  <si>
    <t xml:space="preserve">     Sales</t>
  </si>
  <si>
    <t xml:space="preserve">          TOTAL Plant Removal (Total of lines 70 thru 72)</t>
  </si>
  <si>
    <t>Other Accounts (Specify):</t>
  </si>
  <si>
    <t>TOTAL Other Accounts</t>
  </si>
  <si>
    <t>TOTAL SALARIES AND WAGES</t>
  </si>
  <si>
    <t>Page 355</t>
  </si>
  <si>
    <t>COMMON UTILITY PLANT AND EXPENSES</t>
  </si>
  <si>
    <t xml:space="preserve">  1.  Describe the property carried in the utility's accounts as</t>
  </si>
  <si>
    <t>to which such accumulated provisions relate, including</t>
  </si>
  <si>
    <t xml:space="preserve">  common utility plant and show the book cost of such plant at</t>
  </si>
  <si>
    <t>explanation of basis of allocation and factors used.</t>
  </si>
  <si>
    <t xml:space="preserve">  end of year classified by accounts as provided by Plant</t>
  </si>
  <si>
    <t>3.  Give for the year the expenses of operation,</t>
  </si>
  <si>
    <t xml:space="preserve">  Instruction 13, Common Utility Plant, of the Uniform System</t>
  </si>
  <si>
    <t>maintenance, rents, depreciation, and amortization for</t>
  </si>
  <si>
    <t xml:space="preserve">  of Accounts.  Also show the allocation of such plant costs to</t>
  </si>
  <si>
    <t>common utility plant classified by accounts as provided by</t>
  </si>
  <si>
    <t xml:space="preserve">  the respective departments using the common utility plant</t>
  </si>
  <si>
    <t xml:space="preserve">the Uniform System of Accounts.  Show the allocation of </t>
  </si>
  <si>
    <t xml:space="preserve">  and explain the basis of allocation used, giving the allocation</t>
  </si>
  <si>
    <t>such expenses to the departments using the common utility</t>
  </si>
  <si>
    <t xml:space="preserve">  factors.</t>
  </si>
  <si>
    <t>plant to which such expenses are related.  Explain the basis</t>
  </si>
  <si>
    <t xml:space="preserve">  2.  Furnish the accumulated provisions for depreciation and</t>
  </si>
  <si>
    <t xml:space="preserve">the name of the issuing company as well as a description of </t>
  </si>
  <si>
    <t>or discount.  Indicate the premium or discount with a notation,</t>
  </si>
  <si>
    <t xml:space="preserve">particulars (details) for  Accounts 223 and 224 of net </t>
  </si>
  <si>
    <t>any obligations retired or reacquired before end of year,</t>
  </si>
  <si>
    <t>the bonds.</t>
  </si>
  <si>
    <t xml:space="preserve">such as (P) or (D).  The expenses, premium or discount should </t>
  </si>
  <si>
    <t>Electric Plant - Purchased or Sold</t>
  </si>
  <si>
    <t>Pg 200, L 5 (c)</t>
  </si>
  <si>
    <t>Experimental Plant - Unclassified</t>
  </si>
  <si>
    <t>Pg 200, L 7 (c)</t>
  </si>
  <si>
    <t>Nuclear Fuel Assemblies (Net)</t>
  </si>
  <si>
    <t>Pg 203, L 6, 10, 11, 12 (f)</t>
  </si>
  <si>
    <t>ELECTRIC DISTRIBUTION METERS AND LINE TRANSFORMERS</t>
  </si>
  <si>
    <t>under a lease, give name of lessor, date and period of lease,</t>
  </si>
  <si>
    <t xml:space="preserve">  distribution watt-hour meters and line transformers.</t>
  </si>
  <si>
    <t>and annual rent.  If 500 or more meters or line transformers</t>
  </si>
  <si>
    <t xml:space="preserve">  2.  Include watt-hour demand distribution meters, but not</t>
  </si>
  <si>
    <t>are held other than by reason of sole ownership or lease,</t>
  </si>
  <si>
    <t xml:space="preserve">  external demand meters.</t>
  </si>
  <si>
    <t>give name of co-owner or other parties, explain basis of accounting</t>
  </si>
  <si>
    <t xml:space="preserve">  3.  Show in a footnote the number of distribution watt-hour</t>
  </si>
  <si>
    <t>Next Page is 222</t>
  </si>
  <si>
    <t>Page 222</t>
  </si>
  <si>
    <t>NUMBER OF ELECTRIC DEPARTMENT EMPLOYEES</t>
  </si>
  <si>
    <t>(517) Operation Supervision and Engineering</t>
  </si>
  <si>
    <t>E. Other Power Supply Expenses</t>
  </si>
  <si>
    <t>(518) Fuel</t>
  </si>
  <si>
    <t>(555)</t>
  </si>
  <si>
    <t>(901) Supervision</t>
  </si>
  <si>
    <t xml:space="preserve">1.  The data on number of employees should be reported for the payroll period ending nearest to October 31, or any payroll      </t>
  </si>
  <si>
    <t>(519) Coolants and Water</t>
  </si>
  <si>
    <t>(556)</t>
  </si>
  <si>
    <t>System Control and Load Dispatching</t>
  </si>
  <si>
    <t>(902) Meter Reading Expenses</t>
  </si>
  <si>
    <t>period ending 60 days before or after October 31.</t>
  </si>
  <si>
    <t>(520) Steam Expenses</t>
  </si>
  <si>
    <t>(557)</t>
  </si>
  <si>
    <t>Other Expenses</t>
  </si>
  <si>
    <t>(903) Customer Records and Collection Expenses</t>
  </si>
  <si>
    <t>2.  If the respondent's payroll for the reporting period includes any special construction personnel, include such employees</t>
  </si>
  <si>
    <t>(521) Steam from Other Sources</t>
  </si>
  <si>
    <t>(904) Uncollectible Accounts</t>
  </si>
  <si>
    <t>on line 3, and show the number of such special construction employees in a footnote.</t>
  </si>
  <si>
    <t>(Less) (522) Steam Transferred-Cr.</t>
  </si>
  <si>
    <t>(905) Miscellaneous Customer Accounts Expenses</t>
  </si>
  <si>
    <t xml:space="preserve">3.  The number of employees assignable to the electric department from joint functions of combination utilities may be </t>
  </si>
  <si>
    <t>(523) Electric Expenses</t>
  </si>
  <si>
    <t>2. TRANSMISSION EXPENSES</t>
  </si>
  <si>
    <t xml:space="preserve">determined by estimate, on the basis of employee equivalents. Show the estimated number of equivalent employees </t>
  </si>
  <si>
    <t>(524) Miscellaneous Nuclear Power Expenses</t>
  </si>
  <si>
    <t>attributed to the electric department from joint functions.</t>
  </si>
  <si>
    <t>(525) Rents</t>
  </si>
  <si>
    <t>(560)</t>
  </si>
  <si>
    <t xml:space="preserve">  TOTAL Operation (Enter Total of lines 24 thru 32)</t>
  </si>
  <si>
    <t>(907) Supervision</t>
  </si>
  <si>
    <t xml:space="preserve">1. Payroll Period Ended (Date)                                     </t>
  </si>
  <si>
    <t>(562)</t>
  </si>
  <si>
    <t>Station Expenses</t>
  </si>
  <si>
    <t>(537) Hydraulic Expenses</t>
  </si>
  <si>
    <t>(572)</t>
  </si>
  <si>
    <t>Maintenance of Underground Lines</t>
  </si>
  <si>
    <t>(538) Electric Expenses</t>
  </si>
  <si>
    <t>(573)</t>
  </si>
  <si>
    <t>Maintenance of Miscellaneous Transmission Plant</t>
  </si>
  <si>
    <t>(920) Administrative and General Salaries</t>
  </si>
  <si>
    <t>(539) Miscellaneous Hydraulic Power Generation Expenses</t>
  </si>
  <si>
    <t>(921) Office Supplies and Expenses</t>
  </si>
  <si>
    <t>(540) Rents</t>
  </si>
  <si>
    <t xml:space="preserve">                                                                                                 Page 422a</t>
  </si>
  <si>
    <t>Production Expenses</t>
  </si>
  <si>
    <t xml:space="preserve">   Pumped Storage Expenses</t>
  </si>
  <si>
    <t xml:space="preserve">   Miscellaneous Pumped Storage Power Generation Expenses</t>
  </si>
  <si>
    <t xml:space="preserve">   Maintenance of Misc. Pumped Storage Plant</t>
  </si>
  <si>
    <t xml:space="preserve">     Production Exp. Before Pumping Exp. (Enter Total lines 23 thru 33)</t>
  </si>
  <si>
    <t xml:space="preserve">   Pumping Expenses</t>
  </si>
  <si>
    <t xml:space="preserve">     Total Production Expenses (Enter Total of lines 34 and 35)</t>
  </si>
  <si>
    <t>Furnish the indicated data with respect to each executive officer and director, whether or not they received any compensation from the respondent.</t>
  </si>
  <si>
    <t>Executive officers include a company's president, secretary, treasurer and vice president in charge of a principal business unit, division or function (such as sales, administration, or finance), and any other person who performs similar policy making functions.</t>
  </si>
  <si>
    <t>5.  If any person reported hereunder received compensation from more than one affiliated company or was carried on the payroll of an affiliated company, details shall be given in a note.</t>
  </si>
  <si>
    <t>Indicate with an asterisk (*) in column (a) those directors who were members of the executive committee, if any, and by a double asterisk (**) the chairman, if any, of that committee, at the end of the year.</t>
  </si>
  <si>
    <t>Please complete the information on this schedule for all copies (paper and electronic version) of the report.</t>
  </si>
  <si>
    <t>the court and date of court order under which such certificates</t>
  </si>
  <si>
    <t>treatment other than as specified by the Uniform System of</t>
  </si>
  <si>
    <t>were issued.</t>
  </si>
  <si>
    <t>Accounts.</t>
  </si>
  <si>
    <t>AMORTIZATION PERIOD</t>
  </si>
  <si>
    <t>Outstanding</t>
  </si>
  <si>
    <t xml:space="preserve">                                     Class and Series of Obligation, Coupon Rate</t>
  </si>
  <si>
    <t>Principal</t>
  </si>
  <si>
    <t xml:space="preserve">    Total Expense,</t>
  </si>
  <si>
    <t>Nominal Date</t>
  </si>
  <si>
    <t>(Total amount</t>
  </si>
  <si>
    <t>Interest for Year</t>
  </si>
  <si>
    <t xml:space="preserve">        (For new issue, give Commission Authorization numbers and dates)</t>
  </si>
  <si>
    <t xml:space="preserve">       Premium or</t>
  </si>
  <si>
    <t>of Issue</t>
  </si>
  <si>
    <t>Date From</t>
  </si>
  <si>
    <t>Date To</t>
  </si>
  <si>
    <t>outstanding</t>
  </si>
  <si>
    <t>Debt Issued</t>
  </si>
  <si>
    <t xml:space="preserve">          Discount</t>
  </si>
  <si>
    <t>without reduction</t>
  </si>
  <si>
    <t>for amounts held</t>
  </si>
  <si>
    <t>by respondent)</t>
  </si>
  <si>
    <t xml:space="preserve">                                   (a)</t>
  </si>
  <si>
    <t>Bonds (Account 221)</t>
  </si>
  <si>
    <t>Reacquired Bonds (Account 222)</t>
  </si>
  <si>
    <t>Plant Hours Connected to Load While Generating</t>
  </si>
  <si>
    <t>Generation, Exclusive of Plant Use - KWh</t>
  </si>
  <si>
    <t>Energy Used for Plumbing - KWh</t>
  </si>
  <si>
    <t>Net Output for Load (line 9 minus line 10) - KWh</t>
  </si>
  <si>
    <t xml:space="preserve">   Water Wheels, Turbines, and Generators</t>
  </si>
  <si>
    <t xml:space="preserve">   Accessory Electric Equipment</t>
  </si>
  <si>
    <t xml:space="preserve">   Miscellaneous Powerplant Equipment</t>
  </si>
  <si>
    <t xml:space="preserve">     Total Cost (Enter Total of lines 13 thru 19)</t>
  </si>
  <si>
    <t>the print range. This can be corrected by one of two methods: selecting a smaller font size</t>
  </si>
  <si>
    <t>on the specific sheet, or delete some spaces on the combined string below.</t>
  </si>
  <si>
    <t>Gas Only ----&gt;</t>
  </si>
  <si>
    <t>Please fill in the following:</t>
  </si>
  <si>
    <t>Respondent's exact legal name:</t>
  </si>
  <si>
    <t/>
  </si>
  <si>
    <t>Address line 1:</t>
  </si>
  <si>
    <t>Address line 2:</t>
  </si>
  <si>
    <t>For the period starting:</t>
  </si>
  <si>
    <t>For the year ended:</t>
  </si>
  <si>
    <t>Date of Report:</t>
  </si>
  <si>
    <t>Instructions</t>
  </si>
  <si>
    <t>Do not include this sheet in the Annual Report you send to the Commission</t>
  </si>
  <si>
    <t>General Information</t>
  </si>
  <si>
    <t>Insert Pages</t>
  </si>
  <si>
    <t>Printing Individual Schedules on the File</t>
  </si>
  <si>
    <t>Saving the File</t>
  </si>
  <si>
    <t xml:space="preserve">Print the Entire Report </t>
  </si>
  <si>
    <t>Organizing the Paper Copy of the Annual Report</t>
  </si>
  <si>
    <t>Originals vs Resubmission</t>
  </si>
  <si>
    <t>If the report pages are originals, there is no need to check original on each page. If any page of the report is a resubmission, please check the box marked resubmission on the applicable page.</t>
  </si>
  <si>
    <t>Company Name</t>
  </si>
  <si>
    <t>NAME TO SAVE</t>
  </si>
  <si>
    <t>Brooklyn Union</t>
  </si>
  <si>
    <t>Corning Natural Gas</t>
  </si>
  <si>
    <t>National Fuel Gas</t>
  </si>
  <si>
    <t>NM Suburban</t>
  </si>
  <si>
    <t>St. Lawrence</t>
  </si>
  <si>
    <t>Central Hudson</t>
  </si>
  <si>
    <t>Con Ed</t>
  </si>
  <si>
    <t>LILCO</t>
  </si>
  <si>
    <t>NYSEG</t>
  </si>
  <si>
    <t>NIMO</t>
  </si>
  <si>
    <t>Orange &amp; Rockland</t>
  </si>
  <si>
    <t>RG&amp;E</t>
  </si>
  <si>
    <t>ELECTRIC AND/OR GAS UTILITIES</t>
  </si>
  <si>
    <t>CLASSES A AND B</t>
  </si>
  <si>
    <t>OF</t>
  </si>
  <si>
    <t xml:space="preserve">     Give particulars (details) concerning the matters indicated below.  Make the statements explicit and precise, and number them in accordance with the inquiries.  Each inquiry should be answered.  Enter "none", "not applicable," or "NA" where applicable.  If information, which answers an inquiry, is given elsewhere in the report, make a reference to the schedule in which it appears.</t>
  </si>
  <si>
    <t xml:space="preserve">     6.  Obligations incurred as a result of issuance of securities or assumption of liabilities or guarantees including issuance of short-term debt and commercial paper having a maturity of one year or less.  Give reference to FERC or State Commission authorization, as appropriate, and the amount of obligation or guarantee.</t>
  </si>
  <si>
    <t xml:space="preserve">     1.  Changes in and important additions to franchise rights: Describe the actual consideration given therefore and state from whom the franchise rights were acquired.  If acquired without the payment of consideration, state that fact.</t>
  </si>
  <si>
    <t xml:space="preserve">     7.  Changes in articles of incorporation or amendments to charter:  Explain the nature and purpose of such changes or amendments.</t>
  </si>
  <si>
    <t xml:space="preserve">     8. State the estimated annual effect and nature of any important wage scale changes during the year.</t>
  </si>
  <si>
    <t xml:space="preserve">     3.  Purchase or sale of an operating unit or system:  Give a brief description of the property, and of the transactions relating thereto, and reference to Commission authorization, if any was required.  Give date journal entries called for by the Uniform System of Accounts were submitted to the Commission.</t>
  </si>
  <si>
    <t xml:space="preserve">     9.  State briefly the status of any materially important legal proceedings pending at the end of the year, and the results of any such proceedings culminated during the year.  </t>
  </si>
  <si>
    <t>Excluding</t>
  </si>
  <si>
    <t>Cost of Plant</t>
  </si>
  <si>
    <t>(In cents</t>
  </si>
  <si>
    <t>Const.</t>
  </si>
  <si>
    <t>Rating</t>
  </si>
  <si>
    <t>MW</t>
  </si>
  <si>
    <t>Inst</t>
  </si>
  <si>
    <t>Exc'l. Fuel</t>
  </si>
  <si>
    <t>per million</t>
  </si>
  <si>
    <t>(in MW)</t>
  </si>
  <si>
    <t>(60 Min.)</t>
  </si>
  <si>
    <t>Use</t>
  </si>
  <si>
    <t>Capacity</t>
  </si>
  <si>
    <t>Btu)</t>
  </si>
  <si>
    <t xml:space="preserve">Next Page is 422 </t>
  </si>
  <si>
    <t>Page 410</t>
  </si>
  <si>
    <t>Page 411</t>
  </si>
  <si>
    <t>Page 410-A</t>
  </si>
  <si>
    <t>Page 411-A</t>
  </si>
  <si>
    <t>TRANSMISSION LINE STATISTICS</t>
  </si>
  <si>
    <t>TRANSMISSION LINE STATISTICS (Continued)</t>
  </si>
  <si>
    <t xml:space="preserve">  1. Report information concerning transmission lines, cost of lines,</t>
  </si>
  <si>
    <t>line has more than one type of supporting structure, indicate</t>
  </si>
  <si>
    <t xml:space="preserve">  7.  Do not report the same transmission line structure twice.</t>
  </si>
  <si>
    <t>shares in the operation of, furnish a succinct statement explaining</t>
  </si>
  <si>
    <t xml:space="preserve">  and expenses for year.  List each transmission line having nominal</t>
  </si>
  <si>
    <t>the mileage of each type of construction by the use of brackets</t>
  </si>
  <si>
    <t xml:space="preserve">  Report lower voltage lines and higher voltage lines as one line.</t>
  </si>
  <si>
    <t>the arrangement and giving particulars (details) of such matters as</t>
  </si>
  <si>
    <t>Enter the name of the purchaser in column (a). Do not abbreviate or truncate the name or use acronyms. Explain in a</t>
  </si>
  <si>
    <t xml:space="preserve">   4. Group requirements RQ sales together and report them starting at line number one.  After listing all RG sales, enter </t>
  </si>
  <si>
    <t>footnote any ownership interest or affiliation the respondent has with the purchaser.</t>
  </si>
  <si>
    <t>(2)  [  ]  A Resubmission</t>
  </si>
  <si>
    <t>SUMMARY OF UTILITY PLANT AND ACCUMULATED PROVISIONS</t>
  </si>
  <si>
    <t>SUMMARY OF UTILITY PLANT ACCUMULATED PROVISIONS</t>
  </si>
  <si>
    <t>FOR DEPRECIATION, AMORTIZATION AND DEPLETION</t>
  </si>
  <si>
    <t>Other (Specify)</t>
  </si>
  <si>
    <t>Electric</t>
  </si>
  <si>
    <t>Gas</t>
  </si>
  <si>
    <t>__________________</t>
  </si>
  <si>
    <t>In Service</t>
  </si>
  <si>
    <t xml:space="preserve">   Plant in Service (Classified)</t>
  </si>
  <si>
    <t xml:space="preserve">   Property Under Capital Leases</t>
  </si>
  <si>
    <t xml:space="preserve">   Plant Purchased or Sold</t>
  </si>
  <si>
    <t xml:space="preserve">   Completed Construction not Classified</t>
  </si>
  <si>
    <t xml:space="preserve">   Experimental Plant Unclassified</t>
  </si>
  <si>
    <t xml:space="preserve">          TOTAL (Enter Total of lines 3 thru 7)</t>
  </si>
  <si>
    <t>Leased to Others</t>
  </si>
  <si>
    <t>Held for Future Use</t>
  </si>
  <si>
    <t>Acquisition Adjustments</t>
  </si>
  <si>
    <t>(2) [ ] A Resubmission</t>
  </si>
  <si>
    <t>LIST OF SCHEDULES</t>
  </si>
  <si>
    <t>Enter in column (d) the terms "none," "not applicable," or "NA," as appropriate, where no information or amounts</t>
  </si>
  <si>
    <t>have been reported for certain pages.  Omit pages where the respondents are "none," "not applicable," or "NA".</t>
  </si>
  <si>
    <t>Title of Schedule</t>
  </si>
  <si>
    <t>Reference</t>
  </si>
  <si>
    <t>Date</t>
  </si>
  <si>
    <t>Remarks</t>
  </si>
  <si>
    <t>Page No.</t>
  </si>
  <si>
    <t>Revised</t>
  </si>
  <si>
    <t>(a)</t>
  </si>
  <si>
    <t>(b)</t>
  </si>
  <si>
    <t>(c)</t>
  </si>
  <si>
    <t>(d)</t>
  </si>
  <si>
    <t>General Corporate Information and</t>
  </si>
  <si>
    <t>Financial Statements</t>
  </si>
  <si>
    <t>12-87</t>
  </si>
  <si>
    <t>Control over Respondent</t>
  </si>
  <si>
    <t>12-96</t>
  </si>
  <si>
    <t>to cover,  (b) the general procedure for determining the</t>
  </si>
  <si>
    <t>provisions of Electric Plant Instructions 3(17) of the</t>
  </si>
  <si>
    <t xml:space="preserve">    Conversion, Enrichment, &amp; Fabrication (120.1)</t>
  </si>
  <si>
    <t xml:space="preserve">       Fabrication</t>
  </si>
  <si>
    <t xml:space="preserve">       Nuclear Materials</t>
  </si>
  <si>
    <t xml:space="preserve">       Allowance for Funds Used during Construction</t>
  </si>
  <si>
    <t xml:space="preserve">      (Other Overhead Construction Costs)</t>
  </si>
  <si>
    <t xml:space="preserve">         SUBTOTAL (Enter Total of lines 2 thru 5)</t>
  </si>
  <si>
    <t>Nuclear Fuel Materials and Assemblies</t>
  </si>
  <si>
    <t xml:space="preserve">       In Stock (120.2)</t>
  </si>
  <si>
    <t xml:space="preserve">       In Reactor (120.3)</t>
  </si>
  <si>
    <t xml:space="preserve">         SUBTOTAL (Enter Total of lines 8 thru 9)</t>
  </si>
  <si>
    <t>Spent Nuclear Fuel (120.4)</t>
  </si>
  <si>
    <t>Nuclear Fuel Under Capital Leases (120.6)</t>
  </si>
  <si>
    <t>(Less) Accum. Prov. for Amortization of Nuclear Fuel Assemblies (120.5)</t>
  </si>
  <si>
    <t>TOTAL Nuclear Fuel Stock</t>
  </si>
  <si>
    <t>(Enter Total of lines 6, 10, 11, and 12 less line 13)</t>
  </si>
  <si>
    <t>Estimated net Salvage Value of Nuclear Materials in line9</t>
  </si>
  <si>
    <t>Estimated net Salvage Value of Nuclear Materials on line 11</t>
  </si>
  <si>
    <t>Estimated net Salvage Value of Nuclear Materials Chemical Processing</t>
  </si>
  <si>
    <t>Nuclear Materials held for Sale (157)</t>
  </si>
  <si>
    <t>Uranium</t>
  </si>
  <si>
    <t>Plutonium</t>
  </si>
  <si>
    <t>TOTAL Nuclear Materials held for Sale</t>
  </si>
  <si>
    <t>(Enter Total of lines 19, 20, and 21)</t>
  </si>
  <si>
    <t>Page 202</t>
  </si>
  <si>
    <t>Page 203</t>
  </si>
  <si>
    <t>Corporations Controlled by Respondent</t>
  </si>
  <si>
    <t>Officers and Directors</t>
  </si>
  <si>
    <t>104-105</t>
  </si>
  <si>
    <t>NYSPSC-95</t>
  </si>
  <si>
    <t>Security Holders and Voting Powers</t>
  </si>
  <si>
    <t>106-107</t>
  </si>
  <si>
    <t>Important Changes During the Year</t>
  </si>
  <si>
    <t>108-109</t>
  </si>
  <si>
    <t>Amount of</t>
  </si>
  <si>
    <t>Equity in</t>
  </si>
  <si>
    <t>Gain or Loss</t>
  </si>
  <si>
    <t>Investment at</t>
  </si>
  <si>
    <t>Subsidiary</t>
  </si>
  <si>
    <t>Revenues</t>
  </si>
  <si>
    <t>from Investment</t>
  </si>
  <si>
    <t>Description of Investment</t>
  </si>
  <si>
    <t>Acquired</t>
  </si>
  <si>
    <t>Maturity</t>
  </si>
  <si>
    <t>Earnings for Year</t>
  </si>
  <si>
    <t>for Year</t>
  </si>
  <si>
    <t>Disposed of</t>
  </si>
  <si>
    <t xml:space="preserve"> FERC FORM NO.1 (ED.  12-89)</t>
  </si>
  <si>
    <t>FERC FORM NO.1 (ED.  12-89)</t>
  </si>
  <si>
    <t xml:space="preserve">   1.  See the Uniform System of Accounts for a definition of control.</t>
  </si>
  <si>
    <t>where the voting control is equally divided between two holders, or each party holds a veto power over the other.  Joint control may exist by mutual agreement or understanding between two or more parties who together have control within the meaning of the definition of control in the Uniform System of Accounts, regardless of the relative voting rights of each party.</t>
  </si>
  <si>
    <t xml:space="preserve">   2.  Direct control is that which is exercised without interposition of an intermediary.</t>
  </si>
  <si>
    <t xml:space="preserve">   4.  Joint control is that in which neither interest can effectively control or direct action without the consent of the other, as</t>
  </si>
  <si>
    <t>amount capitalized, (c) the method of distribution to construc-</t>
  </si>
  <si>
    <t>U. S. of A., if applicable.</t>
  </si>
  <si>
    <t>tion jobs, (d) whether different rates are applied to different</t>
  </si>
  <si>
    <t xml:space="preserve">types of construction, (e) basis of differentiation in rates for      </t>
  </si>
  <si>
    <t>show the appropriate tax effect adjustment to the computa-</t>
  </si>
  <si>
    <t>different types of construction, and (f) whether the overhead</t>
  </si>
  <si>
    <t>tions below in a manner that clearly indicates the amount</t>
  </si>
  <si>
    <t>is directly or indirectly assigned (Paper Copy Only).</t>
  </si>
  <si>
    <t>of reduction in the gross rate for tax effects.</t>
  </si>
  <si>
    <t>Description of Each Construction Overhead for Electric, Gas and Common, respectively</t>
  </si>
  <si>
    <t xml:space="preserve">COMPUTATION OF ALLOWANCE FOR FUNDS USED DURING CONSTRUCTION RATES </t>
  </si>
  <si>
    <t xml:space="preserve">     For line 1(5), column (d) below, enter the rate granted in the last rate proceeding.  If such is not available, use the average</t>
  </si>
  <si>
    <t>rate earned during the preceding three years.</t>
  </si>
  <si>
    <t>(343)</t>
  </si>
  <si>
    <t>(344)  Generators</t>
  </si>
  <si>
    <t>(344)</t>
  </si>
  <si>
    <t>(345)  Accessory Electric Equipment</t>
  </si>
  <si>
    <t>(345)</t>
  </si>
  <si>
    <t>Page 204</t>
  </si>
  <si>
    <t>Page 205</t>
  </si>
  <si>
    <t xml:space="preserve">                                 ELECTRIC PLANT IN SERVICE (Accounts 101, 102, 103, and 106) (Continued)</t>
  </si>
  <si>
    <t xml:space="preserve">                                               ELECTRIC PLANT IN SERVICE (Accounts 101, 102, 103, and 106) (Continued)</t>
  </si>
  <si>
    <t>(346) Misc. Power Plant Equipment</t>
  </si>
  <si>
    <t>(346)</t>
  </si>
  <si>
    <t xml:space="preserve">          3. TRANSMISSION PLANT</t>
  </si>
  <si>
    <t>(350) Land and Land Rights</t>
  </si>
  <si>
    <t>(350)</t>
  </si>
  <si>
    <t>(352) Structures and Improvements</t>
  </si>
  <si>
    <t>(352)</t>
  </si>
  <si>
    <t>(353) Station Equipment</t>
  </si>
  <si>
    <t>(353)</t>
  </si>
  <si>
    <t xml:space="preserve">     D. Other Production Plant</t>
  </si>
  <si>
    <t>(340)  Land and Land Rights</t>
  </si>
  <si>
    <t>(340)</t>
  </si>
  <si>
    <t>(341)  Structures and Improvements</t>
  </si>
  <si>
    <t>(341)</t>
  </si>
  <si>
    <t>(342)  Fuel Holders, Products, and Accessories</t>
  </si>
  <si>
    <t>(342)</t>
  </si>
  <si>
    <t>(343)  Prime Movers</t>
  </si>
  <si>
    <t>Pg 112, L 9, 10 (d)  (-)</t>
  </si>
  <si>
    <t>Retained Earnings</t>
  </si>
  <si>
    <t>Pg 112, L 11 (d)</t>
  </si>
  <si>
    <t xml:space="preserve">Unapp Undistributed Subsidiary Earnings </t>
  </si>
  <si>
    <t>Pg 112, L 12 (d)</t>
  </si>
  <si>
    <t xml:space="preserve">Reacquired Capital Stock </t>
  </si>
  <si>
    <t>Pg 112, L 13 (d)  (-)</t>
  </si>
  <si>
    <t xml:space="preserve">          Total Proprietary Capital</t>
  </si>
  <si>
    <t>Bonds</t>
  </si>
  <si>
    <t>Advances from Associated Companies</t>
  </si>
  <si>
    <t>Other Long-Term Debt</t>
  </si>
  <si>
    <t>Unamortized Premium on Long-Term Debt</t>
  </si>
  <si>
    <t>Unamortized Discount on Long-Term Debt-Debit</t>
  </si>
  <si>
    <t xml:space="preserve">          Total Long-Term Debt</t>
  </si>
  <si>
    <t>Notes Payable</t>
  </si>
  <si>
    <t>Pg 112, L 32 (d)</t>
  </si>
  <si>
    <t>Accounts Payable</t>
  </si>
  <si>
    <t>Pg 112, L 33 (d)</t>
  </si>
  <si>
    <t>Notes Payable to Associated Companies</t>
  </si>
  <si>
    <t>Accounts Payable to Associated Companies</t>
  </si>
  <si>
    <t>Customer Deposits</t>
  </si>
  <si>
    <t>Interest Accrued</t>
  </si>
  <si>
    <t>Dividends Declared</t>
  </si>
  <si>
    <t>Matured Long-Term Debt</t>
  </si>
  <si>
    <t>Matured Interest</t>
  </si>
  <si>
    <t>Tax Collections Payable</t>
  </si>
  <si>
    <t>Misc. Current and Accrued Liabilities</t>
  </si>
  <si>
    <t>Total Current and Accrued Liabilities</t>
  </si>
  <si>
    <t>Customer Advances for Construction</t>
  </si>
  <si>
    <t>Report in section B the rates used to compute amortization charges for electric plant (Accounts 404 and 405).  State the basis used</t>
  </si>
  <si>
    <t>to compute charges and whether any changes have been made in the basis or rates used from the preceding report year.</t>
  </si>
  <si>
    <t>Report all available information called for in section C every fifth year beginning with report year 1971, reporting annually only</t>
  </si>
  <si>
    <t>changes to columns (c) through (g) from the complete report of the preceding year.</t>
  </si>
  <si>
    <t xml:space="preserve">          TOTAL Utility Plant (Enter Total of lines 8 thru 12)</t>
  </si>
  <si>
    <t>Accum. Prov. for Depr., Amort., &amp; Depl.</t>
  </si>
  <si>
    <t xml:space="preserve">          Net Utility Plant (Enter Total of line 13 less 14)</t>
  </si>
  <si>
    <t>DETAIL OF ACCUMULATED PROVISIONS FOR</t>
  </si>
  <si>
    <t>DEPRECIATION, AMORTIZATION AND DEPLETION</t>
  </si>
  <si>
    <t xml:space="preserve"> In Service</t>
  </si>
  <si>
    <t xml:space="preserve">   Depreciation</t>
  </si>
  <si>
    <t xml:space="preserve">   Amort. and Dep. of Producing Natural Gas Land and Land Rights</t>
  </si>
  <si>
    <t xml:space="preserve">   Amort. of Underground Storage Land and Land Rights</t>
  </si>
  <si>
    <t xml:space="preserve">   Amort. of Other Utility Plant</t>
  </si>
  <si>
    <t xml:space="preserve">          TOTAL In Service (Enter Total of lines 18 thru 21)</t>
  </si>
  <si>
    <t xml:space="preserve">   Amortization and Depletion</t>
  </si>
  <si>
    <t xml:space="preserve">          TOTAL Leased to Others (Enter Total of lines 24 and 25)</t>
  </si>
  <si>
    <t xml:space="preserve">   Amortization</t>
  </si>
  <si>
    <t xml:space="preserve">          TOTAL Held for Future Use (Enter Total of lines 28 and 29)</t>
  </si>
  <si>
    <t>Abandonment of Leases (Natural Gas)</t>
  </si>
  <si>
    <t xml:space="preserve">   Amort. of Plant Acquisition Adj.</t>
  </si>
  <si>
    <t xml:space="preserve">          TOTAL Accumulated Provisions (Should agree with line 14 above)</t>
  </si>
  <si>
    <t>Page 200</t>
  </si>
  <si>
    <t>Mo., Day, Yr.)</t>
  </si>
  <si>
    <t>NUCLEAR FUEL MATERIALS (Accounts 120.1 through 120.6 and 157)</t>
  </si>
  <si>
    <t>NUCLEAR FUEL MATERIALS (Accounts 120.1 through 120.6 and 157) (Continued)</t>
  </si>
  <si>
    <t xml:space="preserve">1.  Report below the costs incurred </t>
  </si>
  <si>
    <t>2.  If the nuclear fuel stock is obtained under leasing arrangements,</t>
  </si>
  <si>
    <t>for nuclear fuel materials in process of</t>
  </si>
  <si>
    <t xml:space="preserve">attach a statement showing the amount of nuclear fuel leased, the </t>
  </si>
  <si>
    <t>fabrication, on hand, in reactor, and in</t>
  </si>
  <si>
    <t>quantity used and quantity on hand, and the costs incurred under</t>
  </si>
  <si>
    <t>cooling; owned by the respondent.</t>
  </si>
  <si>
    <t>such leasing arrangements.</t>
  </si>
  <si>
    <t>Changes During  Year</t>
  </si>
  <si>
    <t>Other Reductions</t>
  </si>
  <si>
    <t xml:space="preserve">Balance </t>
  </si>
  <si>
    <t>Description of Item</t>
  </si>
  <si>
    <t>Balance</t>
  </si>
  <si>
    <t>Amortization</t>
  </si>
  <si>
    <t xml:space="preserve">(Explain in a </t>
  </si>
  <si>
    <t>Beginning of Year</t>
  </si>
  <si>
    <t>Additions</t>
  </si>
  <si>
    <t>footnote)</t>
  </si>
  <si>
    <t>Nuclear Fuel in process of Refinement,</t>
  </si>
  <si>
    <t xml:space="preserve">  any substation or equipment operated under lease, give name</t>
  </si>
  <si>
    <t>co-owner, or other party is an associated company.</t>
  </si>
  <si>
    <t>CONVERSION APPARATUS AND</t>
  </si>
  <si>
    <t>VOLTAGE (In MVa)</t>
  </si>
  <si>
    <t>Capacity of</t>
  </si>
  <si>
    <t>Number of</t>
  </si>
  <si>
    <t>SPECIAL EQUIPMENT</t>
  </si>
  <si>
    <t>Substation</t>
  </si>
  <si>
    <t>Trans-</t>
  </si>
  <si>
    <t>Spare</t>
  </si>
  <si>
    <t>Name and Location of Substation</t>
  </si>
  <si>
    <t>Character of Substation</t>
  </si>
  <si>
    <t>(In Service)</t>
  </si>
  <si>
    <t>formers</t>
  </si>
  <si>
    <t>Total Capacity</t>
  </si>
  <si>
    <t>Secondary</t>
  </si>
  <si>
    <t>Tertiary</t>
  </si>
  <si>
    <t>(In MVa)</t>
  </si>
  <si>
    <t>Type of Equipment</t>
  </si>
  <si>
    <t>of Units</t>
  </si>
  <si>
    <t>(in MVa)</t>
  </si>
  <si>
    <t>Next Page is 429</t>
  </si>
  <si>
    <t>Page 426</t>
  </si>
  <si>
    <t>Page 427</t>
  </si>
  <si>
    <t>Page 426-A</t>
  </si>
  <si>
    <t>Page 427-A</t>
  </si>
  <si>
    <t xml:space="preserve">     2.  Acquisition of ownership in other companies by reorganization, merger, or consolidation with other companies: Give names of companies involved, particulars concerning the transactions, name of the Commission authorizing the transaction, and reference to Commission authorization.</t>
  </si>
  <si>
    <t>Page 219-A</t>
  </si>
  <si>
    <t>Other Gas Utility Operating Income</t>
  </si>
  <si>
    <t xml:space="preserve">   Total Gas Utility Operating Income</t>
  </si>
  <si>
    <t>Other Utility Operating Income</t>
  </si>
  <si>
    <t xml:space="preserve">     Total Utility Operating Income</t>
  </si>
  <si>
    <t>Formula should = Pg 114, L 24 (c)</t>
  </si>
  <si>
    <t>OTHER INCOME AND EXPENSES; INTEREST EXPENSE</t>
  </si>
  <si>
    <t>OTHER INCOME</t>
  </si>
  <si>
    <t>Income - Merch., Jobbing &amp; Contract Work</t>
  </si>
  <si>
    <t>Income from Nonutility Operations</t>
  </si>
  <si>
    <t>Nonoperating Rental Income</t>
  </si>
  <si>
    <t>Equity in Earnings of Subsidiary Companies</t>
  </si>
  <si>
    <t>Interest and Dividend Income</t>
  </si>
  <si>
    <t>Allowance for Funds Used During Construction</t>
  </si>
  <si>
    <t xml:space="preserve">  2.  Report in columns (b) and (c) only the current year's</t>
  </si>
  <si>
    <t xml:space="preserve">  3.  Show in column (k) any expenses incurred in prior years</t>
  </si>
  <si>
    <t>4.  List in column (f), (g), and (h) expenses incurred</t>
  </si>
  <si>
    <t xml:space="preserve">  incurred during the current year (or incurred in previous years,</t>
  </si>
  <si>
    <t xml:space="preserve">  expenses that are not deferred and the current year's</t>
  </si>
  <si>
    <t xml:space="preserve">  which are being amortized.  List in column (a) the period of</t>
  </si>
  <si>
    <t>during year which were charged currently to income,</t>
  </si>
  <si>
    <t xml:space="preserve">  if being amortized) relating to formal cases before a regulatory</t>
  </si>
  <si>
    <t>Unless composite depreciation accounting for total depreciable plant is followed, list numerically in column (a) each plant</t>
  </si>
  <si>
    <t>subaccount, account or functional classification, as appropriate, to which a rate is applied.  Identify at the bottom of section C</t>
  </si>
  <si>
    <t>the type of plant included in any subaccounts used.</t>
  </si>
  <si>
    <t>In column (b) report all depreciable plant balances to which rates are applied showing subtotals by functional classifications</t>
  </si>
  <si>
    <t>and showing a composite total.  Indicate at the bottom of section C the manner in which column balances are obtained.  If</t>
  </si>
  <si>
    <t>average balances, state the method of averaging used.</t>
  </si>
  <si>
    <t>For columns (c), (d), and (e) report available information for each plant subaccount, account or functional classification</t>
  </si>
  <si>
    <t>listed in column (a).  If plant mortality studies are prepared to assist in estimating average service lives, show in column (f)</t>
  </si>
  <si>
    <t>the type mortality curve selected as most appropriate for the account and in column (g), if available, the weighted average</t>
  </si>
  <si>
    <t>remaining life of surviving plant.</t>
  </si>
  <si>
    <t>If composite depreciation accounting is used, report available information called for in columns (b) through (g) on this basis.</t>
  </si>
  <si>
    <t>If provisions for depreciation were made during the year in addition to depreciation provided by application of reported rates, state</t>
  </si>
  <si>
    <t>at the bottom of section C the amounts and nature of the provisions and the plant items to which related.</t>
  </si>
  <si>
    <t xml:space="preserve">                                                         A.  Summary of Depreciation and Amortization Charges</t>
  </si>
  <si>
    <t>Depreciation</t>
  </si>
  <si>
    <t>of Limited-Term</t>
  </si>
  <si>
    <t>of Other</t>
  </si>
  <si>
    <t>Functional Classification</t>
  </si>
  <si>
    <t>Expense</t>
  </si>
  <si>
    <t>(Account 403)</t>
  </si>
  <si>
    <t>(Acct. 404)</t>
  </si>
  <si>
    <t>(Acct. 405)</t>
  </si>
  <si>
    <t>Intangible Plant</t>
  </si>
  <si>
    <t>Steam Production Plant</t>
  </si>
  <si>
    <t>Hydraulic Production Plant-Conventional</t>
  </si>
  <si>
    <t>Hydraulic Production Plant-Pumped Storage</t>
  </si>
  <si>
    <t>Other Production Plant</t>
  </si>
  <si>
    <t>Transmission Plant</t>
  </si>
  <si>
    <t>Distribution Plant</t>
  </si>
  <si>
    <t>General Plant</t>
  </si>
  <si>
    <t>B.  Basis for Amortization Charges</t>
  </si>
  <si>
    <t>Page 336</t>
  </si>
  <si>
    <t>DEPRECIATION AND AMORTIZATION OF ELECTRIC PLANT (Continued)</t>
  </si>
  <si>
    <t>C. Factors Used in Estimating Depreciation Charges</t>
  </si>
  <si>
    <t>Depreciable</t>
  </si>
  <si>
    <t>Estimated</t>
  </si>
  <si>
    <t>Applied</t>
  </si>
  <si>
    <t>Plant Base</t>
  </si>
  <si>
    <t>Avg. Service</t>
  </si>
  <si>
    <t xml:space="preserve">Name of Respondent                                   </t>
  </si>
  <si>
    <t>This Report Is:</t>
  </si>
  <si>
    <t>(1) [  ]  An Original</t>
  </si>
  <si>
    <t xml:space="preserve">                                                                       </t>
  </si>
  <si>
    <t>(2) [  ]  A Resubmission</t>
  </si>
  <si>
    <t>ELECTRIC PLANT IN SERVICE (Accounts 101, 102, 103, and 106)</t>
  </si>
  <si>
    <t>ELECTRIC PLANT IN SERVICE (Accounts 101, 102, 103, and 106) (Continued)</t>
  </si>
  <si>
    <t>Class and Series of Stock</t>
  </si>
  <si>
    <t>CAPITAL STOCK EXPENSE (Account 214)</t>
  </si>
  <si>
    <t>1.  Report the balance at end of year of capital stock expenses for each class and series of capital stock.</t>
  </si>
  <si>
    <t>Next Page is 256</t>
  </si>
  <si>
    <t>Page 254</t>
  </si>
  <si>
    <t>LONG-TERM DEBT (Accounts 221, 222, 223, and 224)</t>
  </si>
  <si>
    <t>LONG-TERM DEBT (Accounts 221, 222, 223, and 224) (Continued)</t>
  </si>
  <si>
    <t>securities give particulars (details) in a footnote</t>
  </si>
  <si>
    <t>concerning long-term debt included in Accounts 221, Bonds, 222,</t>
  </si>
  <si>
    <t>long-term debt originally issued.</t>
  </si>
  <si>
    <t>issues which were redeemed in prior years.</t>
  </si>
  <si>
    <t>including name of pledgee and purpose of the pledge.</t>
  </si>
  <si>
    <t>Reacquired Bonds, 223, Advances from Associated Companies,</t>
  </si>
  <si>
    <t>(Mo, Day, Yr)</t>
  </si>
  <si>
    <t xml:space="preserve">charges during the year.  With respect to long-term </t>
  </si>
  <si>
    <t>include such interest expense in column (i).  Explain in a</t>
  </si>
  <si>
    <t>not be netted.</t>
  </si>
  <si>
    <t xml:space="preserve">advances, show for each company: (a) principal </t>
  </si>
  <si>
    <t>footnote any difference between the total of column (i) and</t>
  </si>
  <si>
    <t xml:space="preserve">separately advances on notes and advances on open accounts. </t>
  </si>
  <si>
    <t>advanced during year, (b) interest added to principal</t>
  </si>
  <si>
    <t xml:space="preserve">the total of Account 427, Interest on Long-Term Debt and </t>
  </si>
  <si>
    <t>Designate demand notes as such.  Include in column(a) names</t>
  </si>
  <si>
    <t>the treatment of unamortized debt expense, premium or discount</t>
  </si>
  <si>
    <t xml:space="preserve">amount, and (c) principal repaid during year.  Give </t>
  </si>
  <si>
    <t>Account 430, Interest on Debt to Associated Companies.</t>
  </si>
  <si>
    <t>of associated companies from which advances were received.</t>
  </si>
  <si>
    <t>associated with issues redeemed during the year.  Also, give in</t>
  </si>
  <si>
    <t xml:space="preserve">Commission authorization numbers and dates.  </t>
  </si>
  <si>
    <t>a footnote the date of the Commission's authorization of</t>
  </si>
  <si>
    <t>authorized by a regulatory commission but not yet issued</t>
  </si>
  <si>
    <t>Sales of Electricity by Rate Schedules</t>
  </si>
  <si>
    <t>Sales for Resale</t>
  </si>
  <si>
    <t>310-311</t>
  </si>
  <si>
    <t>Electric Operation and Maintenance Expenses</t>
  </si>
  <si>
    <t>320-323</t>
  </si>
  <si>
    <t>Number of Electric Department Employees</t>
  </si>
  <si>
    <t>Purchased Power</t>
  </si>
  <si>
    <t>Advances from Associated Companies (Account 223)</t>
  </si>
  <si>
    <t>Other Long Term Debt (Account 224)</t>
  </si>
  <si>
    <t xml:space="preserve"> FERC FORM NO.1 (ED. 12-96) NYPSC Modified-96</t>
  </si>
  <si>
    <t xml:space="preserve">Next Page is 261 </t>
  </si>
  <si>
    <t>Page 256</t>
  </si>
  <si>
    <t>Page 257</t>
  </si>
  <si>
    <t>Page 256-A</t>
  </si>
  <si>
    <t>Page 257-A</t>
  </si>
  <si>
    <t>Page 256-B</t>
  </si>
  <si>
    <t>Page 257-B</t>
  </si>
  <si>
    <t>RECONCILIATION OF REPORTED NET INCOME WITH TAXABLE INCOME FOR FEDERAL INCOME TAXES</t>
  </si>
  <si>
    <t xml:space="preserve">1. </t>
  </si>
  <si>
    <t xml:space="preserve">Report the reconciliation of reported net income for the year with taxable income used in computing Federal income </t>
  </si>
  <si>
    <t>Page 408</t>
  </si>
  <si>
    <t>Page 409</t>
  </si>
  <si>
    <t>GENERATING PLANT STATISTICS (Small Plants)</t>
  </si>
  <si>
    <t>GENERATING PLANT STATISTICS (Small Plants)(Continued)</t>
  </si>
  <si>
    <t xml:space="preserve">  1.  Small generating plants are steam plants of less than</t>
  </si>
  <si>
    <t xml:space="preserve">     2.  Designate any plant leased from others, operated under a license</t>
  </si>
  <si>
    <t xml:space="preserve">  3.  List plants appropriately under subheadings for steam,</t>
  </si>
  <si>
    <t>5.  If any plant is equipped with combinations of steam, hydro,</t>
  </si>
  <si>
    <t xml:space="preserve">  25,000 Kw; internal combustion and gas-turbine plants,</t>
  </si>
  <si>
    <t xml:space="preserve">     from the Federal Energy Regulatory Commission, or operated as a</t>
  </si>
  <si>
    <t xml:space="preserve">  hydro, nuclear, internal combustion and gas turbine plants.</t>
  </si>
  <si>
    <t>internal combustion or gas turbine equipment, report each as a</t>
  </si>
  <si>
    <t xml:space="preserve">  conventional hydro plants and pumped storage plants of</t>
  </si>
  <si>
    <t xml:space="preserve">     joint facility, and give a concise statement of the facts in a footnote.</t>
  </si>
  <si>
    <t xml:space="preserve">  For nuclear, see instruction 11, page 403.</t>
  </si>
  <si>
    <t>separate plant.  However, if the exhaust heat from the gas turbine</t>
  </si>
  <si>
    <t xml:space="preserve">  less than 10,000 Kw installed capacity (name plate rating).</t>
  </si>
  <si>
    <t xml:space="preserve">     If licensed project, give project number in footnote.</t>
  </si>
  <si>
    <t xml:space="preserve">  4.  If net peak demand for 60 minutes is not available, give</t>
  </si>
  <si>
    <t>is utilized in a steam turbine regenerative feed water cycle, or for</t>
  </si>
  <si>
    <t xml:space="preserve">  that which is available, specifying period.</t>
  </si>
  <si>
    <t>preheated combustion air in a boiler, report as one plant.</t>
  </si>
  <si>
    <t>Installed</t>
  </si>
  <si>
    <t>Net</t>
  </si>
  <si>
    <t>Plant</t>
  </si>
  <si>
    <t>Capacity-</t>
  </si>
  <si>
    <t>Peak</t>
  </si>
  <si>
    <t>Generation</t>
  </si>
  <si>
    <t>Kind</t>
  </si>
  <si>
    <t>Fuel Cost</t>
  </si>
  <si>
    <t>Name of Plant</t>
  </si>
  <si>
    <t>Orig.</t>
  </si>
  <si>
    <t>Name Plate</t>
  </si>
  <si>
    <t xml:space="preserve">SF -  for short-term firm service.  Use this category for all firm services where the duration of each period of </t>
  </si>
  <si>
    <t xml:space="preserve">   9. The data in column (g) through (k) must be subtotaled based on the RQ/Non-RQ grouping (see instruction 4), and then</t>
  </si>
  <si>
    <t>commitment for service is one year or less.</t>
  </si>
  <si>
    <t xml:space="preserve">      totaled on the last line of the schedule.  The "Subtotal - RQ" amount in column (g) must be reported as Requirements</t>
  </si>
  <si>
    <t>to report in these columns the estimated final completion</t>
  </si>
  <si>
    <t xml:space="preserve">  costs of Underground Conduit in column (m).</t>
  </si>
  <si>
    <t xml:space="preserve">          characteristic.</t>
  </si>
  <si>
    <t>SUPPORTING</t>
  </si>
  <si>
    <t>CIRCUITS PER</t>
  </si>
  <si>
    <t>LINE DESIGNATION</t>
  </si>
  <si>
    <t>STRUCTURE</t>
  </si>
  <si>
    <t>Conductors</t>
  </si>
  <si>
    <t>Line Cost</t>
  </si>
  <si>
    <t>Length</t>
  </si>
  <si>
    <t>Voltage</t>
  </si>
  <si>
    <t>Poles,</t>
  </si>
  <si>
    <t>in</t>
  </si>
  <si>
    <t>Configuration</t>
  </si>
  <si>
    <t>KV</t>
  </si>
  <si>
    <t>and</t>
  </si>
  <si>
    <t>Towers,</t>
  </si>
  <si>
    <t>Miles</t>
  </si>
  <si>
    <t>per</t>
  </si>
  <si>
    <t>Present</t>
  </si>
  <si>
    <t>Ultimate</t>
  </si>
  <si>
    <t>Size</t>
  </si>
  <si>
    <t>Specifications</t>
  </si>
  <si>
    <t>(Operating)</t>
  </si>
  <si>
    <t>Spacing</t>
  </si>
  <si>
    <t>Rights</t>
  </si>
  <si>
    <t>Fixtures</t>
  </si>
  <si>
    <t>Device</t>
  </si>
  <si>
    <t>Page 424</t>
  </si>
  <si>
    <t>Page 425</t>
  </si>
  <si>
    <t>SUBSTATIONS</t>
  </si>
  <si>
    <t>SUBSTATIONS (Continued)</t>
  </si>
  <si>
    <t>be grouped according to functional character, but the</t>
  </si>
  <si>
    <t xml:space="preserve">  5.  Show in columns (i), (j), and (k) special equipment such</t>
  </si>
  <si>
    <t>of lessor, date and period of lease, and annual rent.  For any</t>
  </si>
  <si>
    <t xml:space="preserve">  substations of the respondent as of the end of the</t>
  </si>
  <si>
    <t>number of such substations must be shown.</t>
  </si>
  <si>
    <t xml:space="preserve">  as rotary converters, rectifiers, condensers, etc. and auxiliary</t>
  </si>
  <si>
    <t>substation or equipment operated other than by reason of sole</t>
  </si>
  <si>
    <t xml:space="preserve">  year.</t>
  </si>
  <si>
    <t>4.  Indicate in column (b) the functional character of each</t>
  </si>
  <si>
    <t xml:space="preserve">  equipment for increasing capacity.</t>
  </si>
  <si>
    <t xml:space="preserve">      "Subtotal - RQ" in column (a).  The remaining sales may then be listed in any order.  Enter "Subtotal-Non-RQ" in column</t>
  </si>
  <si>
    <t xml:space="preserve">      (a) after this listing.  Enter "Total" in column (a) as the last line of the schedule.  Report subtotals and total for columns </t>
  </si>
  <si>
    <t xml:space="preserve">In column (b), enter a Statistical Classification Code based on the original contractual terms and conditions of the </t>
  </si>
  <si>
    <t xml:space="preserve">      (g) through (k).</t>
  </si>
  <si>
    <t>service as follows:</t>
  </si>
  <si>
    <t xml:space="preserve">   5. In column (c), identify the FERC Rate Schedule or Tariff Number.  On separate lines, list all FERC rate schedules or </t>
  </si>
  <si>
    <t>RQ - for requirements service.  Requirements service is service which the supplier plans to provide on an ongoing</t>
  </si>
  <si>
    <t xml:space="preserve">      tariffs under which service, as identified in column (b), is provided.</t>
  </si>
  <si>
    <t>basis (ie., the supplier includes projected load for this service in its system resource planning).  In addition, the</t>
  </si>
  <si>
    <t xml:space="preserve">   6. For requirements RQ sales and any type of service involving demand charges imposed on a monthly (or longer) basis, </t>
  </si>
  <si>
    <t>reliability of requirements service must be the same as, or second only to, the supplier's service to its own ultimate</t>
  </si>
  <si>
    <t xml:space="preserve">      enter the average monthly billing demand in column (d), the average monthly non-coincident peak (NCP) demand in </t>
  </si>
  <si>
    <t>consumers.</t>
  </si>
  <si>
    <t xml:space="preserve">      column (e), and the average monthly coincident peak (CP) demand in column (f).  For all other types of service, </t>
  </si>
  <si>
    <t>LF - for long-term service, "Long-term" means five years or longer and "firm" means that service cannot be interrupted</t>
  </si>
  <si>
    <t xml:space="preserve">      enter NA in columns (d), (e) and (f).  Monthly NCP demand is the maximum metered hourly (60-minute integration)</t>
  </si>
  <si>
    <t xml:space="preserve">for economic reasons and is intended to remain reliable even under adverse conditions (e.g.., the supplier must </t>
  </si>
  <si>
    <t xml:space="preserve">      demand in a month.  Monthly CP demand is the metered demand during the hour (60-minute integration) in which the</t>
  </si>
  <si>
    <t xml:space="preserve">attempt to buy emergency energy from third parties to maintain deliveries of LF service).  This category should not </t>
  </si>
  <si>
    <t xml:space="preserve">      supplier's system reaches its monthly peak.  Demand reported in columns (e) and (f) must be in megawatts.  Footnote</t>
  </si>
  <si>
    <t>1.  If the notes to the cash flow statement in the respondents annual stockholders report are applicable to this statement, such notes should be included on pages 122-123. Information about noncash investing and financing activities should be provided on pages 122-123.  Provide also on page 122 a reconciliation between "Cash and Cash Equivalents at End of Year" with related amounts on the balance sheet.</t>
  </si>
  <si>
    <t>3.  Operating Activities -- Other:  Include gains and losses pertaining to operating activities only.  Gains and losses pertaining to investing and financing activities should be reported in those activities.  Show on page 122-123 the amounts of interest paid (net of amounts capitalized) and income taxes paid.</t>
  </si>
  <si>
    <t xml:space="preserve">  2.  Under "Other" specify significant amounts and group others.</t>
  </si>
  <si>
    <t xml:space="preserve">4.  </t>
  </si>
  <si>
    <t>Investing Activities</t>
  </si>
  <si>
    <t>Include at Other (line 31) net cash outflow to acquire other companies.  Provide a reconciliation of assets acquired with liabilities assumed on pages 122-123.</t>
  </si>
  <si>
    <t>Do not include on this statement the dollar amount of leases capitalized per USOA General Instruction 20; instead provide a reconciliation of the dollar amount of leases capitalized with the plant cost on pages 122-123.</t>
  </si>
  <si>
    <t>1.  Use the space below for important notes regarding the Balance Sheet, Statement of Income for the year, Statement of Retained Earnings for the year, Statement of Cash Flows, or any account thereof.  Classify the notes according to each basic statement, providing a subheading for each statement except where a note is applicable to more than one statement.</t>
  </si>
  <si>
    <t xml:space="preserve">  account and a total for the account.  Additional columns</t>
  </si>
  <si>
    <t>the above accounts.</t>
  </si>
  <si>
    <t xml:space="preserve">  may be added if deemed appropriate with respect to any</t>
  </si>
  <si>
    <t xml:space="preserve">     (c) Interest on Debt to Associated Companies (Account</t>
  </si>
  <si>
    <t xml:space="preserve">  account.</t>
  </si>
  <si>
    <t>430)-For each associated company to which interest on</t>
  </si>
  <si>
    <t xml:space="preserve">     (a) Miscellaneous Amortization (Account 425)-Describe</t>
  </si>
  <si>
    <t>debt was incurred during the year, indicate the amount and</t>
  </si>
  <si>
    <t xml:space="preserve">  the nature of items included in this account, the contra</t>
  </si>
  <si>
    <t>interest rate respectively for (a) advances on notes, (b)</t>
  </si>
  <si>
    <t xml:space="preserve">  account charged, the total of amortization charges for the</t>
  </si>
  <si>
    <t>advances on open account, (c) notes payable, (d) accounts</t>
  </si>
  <si>
    <t xml:space="preserve">  year, and the period of amortization.</t>
  </si>
  <si>
    <t>payable, and (e) other debt, and total interest.  Explain the</t>
  </si>
  <si>
    <t xml:space="preserve">     (b) Miscellaneous Income Deductions-Report the nature,</t>
  </si>
  <si>
    <t>nature of other debt on which interest was incurred during</t>
  </si>
  <si>
    <t xml:space="preserve">  payee, and amount of other income deductions for the year</t>
  </si>
  <si>
    <t>the year.</t>
  </si>
  <si>
    <t xml:space="preserve">  as required by Accounts 426.1, Donations; 426.2, Life</t>
  </si>
  <si>
    <t xml:space="preserve">     (d) Other Interest Expense (Account 431)-Report</t>
  </si>
  <si>
    <t xml:space="preserve">  Insurance; 426.3, Penalties; 426.4, Expenditures for Certain</t>
  </si>
  <si>
    <t>particulars (details) including the amount and interest rate</t>
  </si>
  <si>
    <t xml:space="preserve">  Civic, Political and Related Activities; and 426.5, Other</t>
  </si>
  <si>
    <t>for other interest charges incurred during the year.</t>
  </si>
  <si>
    <t>Miscellaneous Amortization (Account 425)</t>
  </si>
  <si>
    <t>Donations (Account 426.1)</t>
  </si>
  <si>
    <t>FERC FORM NO. 1 (ED. 12-87) NYPSC Modified-96</t>
  </si>
  <si>
    <t>Next Page is 350</t>
  </si>
  <si>
    <t>Page 340</t>
  </si>
  <si>
    <t>Life Insurance (Account 426.2)</t>
  </si>
  <si>
    <t>Penalties (Account 426.3)</t>
  </si>
  <si>
    <t>Expenditures for Certain Civic, Political, and Related Activities (Account 426.4)</t>
  </si>
  <si>
    <t>Page 340-A</t>
  </si>
  <si>
    <t>Other Deductions (Account 426.5)</t>
  </si>
  <si>
    <t>Interest on Debt to Associated Companies (Account 430)</t>
  </si>
  <si>
    <t>Other Interest Expense (Account 431)</t>
  </si>
  <si>
    <t>Page 340-B</t>
  </si>
  <si>
    <t xml:space="preserve">REGULATORY COMMISSION EXPENSES FOR ELECTRIC AND GAS </t>
  </si>
  <si>
    <t>REGULATORY COMMISSION EXPENSES FOR ELECTRIC AND GAS (Continued)</t>
  </si>
  <si>
    <t xml:space="preserve">  1.  Report particulars (details) of regulatory commission expenses</t>
  </si>
  <si>
    <t>Accum. Prov. For Deprec. &amp; Amort.</t>
  </si>
  <si>
    <t>Pg 110, L 15 (d)  (-)</t>
  </si>
  <si>
    <t>Investment in Associated Companies</t>
  </si>
  <si>
    <t>Pg 110, L 16 (d)</t>
  </si>
  <si>
    <t>Pg 110, L 17 (d)</t>
  </si>
  <si>
    <t>Other Investments</t>
  </si>
  <si>
    <t>Pg 110, L 20 (d)</t>
  </si>
  <si>
    <t>Other Special Funds</t>
  </si>
  <si>
    <t xml:space="preserve">   Total Other Property and Investments</t>
  </si>
  <si>
    <t>Pg 110, L 22 (d)</t>
  </si>
  <si>
    <t>Cash</t>
  </si>
  <si>
    <t>Special Deposits</t>
  </si>
  <si>
    <t>Working Funds</t>
  </si>
  <si>
    <t>Temporary Cash Investments</t>
  </si>
  <si>
    <t>Notes Receivable</t>
  </si>
  <si>
    <t>Accounts Receivable</t>
  </si>
  <si>
    <t>DEPRECIATION AND AMORTIZATION OF ELECTRIC PLANT (Accounts 403, 404, 405)</t>
  </si>
  <si>
    <t xml:space="preserve">                                                                       (Except amortization of acquisition adjustments)</t>
  </si>
  <si>
    <t>highest voting powers in the respondent, and state the</t>
  </si>
  <si>
    <t>or contingent; if contingent, describe the contingency.</t>
  </si>
  <si>
    <t>number of votes which each would have had the right to</t>
  </si>
  <si>
    <t xml:space="preserve">   3.  If any class or issue of security has any special </t>
  </si>
  <si>
    <t xml:space="preserve">cast on that date if a meeting were then in order.  If any </t>
  </si>
  <si>
    <t>privileges in the election of directors, trustees or managers, or</t>
  </si>
  <si>
    <t xml:space="preserve">such holder held in trust, give in a footnote the known </t>
  </si>
  <si>
    <t>4.  Where Accounts 189, Unamortized Loss on Reacquired Debt, and 257, Unamortized Gain on Reacquired Debt, are not used, give an explanation, providing the rate treatment given these items.  See General Instruction 17 of the Uniform System of Accounts.</t>
  </si>
  <si>
    <t>2.  Furnish particulars (details) as to any significant contingent assets or liabilities existing at end of year, including a brief explanation of any action initiated by the Internal Revenue Service involving possible assessment of additional income taxes of material amount, or of a claim for refund of income taxes of a material amount initiated by the utility. Give also a brief explanation of any dividends in arrears on cumulative preferred stock.</t>
  </si>
  <si>
    <t>5.  Give a concise explanation of any retained earnings restrictions and state the amount of retained earnings affected by such restrictions.</t>
  </si>
  <si>
    <t>6.  If the notes to financial statements relating to the respondent company appearing in the annual report to the stockholders are applicable and furnish the data required by instructions above and on pages 114-121, such notes may be included herein.</t>
  </si>
  <si>
    <t xml:space="preserve">  1.  Report below investments in Account 123.1, Investment in Subsidiary Companies.</t>
  </si>
  <si>
    <t xml:space="preserve">     (b)  Investment Advances - Report separately the amounts of loans or investment advances which are subject to repayment, but which are not subject to current settlement.  With respect to each advance show whether the advance is a note or open account.  List each note giving date of issuance, maturity date, and specifying whether note is a renewal.</t>
  </si>
  <si>
    <t xml:space="preserve">  4.  For any securities, notes, or accounts that were pledged, designate such securities, notes, or accounts in a footnote, and state the name of pledgee and purpose of the pledge.</t>
  </si>
  <si>
    <t>disposed of during the year.</t>
  </si>
  <si>
    <t xml:space="preserve">  7.  In column (h) report for each investment disposed of during the year, the gain or loss represented by the difference between cost of the investment (or the other amount at which carried in the books of account if difference from cost) and the selling price thereof, not including interest adjustment includible in column (f).</t>
  </si>
  <si>
    <t xml:space="preserve">  10.  Report on lines 32-35 &amp; 43-46 the net sales proceeds and gains or losses from allowance sales.</t>
  </si>
  <si>
    <t xml:space="preserve">  5. Report on line 4 the Environmental Protection Agency (EPA) issued allowances.  Report withheld portions on lines 36-40.</t>
  </si>
  <si>
    <t xml:space="preserve">  4. Report the allowances transactions by the period they </t>
  </si>
  <si>
    <t>[Include in the description the date of loss, the date of Commission authorization to use Account 182.1 and period of amortization (mo, yr to mo, yr.).]</t>
  </si>
  <si>
    <t>[Include in the description of costs, the date of Commission authorization to use Account 182.2, and period  of amortization (mo, yr to mo, yr).]</t>
  </si>
  <si>
    <t xml:space="preserve">  1.  Report the information called for below concerning the respondent's accounting for deferred income taxes relating to amortizable property</t>
  </si>
  <si>
    <t>votes cast by proxy.</t>
  </si>
  <si>
    <t>Total:</t>
  </si>
  <si>
    <t>By proxy:</t>
  </si>
  <si>
    <t>VOTING SECURITIES</t>
  </si>
  <si>
    <t>Number of votes as of (date):</t>
  </si>
  <si>
    <t>Name (Title) and Address of Security</t>
  </si>
  <si>
    <t>Common</t>
  </si>
  <si>
    <t>Preferred</t>
  </si>
  <si>
    <t>Holder</t>
  </si>
  <si>
    <t>Votes</t>
  </si>
  <si>
    <t xml:space="preserve"> (a)</t>
  </si>
  <si>
    <t>TOTAL votes of all voting securities</t>
  </si>
  <si>
    <t>TOTAL number of security holders</t>
  </si>
  <si>
    <t xml:space="preserve">TOTAL votes of security holders </t>
  </si>
  <si>
    <t xml:space="preserve">     listed below</t>
  </si>
  <si>
    <t>Page 106</t>
  </si>
  <si>
    <t>SECURITY HOLDERS AND VOTING POWERS (Continued)</t>
  </si>
  <si>
    <t>51</t>
  </si>
  <si>
    <t>52</t>
  </si>
  <si>
    <t>53</t>
  </si>
  <si>
    <t>FERC FORM NO.1 (ED. 12-96)</t>
  </si>
  <si>
    <t>Page 107</t>
  </si>
  <si>
    <t>Insert the initials of the reporting utility and the year which the report covers in the space provided</t>
  </si>
  <si>
    <t>on each page.</t>
  </si>
  <si>
    <t>Cents are to be omitted on all schedules except where they apply to averages and figures per unit</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</si>
  <si>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</si>
  <si>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</si>
  <si>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</si>
  <si>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</si>
  <si>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</si>
  <si>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</si>
  <si>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</si>
  <si>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</si>
  <si>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</si>
  <si>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</si>
  <si>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LU - for long-term service from a designated generating unit.  "Long-term" means five years or longer.  The </t>
  </si>
  <si>
    <t xml:space="preserve">      Sales for Resale on page 401, line 23.  The "Subtotal - Non-RQ" amount in column (g) must be reported as Non-</t>
  </si>
  <si>
    <t xml:space="preserve">availability and reliability of service, aside from transmission constraints, must match the availability and </t>
  </si>
  <si>
    <t xml:space="preserve">      Requirements Sales for Resale on page 401, line 24.  </t>
  </si>
  <si>
    <t>reliability of the designated unit.</t>
  </si>
  <si>
    <t xml:space="preserve"> 10. Footnote entries as required and provide explanations following all required data.</t>
  </si>
  <si>
    <t xml:space="preserve">IU -  for intermediate-term service from a designated generating unit.  The same as LU service except that </t>
  </si>
  <si>
    <t>"intermediate-term" means longer than one year but less than five years.</t>
  </si>
  <si>
    <t xml:space="preserve">           Actual Demand (MW)</t>
  </si>
  <si>
    <t>REVENUE</t>
  </si>
  <si>
    <t xml:space="preserve">                    Name of Company</t>
  </si>
  <si>
    <t xml:space="preserve">FERC Rate </t>
  </si>
  <si>
    <t>Average</t>
  </si>
  <si>
    <t xml:space="preserve">                    or Public Authority</t>
  </si>
  <si>
    <t>Statistical</t>
  </si>
  <si>
    <t>Schedule or</t>
  </si>
  <si>
    <t>Monthly Billing</t>
  </si>
  <si>
    <t>Monthly</t>
  </si>
  <si>
    <t>Megawatthours</t>
  </si>
  <si>
    <t>Demand Charges</t>
  </si>
  <si>
    <t>Energy Charges</t>
  </si>
  <si>
    <t>Other Charges</t>
  </si>
  <si>
    <t>Total ($)</t>
  </si>
  <si>
    <t xml:space="preserve">                  (Footnote Affiliations)</t>
  </si>
  <si>
    <t>Classification</t>
  </si>
  <si>
    <t>Tariff Number</t>
  </si>
  <si>
    <t>Demand (MW)</t>
  </si>
  <si>
    <t>NCP Demand</t>
  </si>
  <si>
    <t>CP Demand</t>
  </si>
  <si>
    <t>Sold</t>
  </si>
  <si>
    <t>($)</t>
  </si>
  <si>
    <t>(h + i + j)</t>
  </si>
  <si>
    <t>FERC FORM NO.1 (REVISED. 12-90) NYPSC Modified-96</t>
  </si>
  <si>
    <t>Next Page is 320</t>
  </si>
  <si>
    <t>Page 310</t>
  </si>
  <si>
    <t>Page 311</t>
  </si>
  <si>
    <t xml:space="preserve">              REVENUE</t>
  </si>
  <si>
    <t>Page 310-A</t>
  </si>
  <si>
    <t>Page 311-A</t>
  </si>
  <si>
    <t xml:space="preserve">   Year of Report</t>
  </si>
  <si>
    <t>ELECTRIC OPERATION AND MAINTENANCE EXPENSES</t>
  </si>
  <si>
    <t>ELECTRIC OPERATION AND MAINTENANCE EXPENSES (Continued)</t>
  </si>
  <si>
    <t>If the amount for previous year is not derived from previously reported figures, explain in footnotes.</t>
  </si>
  <si>
    <t>C. Hydraulic Power Generation (Continued)</t>
  </si>
  <si>
    <t xml:space="preserve">                                               1. POWER PRODUCTION EXPENSES</t>
  </si>
  <si>
    <t>Maintenance</t>
  </si>
  <si>
    <t>(581) Load Dispatching</t>
  </si>
  <si>
    <t>(923) Outside Services Employed</t>
  </si>
  <si>
    <t xml:space="preserve">                                                 A. Steam Power Generation</t>
  </si>
  <si>
    <t xml:space="preserve">(541) </t>
  </si>
  <si>
    <t>Maintenance Supervision and Engineering</t>
  </si>
  <si>
    <t>(582) Station Expenses</t>
  </si>
  <si>
    <t>(924) Property Insurance</t>
  </si>
  <si>
    <t>Operation</t>
  </si>
  <si>
    <t xml:space="preserve">(542) </t>
  </si>
  <si>
    <t>Maintenance of Structures</t>
  </si>
  <si>
    <t xml:space="preserve">     Administrative and General</t>
  </si>
  <si>
    <t>Page 253</t>
  </si>
  <si>
    <t xml:space="preserve">Name of Respondent                                                            </t>
  </si>
  <si>
    <t xml:space="preserve">If the utility is a member of a group which files a consolidated Federal tax return, reconcile reported net income with </t>
  </si>
  <si>
    <t xml:space="preserve">taxable net income as if a separate return were to be filed, indicating, however, intercompany amounts to be eliminated </t>
  </si>
  <si>
    <t xml:space="preserve">  Amortization - Gas</t>
  </si>
  <si>
    <t xml:space="preserve">  Transportation - Clearing Account</t>
  </si>
  <si>
    <t>Total Depreciation and Amortization Provisions</t>
  </si>
  <si>
    <t>Net Charges for Plant Retired</t>
  </si>
  <si>
    <t>Other Debit or Credit Items:</t>
  </si>
  <si>
    <t xml:space="preserve">  Net increase in Retirement Work in Progress</t>
  </si>
  <si>
    <t>Common Utility Expenses and Departmental Allocation</t>
  </si>
  <si>
    <t>FERC FORM NO. 1 (ED. 12-87) NYPSC MODIFIED - 97</t>
  </si>
  <si>
    <t>Page 356-A</t>
  </si>
  <si>
    <t>ELECTRIC ENERGY ACCOUNT</t>
  </si>
  <si>
    <t xml:space="preserve">  Report below the information called for concerning the disposition of electric energy generated, purchased, exchanged</t>
  </si>
  <si>
    <t xml:space="preserve">  and wheeled during the year.</t>
  </si>
  <si>
    <t>SOURCES OF ENERGY</t>
  </si>
  <si>
    <t>DISPOSITION OF ENERGY</t>
  </si>
  <si>
    <t>Generation (Excluding Station Use):</t>
  </si>
  <si>
    <t>Sales to Ultimate Consumers</t>
  </si>
  <si>
    <t xml:space="preserve">    Steam</t>
  </si>
  <si>
    <t>(Including Interdepartmental Sales)</t>
  </si>
  <si>
    <t xml:space="preserve">    Nuclear</t>
  </si>
  <si>
    <t>Requirements Sales for Resale</t>
  </si>
  <si>
    <t xml:space="preserve">    Hydro - Conventional</t>
  </si>
  <si>
    <t>(See Instruction 4, page 311.)</t>
  </si>
  <si>
    <t xml:space="preserve">    Hydro - Pumped Storage</t>
  </si>
  <si>
    <t>Non-Requirements Sales for Resale</t>
  </si>
  <si>
    <t xml:space="preserve">      Less Energy for Pumping</t>
  </si>
  <si>
    <t>Energy Furnished Without Charge</t>
  </si>
  <si>
    <t xml:space="preserve">         Net Generation (Enter Total</t>
  </si>
  <si>
    <t>Energy Used by the Company (Electric</t>
  </si>
  <si>
    <t xml:space="preserve">         of lines 3 through 8)</t>
  </si>
  <si>
    <t>Department Only, Excluding Station Use)</t>
  </si>
  <si>
    <t>Purchases</t>
  </si>
  <si>
    <t>Total Energy Losses</t>
  </si>
  <si>
    <t>TOTAL (Enter Total of Lines 22</t>
  </si>
  <si>
    <t xml:space="preserve">    Delivered</t>
  </si>
  <si>
    <t xml:space="preserve">      Net Exchanges (Line 12 minus line 13)</t>
  </si>
  <si>
    <t>Transmission for Other (Wheeling)</t>
  </si>
  <si>
    <t xml:space="preserve">      Net Transmission for Other</t>
  </si>
  <si>
    <t xml:space="preserve">         (Line 16 minus line 17)</t>
  </si>
  <si>
    <t>Transmission by Other Losses</t>
  </si>
  <si>
    <t>TOTAL (Enter Total of lines 9,</t>
  </si>
  <si>
    <t>10, 14, 18 and 19)</t>
  </si>
  <si>
    <t>MONTHLY PEAKS AND OUTPUT</t>
  </si>
  <si>
    <t xml:space="preserve">  1. If the respondent has two or more power systems which are</t>
  </si>
  <si>
    <t>sales so that the total of line 41 exceeds the amount on line 24</t>
  </si>
  <si>
    <t xml:space="preserve">  not physically integrated, furnish the required information for</t>
  </si>
  <si>
    <t>by the amount of losses incurred (or estimated) in making</t>
  </si>
  <si>
    <t xml:space="preserve">  each non-integrated system.</t>
  </si>
  <si>
    <t>the Non-Requirements Sales for Resale.</t>
  </si>
  <si>
    <t xml:space="preserve">  2. Report in column (b) the system's energy output for each</t>
  </si>
  <si>
    <t>4. Report in column (d) the system's monthly maximum megawatt</t>
  </si>
  <si>
    <t xml:space="preserve">  month such that the total on line 41 matches the total on line 20.</t>
  </si>
  <si>
    <t>load (60-minute integration) associated with the net energy for</t>
  </si>
  <si>
    <t>(Less) (922) Administrative Expenses Transferred-Credit</t>
  </si>
  <si>
    <t xml:space="preserve">  TOTAL Operation (Enter Total of lines 44 thru 49)</t>
  </si>
  <si>
    <t>Next Page is 326</t>
  </si>
  <si>
    <t>Page 322</t>
  </si>
  <si>
    <t>Page 323</t>
  </si>
  <si>
    <t>Page 320</t>
  </si>
  <si>
    <t>PURCHASED POWER (Account 555)</t>
  </si>
  <si>
    <t>PURCHASED POWER (Account 555) (Continued)</t>
  </si>
  <si>
    <t>(INCLUDING POWER EXCHANGES)</t>
  </si>
  <si>
    <t>(Including power exchanges)</t>
  </si>
  <si>
    <t>Report all power purchases made during the year.  Also report exchanges of electricity (i.e., transactions involving a</t>
  </si>
  <si>
    <t>balancing of debits and credits for energy, capacity, etc.) and any settlements for imbalanced exchanges.</t>
  </si>
  <si>
    <t>designated units of less than one year.  Describe the nature of the service in a footnote for each adjustment.</t>
  </si>
  <si>
    <t xml:space="preserve">Enter the name of the seller or other party in an exchange transaction in column (a).  Do not abbreviate or truncate </t>
  </si>
  <si>
    <t>AD - for out-of-period adjustment.  Use this code for any accounting adjustment or "true-ups" for service</t>
  </si>
  <si>
    <t>the name or use acronyms.  Explain in a footnote any ownership interest or affiliation the respondent has with the</t>
  </si>
  <si>
    <t>provided in prior reporting years.  Provide an explanation in a footnote for each adjustment.</t>
  </si>
  <si>
    <t>seller.</t>
  </si>
  <si>
    <t>4.</t>
  </si>
  <si>
    <t xml:space="preserve">In column (b), enter a Statistical Classification Code based on the original contractual terms and conditions  of the </t>
  </si>
  <si>
    <t xml:space="preserve">include an appropriate designation for the contract.  On separate lines, list all FERC rate schedules, tariffs </t>
  </si>
  <si>
    <t>or contract designations under which service, as identified in column (b), is provided.</t>
  </si>
  <si>
    <t>RQ - for requirements service. Requirements service is service which the supplier plans to provide on an ongoing</t>
  </si>
  <si>
    <t>5.</t>
  </si>
  <si>
    <t>For requirements RQ purchases and any type of services involving demand charges imposed on a monthly</t>
  </si>
  <si>
    <t xml:space="preserve">    TOTAL Gas (Enter Total of lines 10 thru 14)</t>
  </si>
  <si>
    <t xml:space="preserve">  Other (Specify)</t>
  </si>
  <si>
    <t xml:space="preserve">    TOTAL (Account 281)(Total of 8, 15 and 16)</t>
  </si>
  <si>
    <t>Classification of TOTAL</t>
  </si>
  <si>
    <t xml:space="preserve">  Federal Income Tax</t>
  </si>
  <si>
    <t xml:space="preserve">  State Income Tax</t>
  </si>
  <si>
    <t xml:space="preserve">  Local Income Tax</t>
  </si>
  <si>
    <t>NOTES</t>
  </si>
  <si>
    <t>NOTES (Continued)</t>
  </si>
  <si>
    <t xml:space="preserve">   </t>
  </si>
  <si>
    <t>FERC FORM NO.1  (ED 12-96)</t>
  </si>
  <si>
    <t>Page 272</t>
  </si>
  <si>
    <t>Page 273</t>
  </si>
  <si>
    <t>Page 272-A</t>
  </si>
  <si>
    <t>Page 273-A</t>
  </si>
  <si>
    <t xml:space="preserve">Date of Report </t>
  </si>
  <si>
    <t>ACCUMULATED DEFERRED INCOME TAXES - OTHER PROPERTY (Account 282)</t>
  </si>
  <si>
    <t>ACCUMULATED DEFERRED INCOME TAXES - OTHER PROPERTY (Account 282) (Continued)</t>
  </si>
  <si>
    <t>Report the information called for below concerning the respondent's accounting for deferred income taxes relating to</t>
  </si>
  <si>
    <t>3.  Use separate pages as required.</t>
  </si>
  <si>
    <t>property not subject to accelerated amortization.</t>
  </si>
  <si>
    <t>-Total Fuel and PP</t>
  </si>
  <si>
    <t>-Wages and Benefits</t>
  </si>
  <si>
    <t>-Other Gains</t>
  </si>
  <si>
    <t>+Other Losses</t>
  </si>
  <si>
    <t xml:space="preserve">     Other Expenses</t>
  </si>
  <si>
    <t>Depreciation and Amortization</t>
  </si>
  <si>
    <t>Depreciation Exp</t>
  </si>
  <si>
    <t>Amort &amp; Depl of Utility Plant</t>
  </si>
  <si>
    <t>Amort of Other Utility Plant</t>
  </si>
  <si>
    <t>Amort of Property Losses</t>
  </si>
  <si>
    <t>Amort of Conversion Expenses</t>
  </si>
  <si>
    <t xml:space="preserve">     Total Depre and Amort</t>
  </si>
  <si>
    <t>Fuel and PP related to Sales for Resale (Not Used)</t>
  </si>
  <si>
    <t>Total Fuel and PP</t>
  </si>
  <si>
    <t>divided by Total MWHs</t>
  </si>
  <si>
    <t xml:space="preserve">     Fuel Cost per KWH</t>
  </si>
  <si>
    <t>Accounts Receivable from Assoc. Cos.</t>
  </si>
  <si>
    <t>Materials and Supplies</t>
  </si>
  <si>
    <t>Gas Stored Underground - Current</t>
  </si>
  <si>
    <t>Liquefied Natural Gas in Storage</t>
  </si>
  <si>
    <t>Prepayments</t>
  </si>
  <si>
    <t>Interest and Dividends Receivable</t>
  </si>
  <si>
    <t>Rents Receivable</t>
  </si>
  <si>
    <t>Accrued Utility Revenue</t>
  </si>
  <si>
    <t>Misc. Current and Accrued Assets</t>
  </si>
  <si>
    <t xml:space="preserve">   Total Current and Accrued Assets</t>
  </si>
  <si>
    <t>Unamort. Debt Expense</t>
  </si>
  <si>
    <t>Prelim. Survey and Investigation Charges</t>
  </si>
  <si>
    <t>Temporary Facilities</t>
  </si>
  <si>
    <t>Deferred Losses from Disp. of  Utility Plant</t>
  </si>
  <si>
    <t>Research and Development</t>
  </si>
  <si>
    <t>Accumulated Deferred Income Taxes</t>
  </si>
  <si>
    <t xml:space="preserve">          Total Deferred Debits</t>
  </si>
  <si>
    <t xml:space="preserve">     Total Assets and Other Debits</t>
  </si>
  <si>
    <t>LIABILITIES AND OTHER CREDITS</t>
  </si>
  <si>
    <t>Common Stock Issued</t>
  </si>
  <si>
    <t>Pg 112, L 2 (d)</t>
  </si>
  <si>
    <t>Preferred Stock Issued</t>
  </si>
  <si>
    <t>Pg 112, L 3 (d)</t>
  </si>
  <si>
    <t>Capital Stock Subscribed</t>
  </si>
  <si>
    <t>Pg 112, L 4 (d)</t>
  </si>
  <si>
    <t>Stock Liability for Conversion</t>
  </si>
  <si>
    <t>Pg 112, L 5 (d)</t>
  </si>
  <si>
    <t>Premium on Capital Stock</t>
  </si>
  <si>
    <t>Pg 112, L 6 (d)</t>
  </si>
  <si>
    <t>Other Paid-in Capital</t>
  </si>
  <si>
    <t>Pg 112, L 7 (d)</t>
  </si>
  <si>
    <t>Installments Received on Capital Stock</t>
  </si>
  <si>
    <t>Pg 112, L 8 (d)</t>
  </si>
  <si>
    <t>Next Page is 227</t>
  </si>
  <si>
    <t>Page 224</t>
  </si>
  <si>
    <t>Page 225</t>
  </si>
  <si>
    <t>Page 224-A</t>
  </si>
  <si>
    <t>Page 225-A</t>
  </si>
  <si>
    <t>MATERIALS AND SUPPLIES</t>
  </si>
  <si>
    <t>FERC FORM NO. 1 (ED. 12-87)</t>
  </si>
  <si>
    <t>(908) Customer Assistance Expenses</t>
  </si>
  <si>
    <t>2. Total Regular Full-Time Employees</t>
  </si>
  <si>
    <t>(528) Maintenance Supervision and Engineering</t>
  </si>
  <si>
    <t>(563)</t>
  </si>
  <si>
    <t>Overhead Lines Expenses</t>
  </si>
  <si>
    <t>(909) Information and Instructional Expenses</t>
  </si>
  <si>
    <t>3. Total Part-Time and Temporary Employees</t>
  </si>
  <si>
    <t>(529) Maintenance of Structures</t>
  </si>
  <si>
    <t>(564)</t>
  </si>
  <si>
    <t>Underground Lines Expenses</t>
  </si>
  <si>
    <t>(910) Miscellaneous Customer Service and Information Expenses</t>
  </si>
  <si>
    <t>4. Total Employees</t>
  </si>
  <si>
    <t>(530) Maintenance of Reactor Plant Equipment</t>
  </si>
  <si>
    <t>(565)</t>
  </si>
  <si>
    <t>amounts reported should be supported by information set forth in, or as part of the books of account.</t>
  </si>
  <si>
    <t>Every inquiry must be definitely answered.  If "none" or "not applicable" states the fact, such an answer</t>
  </si>
  <si>
    <t>may be used.  The annual report should be complete in itself.  Reference to reports of previous years or to</t>
  </si>
  <si>
    <t>any paper or document should not be made in lieu of required entries except as specifically outlined.</t>
  </si>
  <si>
    <t>Upon filing, the report may, if desired, be permanently bound.  If it is so bound, the  requirement for page by</t>
  </si>
  <si>
    <t xml:space="preserve">page identification of the reporting company set forth in paragraph 9 below, may be disregarded.  Extra </t>
  </si>
  <si>
    <t>If the utility conducts operations both within and without the State of New York, data should be reported so</t>
  </si>
  <si>
    <t xml:space="preserve">that there will be shown the quantities of commodities sold within this State, and (separately by accounts) </t>
  </si>
  <si>
    <t xml:space="preserve">the operating revenues from sources within this State, the operating revenue deductions applicable </t>
  </si>
  <si>
    <t>thereto and the plant investment as of the end of the year within this State.</t>
  </si>
  <si>
    <t>All entries shall be made in black or dark blue except those of a contrary or opposite nature, which</t>
  </si>
  <si>
    <t xml:space="preserve">  1.  Report below the particulars (details) called for concerning  common and preferred stock at end of year, distinguishing  separate series of </t>
  </si>
  <si>
    <t xml:space="preserve">       any general class. Show separate totals for common and preferred stock.  If information to meet the stock exchange reporting requirement </t>
  </si>
  <si>
    <t xml:space="preserve">       be reported in column (a) provided the fiscal years for both the 10-K report and this report are compatible.</t>
  </si>
  <si>
    <t xml:space="preserve">       outlined in column (a) is available from the SEC 10-K Report Form filing, a specific reference to report form (i.e. year and company title) may</t>
  </si>
  <si>
    <t xml:space="preserve">      or noncumulative.</t>
  </si>
  <si>
    <t xml:space="preserve">     Give particulars (details) in column (a) of any nominally issued capital stock, reacquired stock, or stock in sinking and other funds </t>
  </si>
  <si>
    <t xml:space="preserve">     which is pledged, stating name of pledgee and purposes of pledge.</t>
  </si>
  <si>
    <t>DISTRIBUTION OF SALARIES AND WAGES</t>
  </si>
  <si>
    <t xml:space="preserve">  Report below the distribution of total salaries and wages</t>
  </si>
  <si>
    <t>TOTAL Other Property and Investments (Total of lines 14-17, 19-23)</t>
  </si>
  <si>
    <t>Long-Term, Portion of Derivative Assets (175)</t>
  </si>
  <si>
    <t>Long-Term, Portion of Derivative Assets - Hedges (176)</t>
  </si>
  <si>
    <t>Derivative Instrument Assets (175)</t>
  </si>
  <si>
    <t>(Less) Long-Term Portion of Derivative Instrument Assets (175)</t>
  </si>
  <si>
    <t>Derivative Instrument Assets - Hedges (176)</t>
  </si>
  <si>
    <t>(Less) Long-Term Portion of Derivative Instrument Assets - Hedges (176)</t>
  </si>
  <si>
    <t xml:space="preserve">     TOTAL Assets and Other Debits (Enter Total of lines 10, 11, 12, 24,</t>
  </si>
  <si>
    <t xml:space="preserve">   73</t>
  </si>
  <si>
    <t xml:space="preserve">   74</t>
  </si>
  <si>
    <t xml:space="preserve">   75</t>
  </si>
  <si>
    <t>58, and 74)</t>
  </si>
  <si>
    <t>Accumulated Other Comprehensive Income (219)</t>
  </si>
  <si>
    <t>122(a)(b)</t>
  </si>
  <si>
    <t>Long-Term Portion of Derivative Instrument Liabilities</t>
  </si>
  <si>
    <t>Long-Term Portion of Derivative Instrument Liabilities - Hedges</t>
  </si>
  <si>
    <t>Asset Retirement Obligations (230)</t>
  </si>
  <si>
    <t>TOTAL Current and Accrued Assets (Enter Total of lines 26 thru 57)</t>
  </si>
  <si>
    <t>Derivative Instrument Liabilities (244)</t>
  </si>
  <si>
    <t>(Less) Long-Term Portion of Derivative Instrument Liabilities</t>
  </si>
  <si>
    <t>Derivative Instrument Liabilities - Hedges (245)</t>
  </si>
  <si>
    <t>(Less) Long-Term Portion of Derivative Instrument Liabilities - Hedges</t>
  </si>
  <si>
    <t xml:space="preserve">   76</t>
  </si>
  <si>
    <t>53 and 62)</t>
  </si>
  <si>
    <t xml:space="preserve">     TOTAL Liabilities and Other Credits (Enter Total of lines 15, 23, 34, </t>
  </si>
  <si>
    <t>Insert</t>
  </si>
  <si>
    <t xml:space="preserve">       Accretion Expense (411.10)</t>
  </si>
  <si>
    <t>3.  For Account 116, Utility Plant Adjustments, explain the origin of such amount, debits and credits during the year, and plan of disposition contemplated, giving reference to Commission orders or other authorizations respecting classification of amounts as plant adjustments and requirements as to disposition thereof.</t>
  </si>
  <si>
    <t>STATEMENTS OF ACCUMULATED COMPREHENSIVE INCOME, COMPREHENSIVE INCOME, AND HEDGING ACTIVITIES</t>
  </si>
  <si>
    <t>1. Report in columns (b), (c), (d) and (e) the amounts of accumulated other comprehensive income items, on a net-of-tax basis, where appropriate.</t>
  </si>
  <si>
    <t>2. Report in columns (f) and (g) the amounts of other categories of other cash flow hedges.</t>
  </si>
  <si>
    <t>3. For each category of hedges that have been accounted for as "fair value hedges", report the accounts affected and the related amounts in a footnote.</t>
  </si>
  <si>
    <t>4. Report data on a year-to-date-basis.</t>
  </si>
  <si>
    <t>Other Cash Flow</t>
  </si>
  <si>
    <t>Totals for each</t>
  </si>
  <si>
    <t>Unrealized Gains and</t>
  </si>
  <si>
    <t>Minimum Pension</t>
  </si>
  <si>
    <t>Foreign Currency</t>
  </si>
  <si>
    <t>Hedges</t>
  </si>
  <si>
    <t>category of items</t>
  </si>
  <si>
    <t>Forward from</t>
  </si>
  <si>
    <t>Comprehensive</t>
  </si>
  <si>
    <t>Loses on Available-</t>
  </si>
  <si>
    <t>Liability adjustment</t>
  </si>
  <si>
    <t>Interest Rate Swaps</t>
  </si>
  <si>
    <t>[Specify]</t>
  </si>
  <si>
    <t xml:space="preserve">recorded in </t>
  </si>
  <si>
    <t>Income</t>
  </si>
  <si>
    <t>for-Sale Securities</t>
  </si>
  <si>
    <t>(net amount)</t>
  </si>
  <si>
    <t>Account 219</t>
  </si>
  <si>
    <t>Page 122a</t>
  </si>
  <si>
    <t>Page 122b</t>
  </si>
  <si>
    <t>5. Enclose in parentheses credit adjustments of plant accounts to indicate the negative effect of such accounts.</t>
  </si>
  <si>
    <t>6.  Classify Account 106 according to prescribed accounts, on an estimated basis if necessary, and include the entries in column (c).</t>
  </si>
  <si>
    <t xml:space="preserve">7. Show in column (f) reclassifications or transfers within utility plant accounts.  Include also in column (f) the additions or reductions of </t>
  </si>
  <si>
    <t>8.  For Account 399, state the nature and use of plant included in this account and if substantial in amount submit a supplementary</t>
  </si>
  <si>
    <t>9.  For each amount comprising the reported balance and changes in Account 102, state the property purchased or sold, name of vendor</t>
  </si>
  <si>
    <t>(317) Asset Retirement costs for Steam Production</t>
  </si>
  <si>
    <t>(326) Asset Retirement Costs for Nuclear Production</t>
  </si>
  <si>
    <t>(337) Asset Retirement Costs for Hydraulic Production</t>
  </si>
  <si>
    <t>(347) Asset Retirement costs for Other Production</t>
  </si>
  <si>
    <t>(359.1) Asset Retirement Costs for Transmission Plant</t>
  </si>
  <si>
    <t>(374) Asset Retirement Cost for Distribution Plant</t>
  </si>
  <si>
    <t xml:space="preserve">          6. GENERAL PLANT</t>
  </si>
  <si>
    <t xml:space="preserve">          5. REGIONAL TRANSMISSION AND MARKET OPERATION PLANT</t>
  </si>
  <si>
    <t>(380) Land and Land Rights</t>
  </si>
  <si>
    <t>(381) Structures and Improvements</t>
  </si>
  <si>
    <t>(382) Computer Hardware</t>
  </si>
  <si>
    <t>(383) Computer Software</t>
  </si>
  <si>
    <t>(384) Communication Equipment</t>
  </si>
  <si>
    <t>(380)</t>
  </si>
  <si>
    <t>(374)</t>
  </si>
  <si>
    <t>(381)</t>
  </si>
  <si>
    <t>(382)</t>
  </si>
  <si>
    <t>(383)</t>
  </si>
  <si>
    <t>(384)</t>
  </si>
  <si>
    <t>(385)</t>
  </si>
  <si>
    <t>(386)</t>
  </si>
  <si>
    <t>(359.1)</t>
  </si>
  <si>
    <t>(399.1) Asset Retirement Costs for General Plant</t>
  </si>
  <si>
    <t xml:space="preserve">      additions and reductions in column (e) adjustments</t>
  </si>
  <si>
    <t>4.  For Revisions to the amount of initial asset retirement costs capitalized, included by primary plant account, increases in column (c)</t>
  </si>
  <si>
    <t>Book Cost or Asset Retirement Costs Retired</t>
  </si>
  <si>
    <t>Regional Transmission and Market Operations</t>
  </si>
  <si>
    <t>Transmission Service and Generation Interconnection Study Costs</t>
  </si>
  <si>
    <t>1. Report the particulars (details) called for concerning the costs incurred and the reimbursements received for performing transmission service and</t>
  </si>
  <si>
    <t>generator interconnection studies.</t>
  </si>
  <si>
    <t>2. List each study separately.</t>
  </si>
  <si>
    <t>3. In column (a) provide the name of the study.</t>
  </si>
  <si>
    <t>4. In column (b) report the cost incurred to perform the study at the end of period.</t>
  </si>
  <si>
    <t>5. In column (c) report the account charged with the cost of the study.</t>
  </si>
  <si>
    <t>6. In column (d) report the amounts received for reimbursement of the study costs at end of period.</t>
  </si>
  <si>
    <t>7. In column (e) report the account credited with the reimbursement received for performing the study.</t>
  </si>
  <si>
    <t>Reimbursements</t>
  </si>
  <si>
    <t>Costs Incurred During</t>
  </si>
  <si>
    <t>Received During</t>
  </si>
  <si>
    <t>Account Credited</t>
  </si>
  <si>
    <t>Period</t>
  </si>
  <si>
    <t>Account Charged</t>
  </si>
  <si>
    <t>the Period</t>
  </si>
  <si>
    <t>With Reimbursement</t>
  </si>
  <si>
    <t>Transmission Studies</t>
  </si>
  <si>
    <t>Generation Studies</t>
  </si>
  <si>
    <t>Page 231</t>
  </si>
  <si>
    <t>Balance at Beginning</t>
  </si>
  <si>
    <t>of Current</t>
  </si>
  <si>
    <t>(456.1) Revenues from Transmission of Electricity of Others</t>
  </si>
  <si>
    <t>(457.1) Regional Control Services Revenues</t>
  </si>
  <si>
    <t>(457.2) Miscellaneous Revenues</t>
  </si>
  <si>
    <t xml:space="preserve">1. The following instructions generally apply to the annual version of </t>
  </si>
  <si>
    <t xml:space="preserve">these pages. Do not report quarterly data in columns (c), (e), (f) and (g). </t>
  </si>
  <si>
    <t>451, 456, and 457.2</t>
  </si>
  <si>
    <t>according to the basis of classification (Small or Commercial, and Large</t>
  </si>
  <si>
    <t>or Industrial) regularly used by the respondent if such basis of</t>
  </si>
  <si>
    <t>classification is not generally greater than 1000 Kw of demand.  (See</t>
  </si>
  <si>
    <t>Account 442 of the Uniform System of Accounts.  Explain basis of</t>
  </si>
  <si>
    <t>5.  Disclose amounts of $250,000 or greater in a footnote for accounts</t>
  </si>
  <si>
    <t>6.  Commercial and Industrial Sales, Account 442, may be classified</t>
  </si>
  <si>
    <t>7.  See pages 108-109, Important Changes During Year, for</t>
  </si>
  <si>
    <t>9.  Include unmetered sales.  Provide details of such sales</t>
  </si>
  <si>
    <t>REGIONAL TRANSMISSION SERVICES REVENUES (Account 457.1)</t>
  </si>
  <si>
    <t>pursuant to a Commission approved tariff. All amounts separately billed must be detailed below.</t>
  </si>
  <si>
    <t>Description of Services</t>
  </si>
  <si>
    <t>Balance at End of</t>
  </si>
  <si>
    <t>Quarter 1</t>
  </si>
  <si>
    <t>Quarter 2</t>
  </si>
  <si>
    <t>Quarter 3</t>
  </si>
  <si>
    <t>Quarter 4</t>
  </si>
  <si>
    <t>Page 302</t>
  </si>
  <si>
    <t>(561.1)</t>
  </si>
  <si>
    <t>(561.2)</t>
  </si>
  <si>
    <t>(561.3)</t>
  </si>
  <si>
    <t>(561.4)</t>
  </si>
  <si>
    <t>(561.5)</t>
  </si>
  <si>
    <t>(561.6)</t>
  </si>
  <si>
    <t>(561.7)</t>
  </si>
  <si>
    <t>(561.8)</t>
  </si>
  <si>
    <t xml:space="preserve">(569.1) </t>
  </si>
  <si>
    <t xml:space="preserve">(569.2) </t>
  </si>
  <si>
    <t xml:space="preserve">(569.3) </t>
  </si>
  <si>
    <t xml:space="preserve">(569.4) </t>
  </si>
  <si>
    <t>Load Dispatch - Reliability</t>
  </si>
  <si>
    <t>Load Dispatch - Monitor and Operate Transmission System</t>
  </si>
  <si>
    <t>Load Dispatch - Transmission Service and Scheduling</t>
  </si>
  <si>
    <t>Scheduling, System Control and Dispatch Services</t>
  </si>
  <si>
    <t>Reliability, Planning and Standards Development</t>
  </si>
  <si>
    <t>Generation Interconnection Studies</t>
  </si>
  <si>
    <t>Reliability, Planning and Standards Development Services</t>
  </si>
  <si>
    <t>Maintenance of Computer Hardware</t>
  </si>
  <si>
    <t>Maintenance of Computer Software</t>
  </si>
  <si>
    <t>Maintenance of Communication Equipment</t>
  </si>
  <si>
    <t>Maintenance of Miscellaneous Regional Transmission Plant</t>
  </si>
  <si>
    <t>(580) Operation Supervision and Engineering</t>
  </si>
  <si>
    <t>4. DISTRIBUTION EXPENSES</t>
  </si>
  <si>
    <t>5. CUSTOMER ACCOUNTS EXPENSES</t>
  </si>
  <si>
    <t>6. CUSTOMER SERVICE AND INFORMATIONAL EXPENSES</t>
  </si>
  <si>
    <t>7. SALES EXPENSES</t>
  </si>
  <si>
    <t xml:space="preserve">   8. ADMINISTRATIVE AND GENERAL EXPENSES (Continued)</t>
  </si>
  <si>
    <t>3. REGIONAL MARKET EXPENSES</t>
  </si>
  <si>
    <t>(575.1) Operation Supervision</t>
  </si>
  <si>
    <t>(575.2) Day Ahead and Real Time Market Facilitation</t>
  </si>
  <si>
    <t>(575.3) Transmission Rights Market Facilitation</t>
  </si>
  <si>
    <t>(575.4) Capacity Market Facilitation</t>
  </si>
  <si>
    <t>(575.5) Ancillary Services Market Facilitation</t>
  </si>
  <si>
    <t>(575.6) Market Monitoring and Compliance</t>
  </si>
  <si>
    <t>(575.7) Market Facilitation, Monitoring and Compliance Services</t>
  </si>
  <si>
    <t>(575.8) Rents</t>
  </si>
  <si>
    <t>(576.1) Maintenance of Structures and Improvements</t>
  </si>
  <si>
    <t>(576.2) Maintenance of Computer Hardware</t>
  </si>
  <si>
    <t>(576.3) Maintenance of Computer Software</t>
  </si>
  <si>
    <t>(576.4) Maintenance of Communication Equipment</t>
  </si>
  <si>
    <t>(576.5) Maintenance of Miscellaneous Market Operation Plant</t>
  </si>
  <si>
    <t>FNS - Firm Network Transmission Service for Self. "Firm" means service that can not be interrupted for economic reasons</t>
  </si>
  <si>
    <t>and is intended to remain reliable even under adverse conditions. "Network Service" is Network Transmission Service as</t>
  </si>
  <si>
    <t>described in Order No. 888 and the Open Access Transmission Tariff. "Self" means the respondent.</t>
  </si>
  <si>
    <t>FNO - Firm Network Service for Others. "Firm" means that service cannot be interrupted for economic reasons and is</t>
  </si>
  <si>
    <t>intended to remain reliable even under adverse conditions. "Network Service" is Network Transmission Service as</t>
  </si>
  <si>
    <t>described in Order No. 888 and the Open Access Transmission Tariff.</t>
  </si>
  <si>
    <t>LFP - for Long-Term Firm Point-to-Point Transmission Reservations. "Long-Term" means one year or longer and” firm"</t>
  </si>
  <si>
    <t>means that service cannot be interrupted for economic reasons and is intended to remain reliable even under adverse</t>
  </si>
  <si>
    <t>conditions. "Point-to-Point Transmission Reservations" are described in Order No. 888 and the Open Access</t>
  </si>
  <si>
    <t>Transmission Tariff. For all transactions identified as LFP, provide in a footnote the termination date of the contract</t>
  </si>
  <si>
    <t>defined as the earliest date either buyer or seller can unilaterally cancel the contract.</t>
  </si>
  <si>
    <t>OLF - Other Long-Term Firm Transmission Service. Report service provided under contracts which do not conform to the</t>
  </si>
  <si>
    <t>terms of the Open Access Transmission Tariff. "Long-Term" means one year or longer and “firm” means that service</t>
  </si>
  <si>
    <t>cannot be interrupted for economic reasons and is intended to remain reliable even under adverse conditions. For all</t>
  </si>
  <si>
    <t>transactions identified as OLF, provide in a footnote the termination date of the contract defined as the earliest date either</t>
  </si>
  <si>
    <t>SFP - Short-Term Firm Point-to-Point Transmission Reservations. Use this classification for all firm point-to-point</t>
  </si>
  <si>
    <t>transmission reservations, where the duration of each period of reservation is less than one-year.</t>
  </si>
  <si>
    <t>NF - Non-Firm Transmission Service, where firm means that service cannot be interrupted for economic reasons and is</t>
  </si>
  <si>
    <t>intended to remain reliable even under adverse conditions.</t>
  </si>
  <si>
    <t>TRANSMISSION OF ELECTRICITY BY ISO/RTOs</t>
  </si>
  <si>
    <t>1. Report in Column (a) the Transmission Owner receiving revenue for the transmission of electricity by the ISO/RTO.</t>
  </si>
  <si>
    <t>2. Use a separate line of data for each distinct type of transmission service involving the entities listed in Column (a).</t>
  </si>
  <si>
    <t>3. In Column (b) enter a Statistical Classification code based on the original contractual terms and conditions of the service as follows: FNO - Firm Network Service</t>
  </si>
  <si>
    <t>for Others, FNS - Firm Network Transmission Service for Self, LFP - Long-Term Firm Point-to-Point Transmission Service, OLF - Other Long-Term Firm</t>
  </si>
  <si>
    <t>Transmission Service, SFP - Short-Term Firm Point-to-Point Transmission Reservation, NF - Non-Firm Transmission Service, OS - Other Transmission Service</t>
  </si>
  <si>
    <t xml:space="preserve">and AD - Out of Period Adjustments. Use this code for any accounting adjustments or "true-ups" for service provided in prior reporting periods. Provide an </t>
  </si>
  <si>
    <t>explanation in a footnote for each adjustment. See General Instruction for definitions of codes.</t>
  </si>
  <si>
    <t>4. In column (C) identify the FERC Rate Schedule or tariff Number, on separate lines, list all FERC rate schedules or contract  designations under which service,</t>
  </si>
  <si>
    <t>as identified in column (b) was provided.</t>
  </si>
  <si>
    <t>5. In column (d) report the revenue amounts as shown on bills or vouchers.</t>
  </si>
  <si>
    <t>6. Report in column 9e) the total revenues distributed to the entity listed in column (a).</t>
  </si>
  <si>
    <t>Payment Received by</t>
  </si>
  <si>
    <t>FERC Rate Schedule</t>
  </si>
  <si>
    <t>Total Revenue by Rate</t>
  </si>
  <si>
    <t>Total Revenue</t>
  </si>
  <si>
    <t>(Transmission Owner Name)</t>
  </si>
  <si>
    <t>or Tariff Number</t>
  </si>
  <si>
    <t>Schedule or Tariff</t>
  </si>
  <si>
    <t>Page 331</t>
  </si>
  <si>
    <t>Report in columns (c) and (d) the total megawatthours received and delivered by the provider of the transmission service.</t>
  </si>
  <si>
    <t>In columns (e) through (h), report expenses as shown on bills or vouchers rendered to the respondent.  In column (e), provide demand</t>
  </si>
  <si>
    <t>charges.  In column (f), provide energy charges related to the amount of energy transferred.  In column (g), provide the total of all other</t>
  </si>
  <si>
    <t>of the amount shown in column (g).  Report in column (h) the total charge shown on bills rendered to the respondent.  If no monetary</t>
  </si>
  <si>
    <t>settlement was made, enter zero ("0") in column (h).  Provide a footnote explaining the nature of the nonmonetary settlement, including</t>
  </si>
  <si>
    <t>In column (b) enter a Statistical Classification code based on the original contractual terms and conditions of the service as follows:</t>
  </si>
  <si>
    <t>FNS - Firm Network Transmission Service for Self, LFP - Long-Term Firm Point-to-Point Transmission Reservations. OLF - Other</t>
  </si>
  <si>
    <t>Long-Term Firm Transmission Service, SFP - Short-Term Firm Point-to- Point Transmission Reservations, NF - Non-Firm Transmission</t>
  </si>
  <si>
    <t>Service, and OS - Other Transmission Service. See General Instructions for definitions of statistical classifications.</t>
  </si>
  <si>
    <t>Electric Plant (Account 405).</t>
  </si>
  <si>
    <t>Expense for Asset</t>
  </si>
  <si>
    <t>Retirement Costs</t>
  </si>
  <si>
    <t>(Account 403.1)</t>
  </si>
  <si>
    <t xml:space="preserve">     Transmission (Enter Total of lines 4 and 14)</t>
  </si>
  <si>
    <t xml:space="preserve">     Distribution (Enter Total of lines 6 and 16)</t>
  </si>
  <si>
    <t xml:space="preserve">     Customer Accounts (Transcribe from line 7)</t>
  </si>
  <si>
    <t xml:space="preserve">     Customer Service and Informational (Transcribe from line 8)</t>
  </si>
  <si>
    <t xml:space="preserve">     Sales (Transcribe from line 9)</t>
  </si>
  <si>
    <t xml:space="preserve">     Administrative and General (Enter Total of lines 10 and 17)</t>
  </si>
  <si>
    <t xml:space="preserve">          TOTAL Oper. and Maint.  (Total of lines 20 thru 27)</t>
  </si>
  <si>
    <t>Amounts Included in ISO/RTO Settlement Statements</t>
  </si>
  <si>
    <t>1. The respondent shall report below the details called for concerning amounts it recorded in Account 555, Purchase Power, and Account 447, Sales for</t>
  </si>
  <si>
    <t>Resale, for items shown on ISO/RTO Settlement Statements. Transactions should be separately netted for each ISO/RTO administered energy market</t>
  </si>
  <si>
    <t>for purposes of determining whether an entity is a net seller or purchaser in a given hour. Net megawatt hours are to be used as the basis for determining</t>
  </si>
  <si>
    <t>whether a net purchase or sale has occurred. In each monthly reporting period, the hourly sale and purchase net amounts are to be aggregated and</t>
  </si>
  <si>
    <t>separately reported in Account 447, Sales for Resale, or Account 555, Purchased Power, respectively.</t>
  </si>
  <si>
    <t>Description of Item(s)</t>
  </si>
  <si>
    <t xml:space="preserve">  Net Purchases (Account 555)</t>
  </si>
  <si>
    <t xml:space="preserve">  Net Sales (Account 447)</t>
  </si>
  <si>
    <t>Transmission Rights</t>
  </si>
  <si>
    <t>Ancillary Services</t>
  </si>
  <si>
    <t>Other Items (list separately)</t>
  </si>
  <si>
    <t>Page 397</t>
  </si>
  <si>
    <t>Year/Period of Report</t>
  </si>
  <si>
    <t>PURCHASES AND SALES OF ANCILLARY SERVICES</t>
  </si>
  <si>
    <t>In columns for usage, report usage-related billing determinant and the unit of measure.</t>
  </si>
  <si>
    <t>(1) On line 1 columns (b), (c), (d), (e), (f) and (g) report the amount of ancillary services purchase and sol during the year.</t>
  </si>
  <si>
    <t>(2) On line 2 columns (b), (c), (d), (e), (f) and (g) report the amount of reactive supply and voltage control services purchased and sold during the year.</t>
  </si>
  <si>
    <t>(3) On line 3 columns (b), (c), (d), (e), (f) and (g) report the amount of regulations and frequency response services purchased and sold during the year.</t>
  </si>
  <si>
    <t>(4) On line 4 columns (b), (c), (d), (e), (f) and (g) report the amount of energy imbalance services purchase and sold during the year.</t>
  </si>
  <si>
    <t>(5) On line 5 and 6 columns (b), (c), (d), (e), (f) and (g) report the amount of operating reserve spinning and supplement services purchased and sold during the period.</t>
  </si>
  <si>
    <t>(6) On line 7 columns (b), (c), (d), (e), (f) and (g) report the total amount of all other types ancillary services purchased or sold during the year. Include in a footnote and specify</t>
  </si>
  <si>
    <t>the amount for each type of other ancillary service provided.</t>
  </si>
  <si>
    <t>Amount Purchase for the Year</t>
  </si>
  <si>
    <t>Amount Sold for the Year</t>
  </si>
  <si>
    <t>Usage - Related Billing Determinant</t>
  </si>
  <si>
    <t>Unit of</t>
  </si>
  <si>
    <t>Type of Ancillary Service</t>
  </si>
  <si>
    <t>Number of Units</t>
  </si>
  <si>
    <t>Measure</t>
  </si>
  <si>
    <t>Dollars</t>
  </si>
  <si>
    <t>Scheduling, System Control and Dispatch</t>
  </si>
  <si>
    <t>Reactive Supply and Voltage</t>
  </si>
  <si>
    <t>Regulation and Frequency Response</t>
  </si>
  <si>
    <t>Energy Imbalance</t>
  </si>
  <si>
    <t>Operating Reserve - Spinning</t>
  </si>
  <si>
    <t>Operating Reserve - Supplement</t>
  </si>
  <si>
    <t>Total (Lines 1 thru 7)</t>
  </si>
  <si>
    <t>Page 398</t>
  </si>
  <si>
    <t xml:space="preserve">Report the amounts for each type of ancillary service shown in column (a) for the year as specified in Order No. 888 and defined in the respondents </t>
  </si>
  <si>
    <t>Open Access Transmission Tariff.</t>
  </si>
  <si>
    <t>Monthly Transmission System Peak Load</t>
  </si>
  <si>
    <t>(1) Report the monthly peak load on the respondent's transmission system. If the respondent has two or more power systems which are not physically</t>
  </si>
  <si>
    <t>integrated, furnish the required information for each non-integrated system.</t>
  </si>
  <si>
    <t>(2) Report on Column (b) by month the transmission system's peak load.</t>
  </si>
  <si>
    <t>(3) Report on Columns (c ) and (d) the specified information for each monthly transmission - system peak load reported on Column (b).</t>
  </si>
  <si>
    <t>(4) Report on Columns (e) through (j) by month the system' monthly maximum megawatt load by statistical classifications. See General Instruction for</t>
  </si>
  <si>
    <t>the definition of each statistical classification.</t>
  </si>
  <si>
    <t>NAME OF SYSTEM:</t>
  </si>
  <si>
    <t>Monthly Peak</t>
  </si>
  <si>
    <t>Day of</t>
  </si>
  <si>
    <t>Hour of</t>
  </si>
  <si>
    <t>Film Network</t>
  </si>
  <si>
    <t>Long-Term Film</t>
  </si>
  <si>
    <t>Other Long-</t>
  </si>
  <si>
    <t>Short-Term Film</t>
  </si>
  <si>
    <t>MW - Total</t>
  </si>
  <si>
    <t>Service for</t>
  </si>
  <si>
    <t>Point-to-point</t>
  </si>
  <si>
    <t>Term Film</t>
  </si>
  <si>
    <t>Services</t>
  </si>
  <si>
    <t>Self</t>
  </si>
  <si>
    <t>Others</t>
  </si>
  <si>
    <t>Reservation</t>
  </si>
  <si>
    <t>Service</t>
  </si>
  <si>
    <t>Total for Quarter 1</t>
  </si>
  <si>
    <t>Total for Quarter 2</t>
  </si>
  <si>
    <t>Total for Quarter 3</t>
  </si>
  <si>
    <t xml:space="preserve">December </t>
  </si>
  <si>
    <t>Total for Quarter 4</t>
  </si>
  <si>
    <t>Total Year to</t>
  </si>
  <si>
    <t>Date/Year</t>
  </si>
  <si>
    <t>Page 400</t>
  </si>
  <si>
    <t>Monthly ISO/RTO Transmission System Peak Load</t>
  </si>
  <si>
    <t>(1) Report the monthly peak load on the respondent's transmission system. If the Respondent has two or more power systems which are not physically</t>
  </si>
  <si>
    <t>(3) Report on Column (c) and (d) the specified information for each monthly transmission - system peak load reported on Column (b).</t>
  </si>
  <si>
    <t>(4) Report on Columns (e) through (i) by month the system’s transmission usage by classification. Amounts reported as Through and Out Service in</t>
  </si>
  <si>
    <t>Column (g) are to be excluded from those amounts reported in Columns (e) and (f).</t>
  </si>
  <si>
    <t>(5) Amounts reported in Column (j) for Total Usage is the sum of Columns (h) and (i).</t>
  </si>
  <si>
    <t>Imports into</t>
  </si>
  <si>
    <t>Exports from</t>
  </si>
  <si>
    <t>Through and</t>
  </si>
  <si>
    <t>Network</t>
  </si>
  <si>
    <t>ISO/RTO</t>
  </si>
  <si>
    <t>Out Service</t>
  </si>
  <si>
    <t>Service Usage</t>
  </si>
  <si>
    <t>Usage</t>
  </si>
  <si>
    <t>Page 400a</t>
  </si>
  <si>
    <t>Power Exchanges:</t>
  </si>
  <si>
    <t>Asset Retirement Costs</t>
  </si>
  <si>
    <t xml:space="preserve">     Total Cost (Enter Total of lines 14 thru 19)</t>
  </si>
  <si>
    <t>1. Report Below the information called for concerning all non-power goods or services received from or provided to associated (affiliated) companies.</t>
  </si>
  <si>
    <t>2. The reporting threshold for reporting purposes is $250,000. The threshold applies to the annual amount billed to the respondent or billed to an</t>
  </si>
  <si>
    <t>associated/affiliated company for non-power goods and services. The good or services must be specific in nature. Respondents should not attempt to include or</t>
  </si>
  <si>
    <t>aggregate amounts in a nonspecific category such as "general".</t>
  </si>
  <si>
    <t>3. Where amounts billed to or received from the associated (affiliated) company are based on a n allocations process, explain in a footnote.</t>
  </si>
  <si>
    <t>Name of</t>
  </si>
  <si>
    <t>Associated/Affiliated</t>
  </si>
  <si>
    <t>Charged or</t>
  </si>
  <si>
    <t>Description of the Non-Power Good or Services</t>
  </si>
  <si>
    <t>Company</t>
  </si>
  <si>
    <t>Non-power Goods or Services Provided for Affiliate</t>
  </si>
  <si>
    <t xml:space="preserve"> FERC FORM NO. 1-F (NEW)</t>
  </si>
  <si>
    <t>Plant Cost</t>
  </si>
  <si>
    <t>(Incl Asset Retire.</t>
  </si>
  <si>
    <t xml:space="preserve">Asset Retire </t>
  </si>
  <si>
    <t>Energy Storage Operations (Large Plants)</t>
  </si>
  <si>
    <t>414-416</t>
  </si>
  <si>
    <t>Energy Storage Operations (Small Plants)</t>
  </si>
  <si>
    <t>419-420</t>
  </si>
  <si>
    <t>(348) Energy Storage Equipment - Production</t>
  </si>
  <si>
    <t>(351) Energy Storage Equipment - Transmission</t>
  </si>
  <si>
    <t>(351)</t>
  </si>
  <si>
    <t>(548.1)</t>
  </si>
  <si>
    <t>Operation of Energy Storage Equipment</t>
  </si>
  <si>
    <t>(553.1)</t>
  </si>
  <si>
    <t>Maintenance of Energy Storage Equipment</t>
  </si>
  <si>
    <t>(555.1)</t>
  </si>
  <si>
    <t>Power Purchased for Storage Operations</t>
  </si>
  <si>
    <t>(562.1) Operation of Energy Storage Equipment</t>
  </si>
  <si>
    <t>(570.1)</t>
  </si>
  <si>
    <t>(584.1) Operation of Energy Storage Equipment</t>
  </si>
  <si>
    <t>(592.1) Maintenance of Structures and Equipment</t>
  </si>
  <si>
    <t>(592.2) Maintenance of Energy Storage Equipment</t>
  </si>
  <si>
    <t>Purchased</t>
  </si>
  <si>
    <t>Energy Storage)</t>
  </si>
  <si>
    <t>(Excluding for</t>
  </si>
  <si>
    <t xml:space="preserve">     (h)</t>
  </si>
  <si>
    <t>Purchased for</t>
  </si>
  <si>
    <t>Energy Storage</t>
  </si>
  <si>
    <t>Through 29)(MUST EQUAL LINE 21)</t>
  </si>
  <si>
    <t>Purchases for Energy Storage</t>
  </si>
  <si>
    <t>Total Energy Stored</t>
  </si>
  <si>
    <t xml:space="preserve">     Expenses per KWh of Generation and Pumping (Enter result of line 37 divided by line 9 plus line 10)</t>
  </si>
  <si>
    <t xml:space="preserve">     Cost per KW of Installed Capacity (line 21 / line 4)</t>
  </si>
  <si>
    <t>ENERGY STORAGE OPERATIONS (Large Plants)</t>
  </si>
  <si>
    <t>ENERGY STORAGE OPERATIONS (Large Plants) (Continued)</t>
  </si>
  <si>
    <t>1. Large Plants are plants of 10,000 KW or more.</t>
  </si>
  <si>
    <t xml:space="preserve">7. In column (l), report revenues from energy storage operations. In a footnote, disclose the revenue accounts and revenue amounts related to the </t>
  </si>
  <si>
    <t>2. In columns (a) (b) and (c) report the name of the energy storage project, functional classification (Production, Transmission, Distribution), and location.</t>
  </si>
  <si>
    <t>income generating activity.</t>
  </si>
  <si>
    <t>3. In column (d), report Megawatt hours (MWH) purchased, generated, or received in exchange transactions for storage.</t>
  </si>
  <si>
    <t xml:space="preserve">4. In columns (e), (f) and (g) report MWHs delivered to the grid to support production, transmission and distribution. The amount reported in column (d) </t>
  </si>
  <si>
    <t>should include MWHs delivered/provided to a generator’s own load requirements or used for the provision of ancillary services.</t>
  </si>
  <si>
    <t>5. In columns (h), (i), and (j) report MWHs lost during conversion, storage and discharge of energy.</t>
  </si>
  <si>
    <t>6. In column (k) report the MWHs sold.</t>
  </si>
  <si>
    <t>Name of the Energy Storage Project</t>
  </si>
  <si>
    <t>Location of the Project</t>
  </si>
  <si>
    <t>MWHs</t>
  </si>
  <si>
    <t>MWHs delivered to the grid to support</t>
  </si>
  <si>
    <t>MWHs Lost During Conversion, Storage and Discharge of Energy</t>
  </si>
  <si>
    <t>Revenues from Energy</t>
  </si>
  <si>
    <t>Storage Operations</t>
  </si>
  <si>
    <t>Page 414</t>
  </si>
  <si>
    <t>Page 415</t>
  </si>
  <si>
    <t>included in Account 501 and other costs associated with self-generated power.</t>
  </si>
  <si>
    <t>8. In column (m), report the cost of power purchased for storage operations and reported in Account 555.1, Power Purchased for Storage Operations. If power was purchased</t>
  </si>
  <si>
    <t>from an affiliated seller specify how the cost of the power was determined. In columns (n) and (o), report fuel costs for storage operations associated with self-generated power</t>
  </si>
  <si>
    <t>9. In columns (q), (r) and (s) report the total project plant costs including but not exclusive of land and land rights, structures and improvements, energy storage equipment,</t>
  </si>
  <si>
    <t>turbines, compressors, generators, switching and conversion equipment, lines and equipment whose primary purpose is to integrate or tie energy storage assets into the</t>
  </si>
  <si>
    <t>power grid, and any other costs associated with the energy storage project included in the property accounts listed.</t>
  </si>
  <si>
    <t>Fuel Costs from</t>
  </si>
  <si>
    <t>Associated Fuel</t>
  </si>
  <si>
    <t>accounts for Storage</t>
  </si>
  <si>
    <t>Power Purchased for</t>
  </si>
  <si>
    <t>Operations Associated</t>
  </si>
  <si>
    <t>Other Costs Associated</t>
  </si>
  <si>
    <t>with Self-Generated</t>
  </si>
  <si>
    <t>Project costs</t>
  </si>
  <si>
    <t>(555.1) (Dollars)</t>
  </si>
  <si>
    <t>Power (Dollars)</t>
  </si>
  <si>
    <t>(Dollars)</t>
  </si>
  <si>
    <t>(r)</t>
  </si>
  <si>
    <t>(s)</t>
  </si>
  <si>
    <t>Account 101</t>
  </si>
  <si>
    <t>Account 103</t>
  </si>
  <si>
    <t>Account 106</t>
  </si>
  <si>
    <t>Account 107</t>
  </si>
  <si>
    <t>Page 416</t>
  </si>
  <si>
    <t>ENERGY STORAGE OPERATIONS (Small Plants)</t>
  </si>
  <si>
    <t>ENERGY STORAGE OPERATIONS (Small Plants) (Continued)</t>
  </si>
  <si>
    <t>1. Small Plants are plants less than 10,000 KW.</t>
  </si>
  <si>
    <t>2. In columns (a), (b) and (c) report the name of the energy storage project, functional classification (Production, Transmission,</t>
  </si>
  <si>
    <t>Distribution), and location.</t>
  </si>
  <si>
    <t xml:space="preserve">3. In column (d), report project plant cost including but not exclusive of land and land rights, structures and improvements, </t>
  </si>
  <si>
    <t>energy storage equipment and any other costs associated with the energy storage project.</t>
  </si>
  <si>
    <t>4. In column (e), report operation expenses excluding fuel, (f), maintenance expenses, (g) fuel costs for storage operations and</t>
  </si>
  <si>
    <t xml:space="preserve">(h) cost of power purchased for storage operations and reported in Account 555.1, Power Purchased for Storage Operations. </t>
  </si>
  <si>
    <t>If power was purchased from an affiliated seller specify how the cost of the power was determined.</t>
  </si>
  <si>
    <t>5. If any other expenses, report in column (i) and footnote the nature of the item(s).</t>
  </si>
  <si>
    <t>Plant Operating Expenses</t>
  </si>
  <si>
    <t>Project</t>
  </si>
  <si>
    <t>Operations (Excluding</t>
  </si>
  <si>
    <t>Cost of fuel used</t>
  </si>
  <si>
    <t>Account Mo. 555.1</t>
  </si>
  <si>
    <t>Fuel used in Storage</t>
  </si>
  <si>
    <t>in storage operations</t>
  </si>
  <si>
    <t>Operations)</t>
  </si>
  <si>
    <t xml:space="preserve">  Hedging Activities</t>
  </si>
  <si>
    <t>Transmission Service and Generation Interconnection</t>
  </si>
  <si>
    <t>Study Costs</t>
  </si>
  <si>
    <t>Regional Transmission Service Revenues</t>
  </si>
  <si>
    <t>Transmission of Electricity by ISO/RTOs</t>
  </si>
  <si>
    <t>Amounts included in ISO/RTO Settlement Statements</t>
  </si>
  <si>
    <t>400a</t>
  </si>
  <si>
    <t>Purchase and Sale of Ancillary Services</t>
  </si>
  <si>
    <t xml:space="preserve">   TOTAL Transmission and Market Operation Plant (Total line 79 thru 86)</t>
  </si>
  <si>
    <t>TOTAL Operation (Enter total of lines 62 thru 67)</t>
  </si>
  <si>
    <t>TOTAL Power Production Expenses--Other Power  (Enter Total of Lines 70 and 75)</t>
  </si>
  <si>
    <t>TOTAL Maintenance (Enter Total of Lines 70 thru 75)</t>
  </si>
  <si>
    <t>TOTAL Other Power Supply Expenses  (Enter Total of Lines 78 thru 81)</t>
  </si>
  <si>
    <t>TOTAL Power Production Expenses (Enter total of lines 21, 41, 59, 76, and 82)</t>
  </si>
  <si>
    <t>TOTAL Operation (Enter total of lines 86 thru 101)</t>
  </si>
  <si>
    <t xml:space="preserve">TOTAL Maintenance (Enter total of lines 104 thru 115) </t>
  </si>
  <si>
    <t>TOTAL Transmission Expenses (Enter total of lines 102 and 115)</t>
  </si>
  <si>
    <t xml:space="preserve"> TOTAL Operation (Enter total of lines 119 thru 126)</t>
  </si>
  <si>
    <t xml:space="preserve"> TOTAL Maintenance (Lines 129 thru 133)</t>
  </si>
  <si>
    <t xml:space="preserve"> TOTAL Regional Transmission and Market Op Expenses (Total 127 and 134)</t>
  </si>
  <si>
    <t xml:space="preserve"> TOTAL Operation (Enter Total of lines 138 thru 148)</t>
  </si>
  <si>
    <t xml:space="preserve"> TOTAL Maintenance (Enter Total of lines 151 thru 162)</t>
  </si>
  <si>
    <t xml:space="preserve"> TOTAL Distribution Expenses (Enter Total of lines 149 and 162)</t>
  </si>
  <si>
    <t xml:space="preserve"> TOTAL Customer Accounts Expenses (Enter Total of lines 165 thru 170)</t>
  </si>
  <si>
    <t xml:space="preserve"> TOTAL Cust. Service and Informational Expenses (Enter Total of Lines 174 thru 177)</t>
  </si>
  <si>
    <t xml:space="preserve"> TOTAL Sales Expenses (Enter Total of lines 181 thru 184)</t>
  </si>
  <si>
    <t>8. ADMINISTRATIVE AND GENERAL EXPENSES</t>
  </si>
  <si>
    <t xml:space="preserve"> TOTAL Operation (Enter Total of lines 188 thru 201)</t>
  </si>
  <si>
    <t xml:space="preserve"> (Enter total of  lines 202 and 204)</t>
  </si>
  <si>
    <t xml:space="preserve"> (Enter total of lines 83, 116, 163, 171, 178, 185 and 205)</t>
  </si>
  <si>
    <t>Transactions with Associated (Affiliated) Companies</t>
  </si>
  <si>
    <t>Bundled</t>
  </si>
  <si>
    <t xml:space="preserve">  Small (or Commercial) (See Instr. 6)</t>
  </si>
  <si>
    <t xml:space="preserve">  Large (or Industrial) (See Instr. 6)</t>
  </si>
  <si>
    <t xml:space="preserve">  Residential Sales</t>
  </si>
  <si>
    <t xml:space="preserve">  Commercial and Industrial Sales</t>
  </si>
  <si>
    <t xml:space="preserve">    Small (or Commercial) (See Instr. 6)</t>
  </si>
  <si>
    <t xml:space="preserve">    Large (or Industrial) (See Instr. 6)</t>
  </si>
  <si>
    <t xml:space="preserve">          TOTAL Sales to Ultimate Consumers</t>
  </si>
  <si>
    <t xml:space="preserve">4.  Report separately any "Deferred Regulatory Commission Expenses" that are also reported on pages 350-351, Regulatory </t>
  </si>
  <si>
    <t>5.  Provide in a footnote, for each line item, the regulatory citation where authorization for the regulatory asset has been granted</t>
  </si>
  <si>
    <t xml:space="preserve">are added for billing purposes, one customer should </t>
  </si>
  <si>
    <t xml:space="preserve">be counted for each group of meters added.  </t>
  </si>
  <si>
    <t xml:space="preserve">Unbilled revenues and MWh related to unbilled revenues need not be </t>
  </si>
  <si>
    <t>The  average number of customers means the average</t>
  </si>
  <si>
    <t>reported separately as required in the annual version of these pages</t>
  </si>
  <si>
    <t>of twelve figures at the close of each month.</t>
  </si>
  <si>
    <t>8.  For lines 2, 4, 5, and 6, see page 304 for amounts</t>
  </si>
  <si>
    <t>2.  Report below operating revenues and MWh for each prescribed</t>
  </si>
  <si>
    <t>4. If increases or decreases from previous year</t>
  </si>
  <si>
    <t>account and/or category, and manufactured gas revenues in total.</t>
  </si>
  <si>
    <t>(columns (c), (e), and (g)), are not derived from previously</t>
  </si>
  <si>
    <t>3. Report number of customers for each prescribed account and/or</t>
  </si>
  <si>
    <t>previously reported figures, explain any inconsistencies</t>
  </si>
  <si>
    <t xml:space="preserve">category column (f) and (g), on the basis of meters, in addition to the </t>
  </si>
  <si>
    <t>number of flat rate accounts; except where separate meter readings</t>
  </si>
  <si>
    <t>(such as a general residential schedule and an off</t>
  </si>
  <si>
    <t>the year the MWh of electricity sold and/or distribution of electricity</t>
  </si>
  <si>
    <t>sold to others, revenue, number of customers, average KWh</t>
  </si>
  <si>
    <t>per customer, and average revenue per KWh, excluding data for</t>
  </si>
  <si>
    <t>Sales for Resale which is reported on pages 310-311.</t>
  </si>
  <si>
    <t>each applicable revenue account subheading. For each rate schedule,</t>
  </si>
  <si>
    <t>provide the required information specified below.</t>
  </si>
  <si>
    <t>one rate schedule in the same revenue account classification</t>
  </si>
  <si>
    <t>1. Components of Formula (Derived from actual book balances and actual cost rates):</t>
  </si>
  <si>
    <t>20__</t>
  </si>
  <si>
    <t>5. Report on line 4 the Environmental Protection Agency (EPA) issued allowances.  Report withheld portions on lines 36-40.</t>
  </si>
  <si>
    <t>8.  Report on lines 22-27 the name of purchasers/transferees of allowances disposed of and identify associated companies.</t>
  </si>
  <si>
    <t>9.  Report the net costs and benefits of hedging transactions on a separate line under purchases/transfers and sales/transfers.</t>
  </si>
  <si>
    <t>10.  Report on lines 32-35 &amp; 43-46 the net sales proceeds and gains or losses from allowance sales.</t>
  </si>
  <si>
    <t>7.  Report on lines 8-14 the names of vendors/transferors of allowances acquired and identify associated companies (See "associated company" under "Definitions" in the Uniform System of Accounts).</t>
  </si>
  <si>
    <t>6.  Report on lines 5 allowances returned by the EPA.  Report on line 39 the EPA's sales of the withheld allowances.  Report on lines 43-46 the net sales proceeds and gains/losses resulting from the EPA's sale or auction of withheld allowances.</t>
  </si>
  <si>
    <t xml:space="preserve">4. Report the allowances transactions by the period they </t>
  </si>
  <si>
    <t>3.  Report allowances in accordance with a weighted average cost allocation method and other accounting as prescribed by General Instruction No. 21 in the Uniform System of Accounts.</t>
  </si>
  <si>
    <t>2.  Report all acquisitions of allowances at cost.</t>
  </si>
  <si>
    <t>1.  Report below the particulars (details) called for concerning allowances.</t>
  </si>
  <si>
    <r>
      <t>FERC FORM NO.1 (ED. 12-96</t>
    </r>
    <r>
      <rPr>
        <sz val="12"/>
        <rFont val="Arial"/>
        <family val="2"/>
      </rPr>
      <t>)</t>
    </r>
  </si>
  <si>
    <t>122-123</t>
  </si>
  <si>
    <t>from settlement of any rate proceeding affecting revenues received or costs incurred for power or gas purchases, and a summary of the adjustments made to balance sheet, income, and expense accounts.</t>
  </si>
  <si>
    <t>(314)  Turbo generator Units</t>
  </si>
  <si>
    <t>(385) Miscellaneous Regional Transmission and Market Operation Plant</t>
  </si>
  <si>
    <t>(386) Asset Retirement Costs for Regional Transmission and Market Oper</t>
  </si>
  <si>
    <t>8. Report Data on a year-to-date basis.</t>
  </si>
  <si>
    <t xml:space="preserve">     Commission Expenses.</t>
  </si>
  <si>
    <t xml:space="preserve">     (e.g. Commission Order, state commission order, court decision).</t>
  </si>
  <si>
    <t>Quarter/Year</t>
  </si>
  <si>
    <t>1. The respondent shall report below the revenue collected for each service (i.e., control area administration, market administration, etc.) preformed</t>
  </si>
  <si>
    <t>Transmission Service Studies</t>
  </si>
  <si>
    <t>Demand reported in column (h) must be in megawatts.  Footnote any demand not stated on a megawatts basis and explain.</t>
  </si>
  <si>
    <t xml:space="preserve">     Regional Market</t>
  </si>
  <si>
    <t xml:space="preserve">     Regional Market (Enter Total of lines 5 and 15)</t>
  </si>
  <si>
    <t xml:space="preserve">  Net Purchases (Account 555.1)</t>
  </si>
  <si>
    <t xml:space="preserve">   Asset Retirement Costs</t>
  </si>
  <si>
    <t>Functional</t>
  </si>
  <si>
    <t>Page 419</t>
  </si>
  <si>
    <t>Page 420</t>
  </si>
  <si>
    <t>Statement of Accum Comp Income, Comp Income and</t>
  </si>
  <si>
    <t xml:space="preserve">  (403.1) Depreciation Expense for Asset
  Retirement Costs</t>
  </si>
  <si>
    <t>defined categories, such as all non-firm service regardless of the length of the contract and service from</t>
  </si>
  <si>
    <t xml:space="preserve">In column (c), identify the FERC Rate Schedule Number or Tariff, or, for non FERC jurisdictional sellers, </t>
  </si>
  <si>
    <t>categories, such as all non-firm transmission service, regardless of the length of the contract.  Describe the nature of the service</t>
  </si>
  <si>
    <t>Pg 110, L 23 (d)</t>
  </si>
  <si>
    <t>Accumulated Other Comprehensive Income</t>
  </si>
  <si>
    <t>Pg 112, L 14 (d)</t>
  </si>
  <si>
    <t>Pg 112, L 31 (d)</t>
  </si>
  <si>
    <t>Asset Retirement Obligations</t>
  </si>
  <si>
    <t xml:space="preserve">      Accretion Expense</t>
  </si>
  <si>
    <t>Pg 115, L 24 (e)</t>
  </si>
  <si>
    <t>Pg 115, L 24 (g)</t>
  </si>
  <si>
    <t>Pg 120, L 14, 15 (b)</t>
  </si>
  <si>
    <t>Regional Market Expense</t>
  </si>
  <si>
    <t>Pg 322 L 135 (b)</t>
  </si>
  <si>
    <t>Pg 207, L 86 (g)</t>
  </si>
  <si>
    <t>Regional Transmission and Market Operation Plant</t>
  </si>
  <si>
    <t>Pg 110, L 24(d)</t>
  </si>
  <si>
    <t>Pg 110, L 26 (d)</t>
  </si>
  <si>
    <t>Pg 110, L 27 (d)</t>
  </si>
  <si>
    <t>Pg 110, L 28 (d)</t>
  </si>
  <si>
    <t>Pg 110, L 29 (d)</t>
  </si>
  <si>
    <t>Pg 110, L 30 (d)</t>
  </si>
  <si>
    <t>Pg 110, L 31, 32 (d)</t>
  </si>
  <si>
    <t>Pg 110, L 33 (d)  (-)</t>
  </si>
  <si>
    <t>Pg 110, L 34 (d)</t>
  </si>
  <si>
    <t>Pg 110, L 35 (d)</t>
  </si>
  <si>
    <t>Pg 110, L 36=&gt;45 (d)</t>
  </si>
  <si>
    <t>Pg 110, L 46 (d)</t>
  </si>
  <si>
    <t>Pg 110, L 47 (d)</t>
  </si>
  <si>
    <t>Pg 110, L 48, 49 (d)</t>
  </si>
  <si>
    <t>Pg 110, L 50(d)</t>
  </si>
  <si>
    <t>Pg 110, L 51(d)</t>
  </si>
  <si>
    <t>Pg 110, L 52 (d)</t>
  </si>
  <si>
    <t>Pg 110, L 53(d)</t>
  </si>
  <si>
    <t>Pg 112, L 26 (d)</t>
  </si>
  <si>
    <t>Pg 112, L 27 (d)</t>
  </si>
  <si>
    <t>Pg 112, L 28 (d)</t>
  </si>
  <si>
    <t>Pg 112, L 25, 29, 30 (d)</t>
  </si>
  <si>
    <t>Pg 111, L 60 (d)</t>
  </si>
  <si>
    <t>Pg 111, L 61=&gt;62 (d)</t>
  </si>
  <si>
    <t>Pg 111, L 64,65 (d)</t>
  </si>
  <si>
    <t>Pg 111, L 66 (d)</t>
  </si>
  <si>
    <t>Pg 111, L 67 (d)</t>
  </si>
  <si>
    <t>Pg 111, L 63, 68, 71, 73(d)</t>
  </si>
  <si>
    <t>Pg 111, L 69 (d)</t>
  </si>
  <si>
    <t>Pg 111, L 70 (d)</t>
  </si>
  <si>
    <t>Pg 111, L 72 (d)</t>
  </si>
  <si>
    <t xml:space="preserve">     Depreciation Expense for Asset Retirement Costs</t>
  </si>
  <si>
    <t>Pg 115, L 11+12-13 (e)</t>
  </si>
  <si>
    <t>Pg 115, L 10 (e)</t>
  </si>
  <si>
    <t>Pg 115, L 11+12-13 (g)</t>
  </si>
  <si>
    <t>Pg 117, L 31-32 (c)</t>
  </si>
  <si>
    <t>Pg 117, L 33-34 (c)</t>
  </si>
  <si>
    <t>Pg 117, L 35 (c)</t>
  </si>
  <si>
    <t>Pg 117, L 36 (c)</t>
  </si>
  <si>
    <t>Pg 117, L 37 (c)</t>
  </si>
  <si>
    <t>Pg 117, L 38 (c)</t>
  </si>
  <si>
    <t>Pg 117, L 39 (c)</t>
  </si>
  <si>
    <t>Pg 117, L 40 (c)</t>
  </si>
  <si>
    <t>Pg 112, L 17 (d)</t>
  </si>
  <si>
    <t>Pg 112, L 18 (d)  (-)</t>
  </si>
  <si>
    <t>Pg 112, L 19 (d)</t>
  </si>
  <si>
    <t>Pg 112, L 20 (d)</t>
  </si>
  <si>
    <t>Pg 112, L 21 (d)</t>
  </si>
  <si>
    <t>Pg 112, L 22 (d)  (-)</t>
  </si>
  <si>
    <t>Pg 112, L 36 (d)</t>
  </si>
  <si>
    <t>Pg 112, L 37 (d)</t>
  </si>
  <si>
    <t>Pg 112, L 38 (d)</t>
  </si>
  <si>
    <t>Pg 112, L 39 (d)</t>
  </si>
  <si>
    <t>Pg 112, L 40 (d)</t>
  </si>
  <si>
    <t>Pg 112, L 41 (d)</t>
  </si>
  <si>
    <t>Pg 112, L 42 (d)</t>
  </si>
  <si>
    <t>Pg 112, L 43 (d)</t>
  </si>
  <si>
    <t>Pg 112, L 44 (d)</t>
  </si>
  <si>
    <t>Pg 112, L 45 (d)</t>
  </si>
  <si>
    <t>Pg 112, L 46 (d)</t>
  </si>
  <si>
    <t>Pg 112, L 47, 48 (d)</t>
  </si>
  <si>
    <t>Pg 113, L 55 (d)</t>
  </si>
  <si>
    <t>Pg 113, L 58=&gt;60 (d)</t>
  </si>
  <si>
    <t>Pg 113, L 56 (d)</t>
  </si>
  <si>
    <t>Pg 113, L 57 (d)</t>
  </si>
  <si>
    <t>Pg 113, L 61 (d)</t>
  </si>
  <si>
    <t>Pg 115, L 8 (e)</t>
  </si>
  <si>
    <t>Pg 115, L 9 (e)</t>
  </si>
  <si>
    <t>Pg 115, L 14 (e)</t>
  </si>
  <si>
    <t>Pg 115, L 15=&gt;17-18+19 (e)</t>
  </si>
  <si>
    <t>Pg 115, L 20, 22 (e)</t>
  </si>
  <si>
    <t>Pg 115, L 21, 23 (e)</t>
  </si>
  <si>
    <t>Pg 115, L 10 (g)</t>
  </si>
  <si>
    <t>Pg 115, L 9 (g)</t>
  </si>
  <si>
    <t>Pg 115, L 14 (g)</t>
  </si>
  <si>
    <t>Pg 115, L 15=&gt;17-18+19 (g)</t>
  </si>
  <si>
    <t>Pg 115, L 20, 22 (g)</t>
  </si>
  <si>
    <t>Pg 115, L 21, 23 (g)</t>
  </si>
  <si>
    <t>Pg 115, L 25 (i); Pg 116, L 25 (k), (m), (o)</t>
  </si>
  <si>
    <t>Pg 117, L 43 (c)</t>
  </si>
  <si>
    <t>Pg 117, L 44 (c)</t>
  </si>
  <si>
    <t>Pg 117, L 45 (c)</t>
  </si>
  <si>
    <t>Pg 117, L 48 (c)</t>
  </si>
  <si>
    <t>Pg 117, L 49=&gt;51-52+53-54 (c)</t>
  </si>
  <si>
    <t>Pg 117, L 58 (c)</t>
  </si>
  <si>
    <t>Pg 117, L 59+60-62 (c)</t>
  </si>
  <si>
    <t>Pg 117, L 61 (c)</t>
  </si>
  <si>
    <t>Pg 117, L 63 (c)</t>
  </si>
  <si>
    <t>Pg 117, L 64-65 (c)</t>
  </si>
  <si>
    <t>Pg 117, L 69 (c)</t>
  </si>
  <si>
    <t>Pg 117, L 70 (c)</t>
  </si>
  <si>
    <t>Pg 117, L 72 (c)</t>
  </si>
  <si>
    <t>Pg 300, L 3 (b)</t>
  </si>
  <si>
    <t>Pg 300, L 5 (b)</t>
  </si>
  <si>
    <t>Pg 300, L 6 (b)</t>
  </si>
  <si>
    <t>Pg 300, L 7=&gt;10 (b)</t>
  </si>
  <si>
    <t>Pg 300, L 12 (b)</t>
  </si>
  <si>
    <t>Pg 301, L 7=&gt;10 (d)</t>
  </si>
  <si>
    <t>Pg 301, L 12 (d)</t>
  </si>
  <si>
    <t>Pg 301, L 3 (f)</t>
  </si>
  <si>
    <t>Pg 301, L 5 (f)</t>
  </si>
  <si>
    <t>Pg 301, L 6 (f)</t>
  </si>
  <si>
    <t>Pg 301, L 7=&gt;10 (f)</t>
  </si>
  <si>
    <t>Pg 301, L 12 (f)</t>
  </si>
  <si>
    <t>Pg 321, L 76 (b)</t>
  </si>
  <si>
    <t>Pg 321, L 83 (b)</t>
  </si>
  <si>
    <t>Pg 321, L 116 (b)</t>
  </si>
  <si>
    <t>Pg 322, L 163 (b)</t>
  </si>
  <si>
    <t>Pg 322, L 171,178 (b)</t>
  </si>
  <si>
    <t>Pg 322, L 185 (b)</t>
  </si>
  <si>
    <t>Pg 323, L 205 (b)</t>
  </si>
  <si>
    <t>Formula should = Pg 323, L 206 (b)</t>
  </si>
  <si>
    <t>Pg 321, L 78 (b)</t>
  </si>
  <si>
    <t>Pg 323, L 206 (b)</t>
  </si>
  <si>
    <t>Pg 323, L 195 (b)</t>
  </si>
  <si>
    <t>Pg 354, L 28 (d)</t>
  </si>
  <si>
    <r>
      <t xml:space="preserve">Pg 207, L </t>
    </r>
    <r>
      <rPr>
        <sz val="12"/>
        <rFont val="Arial"/>
        <family val="2"/>
      </rPr>
      <t>46 (g)</t>
    </r>
  </si>
  <si>
    <r>
      <t xml:space="preserve">Pg 207, L </t>
    </r>
    <r>
      <rPr>
        <sz val="12"/>
        <rFont val="Arial"/>
        <family val="2"/>
      </rPr>
      <t>60 (g)</t>
    </r>
  </si>
  <si>
    <r>
      <t xml:space="preserve">Pg 207, L </t>
    </r>
    <r>
      <rPr>
        <sz val="12"/>
        <rFont val="Arial"/>
        <family val="2"/>
      </rPr>
      <t>77 (g)</t>
    </r>
  </si>
  <si>
    <r>
      <t xml:space="preserve">Pg 207, L </t>
    </r>
    <r>
      <rPr>
        <sz val="12"/>
        <rFont val="Arial"/>
        <family val="2"/>
      </rPr>
      <t>101 (g)</t>
    </r>
  </si>
  <si>
    <t>424-425</t>
  </si>
  <si>
    <t>410-411</t>
  </si>
  <si>
    <t>408-409</t>
  </si>
  <si>
    <t>406-407</t>
  </si>
  <si>
    <t>402-403</t>
  </si>
  <si>
    <t>354-355</t>
  </si>
  <si>
    <t>328-330</t>
  </si>
  <si>
    <t>326-327</t>
  </si>
  <si>
    <t>204-207</t>
  </si>
  <si>
    <t>110-113</t>
  </si>
  <si>
    <t>114-117</t>
  </si>
  <si>
    <t>120-121</t>
  </si>
  <si>
    <t>Page 117, Line 74)</t>
  </si>
  <si>
    <t>Net Income (Carried</t>
  </si>
  <si>
    <t>TOTAL Deferred Credits (Enter Total of lines 55 thru 61)</t>
  </si>
  <si>
    <t>TOTAL Current and Accrued Liabilities (Enter Total of lines 36 - 52)</t>
  </si>
  <si>
    <t>TOTAL Other Noncurrent Liabilities (Enter Total of lines 25 thru 33)</t>
  </si>
  <si>
    <t>TOTAL Long-Term Debt (Enter Total of Lines 17 thru 22)</t>
  </si>
  <si>
    <t>TOTAL Proprietary Capital (Enter Total of lines 2 thru 14)</t>
  </si>
  <si>
    <t>TOTAL Deferred Debits (Enter Total of lines 60 thru 74)</t>
  </si>
  <si>
    <t xml:space="preserve">       Depreciation Expense for Asset Retirement Costs (403.1)</t>
  </si>
  <si>
    <t xml:space="preserve">                line 2 less 25)  (Carry forward to page 117, line 27)</t>
  </si>
  <si>
    <t xml:space="preserve">          TOTAL Other Income (Enter Total of lines 31 thru 40)</t>
  </si>
  <si>
    <t xml:space="preserve">          TOTAL Taxes on Other Income  and Deduct. (Total of  48 thru 54)</t>
  </si>
  <si>
    <t xml:space="preserve">     Net Other Income and Deductions (Enter Total of lines 41, 46, 55)</t>
  </si>
  <si>
    <t xml:space="preserve">       Net Interest Charges (Enter Total of lines 58 thru 65)</t>
  </si>
  <si>
    <t>Income Before Extraordinary Items (Total of lines 27, 56 and 66)</t>
  </si>
  <si>
    <t xml:space="preserve">       Net Extraordinary Items (Enter Total of line 69 less line 70)</t>
  </si>
  <si>
    <t>Extraordinary Items After Taxes (Enter Total of line 71 less line 72)</t>
  </si>
  <si>
    <t>Net Income (Enter Total of lines 67 and 73)</t>
  </si>
  <si>
    <t xml:space="preserve">     Net Income (Line 74(c) on page 117)</t>
  </si>
  <si>
    <t xml:space="preserve">   Other (provide details in footnote):</t>
  </si>
  <si>
    <t xml:space="preserve">          (Total of lines 34 thru 55)</t>
  </si>
  <si>
    <t xml:space="preserve">         Other (provide details in footnote):</t>
  </si>
  <si>
    <t xml:space="preserve">         Cash Provided by Outside Sources (Total of lines 61 thru 69)</t>
  </si>
  <si>
    <t xml:space="preserve">          (Total of lines 70 thru 81)</t>
  </si>
  <si>
    <t xml:space="preserve">          (Total of lines 22, 57 and 83)</t>
  </si>
  <si>
    <t xml:space="preserve">  TOTAL Steam Production Plant (Enter Total of lines 8 thru 15)</t>
  </si>
  <si>
    <t xml:space="preserve">  TOTAL Nuclear Production Plant (Enter Total of lines 18 thru 24)</t>
  </si>
  <si>
    <t xml:space="preserve">  TOTAL Hydraulic Production Plant (Enter Total of lines 27 thru 34)</t>
  </si>
  <si>
    <t xml:space="preserve">   TOTAL Electric Plant in Service (Enter Total of lines 102 thru 105)</t>
  </si>
  <si>
    <t xml:space="preserve">   TOTAL General Plant (Enter Total of lines 98, 99 and 100)</t>
  </si>
  <si>
    <t xml:space="preserve">      TOTAL (Accounts 101 and 106) (lines 5,47,60,77,86,101)</t>
  </si>
  <si>
    <t xml:space="preserve">  TOTAL Distribution Plant (Enter Total of lines 62 thru 76)</t>
  </si>
  <si>
    <t>(363) Storage Battery Equipment - Distribution</t>
  </si>
  <si>
    <t xml:space="preserve">  TOTAL Transmission Plant (Enter Total of lines 49 thru 59)</t>
  </si>
  <si>
    <t xml:space="preserve">  TOTAL Other Production Plant (Enter Total of lines 37 thru 45)</t>
  </si>
  <si>
    <t xml:space="preserve">  TOTAL Production Plant (Enter Total of lines 16, 25, 35, and 46)</t>
  </si>
  <si>
    <t>3. Minor projects (5% of the Balance End of the Year for Account 107 or $1,000,000, whichever is less) may be grouped.</t>
  </si>
  <si>
    <t xml:space="preserve">       (Enter Total of lines 12 thru 14)</t>
  </si>
  <si>
    <t xml:space="preserve">   TOTAL (Enter Total of lines 20 thru 28)</t>
  </si>
  <si>
    <t xml:space="preserve">      Regional Transmission and Market Operation Plant
      (Estimated)</t>
  </si>
  <si>
    <t xml:space="preserve">    TOTAL Account 154 (Total of lines 5 thru 11)</t>
  </si>
  <si>
    <t>SO2 Allowances Inventory</t>
  </si>
  <si>
    <t>NOx Allowances Inventory</t>
  </si>
  <si>
    <t>Page  228-A</t>
  </si>
  <si>
    <t>Page 229-A</t>
  </si>
  <si>
    <t>Page  228-B</t>
  </si>
  <si>
    <t>Page 229-B</t>
  </si>
  <si>
    <t>3.  Minor items ( 5% of the Balance at End of Year for account 182.3 or amounts less than $100,000, whichever is less)</t>
  </si>
  <si>
    <r>
      <t>Minor items (5% of the Balance of End of Year for Account 253 or amounts less than</t>
    </r>
    <r>
      <rPr>
        <sz val="12"/>
        <rFont val="Arial"/>
        <family val="2"/>
      </rPr>
      <t xml:space="preserve"> $100,000, whichever is greater) may be grouped by classes.</t>
    </r>
  </si>
  <si>
    <r>
      <t xml:space="preserve">     </t>
    </r>
    <r>
      <rPr>
        <sz val="12"/>
        <rFont val="Arial"/>
        <family val="2"/>
      </rPr>
      <t>$100,000, whichever is less) may be grouped by classes.</t>
    </r>
  </si>
  <si>
    <r>
      <t xml:space="preserve">SALES </t>
    </r>
    <r>
      <rPr>
        <sz val="12"/>
        <color theme="1"/>
        <rFont val="Arial"/>
        <family val="2"/>
      </rPr>
      <t>BY RATE SCHEDULES</t>
    </r>
  </si>
  <si>
    <t xml:space="preserve"> Actual Demand (MW)</t>
  </si>
  <si>
    <t>TRANSMISSION OF ELECTRICITY FOR OTHERS (Account 456.1)</t>
  </si>
  <si>
    <t>service provider. Use additional columns as necessary to report all companies or public authorities that provided transmission</t>
  </si>
  <si>
    <t xml:space="preserve">Report in Section A for the year the amounts for: (b) Depreciation Expense (Account 403); (c) Depreciation Expense for Asset </t>
  </si>
  <si>
    <t xml:space="preserve">Retirement Costs (Account 403.1); (d) Amortization of Limited-Term Electric Plant (Account 404); and (e) Amortization of Other </t>
  </si>
  <si>
    <t xml:space="preserve">  on line 25 "Electric Expenses," and Maintenance Account Nos. 553 and 554 on line</t>
  </si>
  <si>
    <t xml:space="preserve">  32 "Maintenance of Electric Plant."  Indicate plants designed for peak load service.</t>
  </si>
  <si>
    <t>Cost per KW of Installed Capacity (Line 17/5) Including</t>
  </si>
  <si>
    <t xml:space="preserve">  7.  Include on line 36 the cost of energy used in</t>
  </si>
  <si>
    <r>
      <t xml:space="preserve">  cannot be accurately computed, leave lines </t>
    </r>
    <r>
      <rPr>
        <sz val="12"/>
        <rFont val="Arial"/>
        <family val="2"/>
      </rPr>
      <t>36, 37</t>
    </r>
  </si>
  <si>
    <r>
      <t xml:space="preserve">  and </t>
    </r>
    <r>
      <rPr>
        <sz val="12"/>
        <rFont val="Arial"/>
        <family val="2"/>
      </rPr>
      <t>38 blank and describe at the bottom of the</t>
    </r>
  </si>
  <si>
    <r>
      <t xml:space="preserve">     Expenses per</t>
    </r>
    <r>
      <rPr>
        <sz val="11"/>
        <rFont val="Arial"/>
        <family val="2"/>
      </rPr>
      <t xml:space="preserve"> KWh of Generation (Enter result of line 37 divided by line 9)</t>
    </r>
  </si>
  <si>
    <t>Costs) Per MW</t>
  </si>
  <si>
    <t>GENERATING PLANT STATISTICS (Small Plants) (Continued)</t>
  </si>
  <si>
    <t>Revenues from Distribution of Electricity of Others</t>
  </si>
  <si>
    <t xml:space="preserve">  Residential</t>
  </si>
  <si>
    <t xml:space="preserve">  Commercial</t>
  </si>
  <si>
    <t xml:space="preserve">  Industrial</t>
  </si>
  <si>
    <t xml:space="preserve">  Other Ultimate Customers</t>
  </si>
  <si>
    <t>Pg 300, L 25 (b)</t>
  </si>
  <si>
    <t>Pg 300, L 27 (b)</t>
  </si>
  <si>
    <t>Pg 300, L 28 (b)</t>
  </si>
  <si>
    <t>Pg 301, L 25 (d)</t>
  </si>
  <si>
    <t>Pg 301, L 27 (d)</t>
  </si>
  <si>
    <t>Pg 301, L 28 (d)</t>
  </si>
  <si>
    <t>Pg 301, L 24 (f)</t>
  </si>
  <si>
    <t>Pg 301, L 25 (f)</t>
  </si>
  <si>
    <t>Pg 301, L 27 (f)</t>
  </si>
  <si>
    <t>Pg 301, L 28 (f)</t>
  </si>
  <si>
    <t>Pg 301, L 29=&gt;33 (f)</t>
  </si>
  <si>
    <r>
      <t>Pg 301, L</t>
    </r>
    <r>
      <rPr>
        <sz val="12"/>
        <rFont val="Arial"/>
        <family val="2"/>
      </rPr>
      <t xml:space="preserve"> 3 (d)</t>
    </r>
  </si>
  <si>
    <r>
      <t>Pg 301, L</t>
    </r>
    <r>
      <rPr>
        <sz val="12"/>
        <rFont val="Arial"/>
        <family val="2"/>
      </rPr>
      <t xml:space="preserve"> 5 (d)</t>
    </r>
  </si>
  <si>
    <r>
      <t>Pg 301, L</t>
    </r>
    <r>
      <rPr>
        <sz val="12"/>
        <rFont val="Arial"/>
        <family val="2"/>
      </rPr>
      <t xml:space="preserve"> 6 (d)</t>
    </r>
  </si>
  <si>
    <t>12-15</t>
  </si>
  <si>
    <r>
      <rPr>
        <sz val="12"/>
        <rFont val="Arial"/>
        <family val="2"/>
      </rPr>
      <t>FERC FORM NO. 1 (REV. 12-15) NYPSC MODIFIED</t>
    </r>
    <r>
      <rPr>
        <strike/>
        <sz val="12"/>
        <rFont val="Arial"/>
        <family val="2"/>
      </rPr>
      <t>-</t>
    </r>
    <r>
      <rPr>
        <sz val="12"/>
        <rFont val="Arial"/>
        <family val="2"/>
      </rPr>
      <t>15</t>
    </r>
  </si>
  <si>
    <t>FERC FORM NO.1 (ED. 12-15)</t>
  </si>
  <si>
    <t>FERC FORM NO.1 (REV. 12-15)</t>
  </si>
  <si>
    <t xml:space="preserve"> FERC FORM NO. 1 (NEW 12-15)</t>
  </si>
  <si>
    <t xml:space="preserve"> FERC FORM NO. 1 (REV. 12-15)</t>
  </si>
  <si>
    <t>FERC FORM NO.1 (ED. 12-15) NYPSC Modified-96</t>
  </si>
  <si>
    <t>FERC FORM NO.   (ED. 12-15)</t>
  </si>
  <si>
    <t>FERC FORM NO.  (ED. 12-15)</t>
  </si>
  <si>
    <t>FERC FORM NO.1  (ED.  12-15)</t>
  </si>
  <si>
    <t>FERC FORM NO. 1  (ED. 12-15)</t>
  </si>
  <si>
    <t xml:space="preserve">  FERC FORM NO. 1 (ED.  12-15)</t>
  </si>
  <si>
    <t xml:space="preserve"> FERC FORM NO. 1/3-Q (NEW 12-15)</t>
  </si>
  <si>
    <t>FERC FORM NO. 1 (ED. 12-15)</t>
  </si>
  <si>
    <t>FERC FORM NO.1 (REVISED. 12-15)</t>
  </si>
  <si>
    <t>FERC FORM NO.1 (REVISED 12-15) NYPSC Modified-15</t>
  </si>
  <si>
    <t xml:space="preserve"> FERC FORM NO. 1/3-Q (REV 12-15)</t>
  </si>
  <si>
    <t>FERC FORM NO.1 (REVISED. 12-15) NYPSC Modified-15</t>
  </si>
  <si>
    <r>
      <t>FERC FORM NO. 1  (ED. 1</t>
    </r>
    <r>
      <rPr>
        <sz val="12"/>
        <rFont val="Arial MT"/>
      </rPr>
      <t>2-15</t>
    </r>
    <r>
      <rPr>
        <sz val="12"/>
        <rFont val="Arial MT"/>
        <family val="2"/>
      </rPr>
      <t>)</t>
    </r>
  </si>
  <si>
    <t>FERC FORM NO. 1 (REVISED 12-15)</t>
  </si>
  <si>
    <t>FERC FORM NO. 1 (REV. 12-15)</t>
  </si>
  <si>
    <t>3.  Minor items (1% of the Balance at End of Year for Account 186 or amounts less than $100,000, whichever is less)</t>
  </si>
  <si>
    <t>Other Operating Revenues</t>
  </si>
  <si>
    <t>service for the year reported.</t>
  </si>
  <si>
    <t>Derivative Instrument Assets (Current Portion)</t>
  </si>
  <si>
    <t>Pg 110, L 54 (d) less L 55 (d)</t>
  </si>
  <si>
    <t>Derivative Instrument Assets - Hedges (Current Portion)</t>
  </si>
  <si>
    <t>Formula should = Pg 111, L 75 (d)</t>
  </si>
  <si>
    <t>Pg 110, L 56 (d) less L 57 (d)</t>
  </si>
  <si>
    <t>Pg 112, L 49 (d) less L 50 (d)</t>
  </si>
  <si>
    <t>Pg 112, L 51 (d) less L 52 (d)</t>
  </si>
  <si>
    <t>Formula should = Pg 113, L 76 (d)</t>
  </si>
  <si>
    <t xml:space="preserve">          Total Other Noncurrent Liabilities</t>
  </si>
  <si>
    <t xml:space="preserve">  Other Ultimate Consumers</t>
  </si>
  <si>
    <t>Pg 205, L 16 (g)</t>
  </si>
  <si>
    <t>Pg 205, L 25 (g)</t>
  </si>
  <si>
    <t>Pg 205, L 35 (g)</t>
  </si>
  <si>
    <t>1/1/2015</t>
  </si>
  <si>
    <t>12/31/2015</t>
  </si>
  <si>
    <t>3/15/2015</t>
  </si>
  <si>
    <t>Deferred Gains from Disposition of Utility Plant</t>
  </si>
  <si>
    <t>Reacquired Bonds</t>
  </si>
  <si>
    <t xml:space="preserve">  Public Street and Highway Lighting</t>
  </si>
  <si>
    <t xml:space="preserve">  Other Sales to Public Authorities</t>
  </si>
  <si>
    <t xml:space="preserve">  Sales to Railroads and Railways</t>
  </si>
  <si>
    <t xml:space="preserve">  Interdepartmental Sales</t>
  </si>
  <si>
    <t xml:space="preserve">  Other  </t>
  </si>
  <si>
    <t>FERC FORM NO.1 (ED. 12-16)</t>
  </si>
  <si>
    <t>Pg 300, L 29=&gt;33 (b)</t>
  </si>
  <si>
    <t>Pg 300, L 38-14-33 (b)</t>
  </si>
  <si>
    <t>Formula should = Pg 300, L 39 (b)</t>
  </si>
  <si>
    <t>Pg 301, L 29=&gt;33 (d)</t>
  </si>
  <si>
    <t>(456.2) Revenues from Distribution of Electricity of Others*</t>
  </si>
  <si>
    <t>* Note: Account (456.2) Revenues from Distribution of Electricity of Others should be separately identified by subcategories on lines 25 - 33.  Items recorded on Line 33 - Other should be footnoted with a description.</t>
  </si>
  <si>
    <t>Formula should = Pg 301, L 15+34 (f)</t>
  </si>
  <si>
    <r>
      <t>Formula should = Pg 301, L 15+34</t>
    </r>
    <r>
      <rPr>
        <b/>
        <i/>
        <sz val="12"/>
        <rFont val="Arial"/>
        <family val="2"/>
      </rPr>
      <t xml:space="preserve"> </t>
    </r>
    <r>
      <rPr>
        <sz val="12"/>
        <rFont val="Arial"/>
        <family val="2"/>
      </rPr>
      <t>(d)</t>
    </r>
  </si>
  <si>
    <t xml:space="preserve">Niagara Mohawk Power Corporation </t>
  </si>
  <si>
    <t xml:space="preserve"> 300 Erie Boulevard West </t>
  </si>
  <si>
    <t>No annual report to stockholders is submitted            X</t>
  </si>
  <si>
    <t xml:space="preserve">300 Erie Boulevard West </t>
  </si>
  <si>
    <t>1.        Changes in Franchise Rights:</t>
  </si>
  <si>
    <t>2.           Information on consolidations, mergers, and reorganizations:</t>
  </si>
  <si>
    <t>3.           Purchase or sale of an operating unit or system:</t>
  </si>
  <si>
    <t>4.           Important Leaseholds:</t>
  </si>
  <si>
    <t>5.           Important extension or reduction of transmission or distribution system:</t>
  </si>
  <si>
    <t>6.           Issuance of securities or assumption of liabilities or guarantees:</t>
  </si>
  <si>
    <t>7.           Changes in Articles of Incorporation:</t>
  </si>
  <si>
    <t>8.           Wage Scale Increase:</t>
  </si>
  <si>
    <t>9.           Status of Legal Proceedings:</t>
  </si>
  <si>
    <t>10.         Additional Material Transactions Not Reported Elsewhere in this Report:</t>
  </si>
  <si>
    <t>11.         Reserved:</t>
  </si>
  <si>
    <t>None</t>
  </si>
  <si>
    <t xml:space="preserve">Dividends Declared-Preferred Stock </t>
  </si>
  <si>
    <t xml:space="preserve">          Amortization of Loss on Reacquired Debt</t>
  </si>
  <si>
    <t xml:space="preserve">          Amortization of Regulatory Debits and Credits, Net</t>
  </si>
  <si>
    <t xml:space="preserve">         Cost of Removal</t>
  </si>
  <si>
    <t xml:space="preserve">   Affiliate Moneypool Lending and Receivables/Payables, Net</t>
  </si>
  <si>
    <t xml:space="preserve">   Net Increase (Decrease) in Special Deposits</t>
  </si>
  <si>
    <t>Note 1 - Notes to Financial Statements for the Statement of Cash Flows Schedule of Noncash and Other Charges (Credits) to Income:</t>
  </si>
  <si>
    <t>Balance of Account 219 at Beginning of Preceding Year</t>
  </si>
  <si>
    <t>Preceding Year Reclassification from Account 219 Net Income</t>
  </si>
  <si>
    <t>Preceding Year Changes in Fair Value</t>
  </si>
  <si>
    <t>Total (lines 2 and 3)</t>
  </si>
  <si>
    <t>Balance of Account 219 at End of Preceding Quarter/Year</t>
  </si>
  <si>
    <t>Current Year Reclassifications From Account 219 to Net Income</t>
  </si>
  <si>
    <t>Current Year Changes In Fair Value</t>
  </si>
  <si>
    <t>Total (lines 7 and 8)</t>
  </si>
  <si>
    <t>Balance of Account 219 at End of Current Year</t>
  </si>
  <si>
    <t>Central Hudson Gas &amp; Electric</t>
  </si>
  <si>
    <t>subtotal rq</t>
  </si>
  <si>
    <t>subtotal non rq</t>
  </si>
  <si>
    <t>Combined w/line 5</t>
  </si>
  <si>
    <t>Misc Income Deductions</t>
  </si>
  <si>
    <t>Other work in progress (174)</t>
  </si>
  <si>
    <t>Subtotal Electric</t>
  </si>
  <si>
    <t>GAS</t>
  </si>
  <si>
    <t>Page 217 A</t>
  </si>
  <si>
    <t>Depreciation Expense</t>
  </si>
  <si>
    <t xml:space="preserve">Allocation Factors to Common Plant Assets </t>
  </si>
  <si>
    <t>MISCELLANEOUS:</t>
  </si>
  <si>
    <t>Page 278-B</t>
  </si>
  <si>
    <t xml:space="preserve">Common  </t>
  </si>
  <si>
    <t>Cummulative Preferred</t>
  </si>
  <si>
    <t>Preferred Stock - Golden Share</t>
  </si>
  <si>
    <t xml:space="preserve">Transfers                                                             </t>
  </si>
  <si>
    <t xml:space="preserve">Merger Purchase Accounting Adjustments                                </t>
  </si>
  <si>
    <t xml:space="preserve">Tax Provision (Parent Tax Allocation)                                 </t>
  </si>
  <si>
    <t xml:space="preserve">Subtotal              </t>
  </si>
  <si>
    <t xml:space="preserve">General:              </t>
  </si>
  <si>
    <t xml:space="preserve">Total                 </t>
  </si>
  <si>
    <r>
      <t>(2) _</t>
    </r>
    <r>
      <rPr>
        <u/>
        <sz val="12"/>
        <rFont val="Arial"/>
        <family val="2"/>
      </rPr>
      <t>X</t>
    </r>
    <r>
      <rPr>
        <sz val="12"/>
        <rFont val="Arial"/>
        <family val="2"/>
      </rPr>
      <t xml:space="preserve">__  No. </t>
    </r>
  </si>
  <si>
    <t>Page 253 A</t>
  </si>
  <si>
    <t>Public Service Commission of the State of</t>
  </si>
  <si>
    <t>Reserve - Environmental</t>
  </si>
  <si>
    <t>Pension, OPEB and other employee benefits</t>
  </si>
  <si>
    <t>Federal Income Taxes</t>
  </si>
  <si>
    <t>See Details in Footnote</t>
  </si>
  <si>
    <t>Federal Taxable Income, Page 261</t>
  </si>
  <si>
    <t>Prior Year Adjustment</t>
  </si>
  <si>
    <t>Net Allocated Tax</t>
  </si>
  <si>
    <t>RECONCILIATION OF REPORTED NET INCOME</t>
  </si>
  <si>
    <t>WITH FEDERAL TAXABLE INCOME</t>
  </si>
  <si>
    <t>Net Income per Statement of Income (Page 117)</t>
  </si>
  <si>
    <t>Regulatory Assets - Environmental</t>
  </si>
  <si>
    <t>Reg Assets - Pension and OPEB</t>
  </si>
  <si>
    <t>Regulatory Assets - Other</t>
  </si>
  <si>
    <t>Other Deferred Tax Liabilities</t>
  </si>
  <si>
    <t>City of Watertown</t>
  </si>
  <si>
    <t>Indeck</t>
  </si>
  <si>
    <t>New York Power Authority</t>
  </si>
  <si>
    <t>Not Applicable</t>
  </si>
  <si>
    <t xml:space="preserve">The Official books of record are kept at: Niagara Mohawk - A National Grid Company </t>
  </si>
  <si>
    <t>Syracuse, New York 13202</t>
  </si>
  <si>
    <t xml:space="preserve">         Long-Term Debt (b)</t>
  </si>
  <si>
    <t>Other:</t>
  </si>
  <si>
    <t>Change in Derivative Instrument Assets</t>
  </si>
  <si>
    <t>Change in Prepayments</t>
  </si>
  <si>
    <t>Change in Miscellaneous Current and Accrued Assets</t>
  </si>
  <si>
    <t>Change in Miscellaneous Deferred Debits</t>
  </si>
  <si>
    <t>Change in Accumulated Provision for Pensions and Benefits</t>
  </si>
  <si>
    <t>Change in Accumulated Provision for Injuries and Damages</t>
  </si>
  <si>
    <t>Change in Miscellaneous Operating Provisions</t>
  </si>
  <si>
    <t>Change in Asset Retirement Obligations</t>
  </si>
  <si>
    <t xml:space="preserve">Change in Derivative Instrument Liabilities </t>
  </si>
  <si>
    <t>Change in Other Deferred Credits</t>
  </si>
  <si>
    <t>Total Other Page 120 Line 18</t>
  </si>
  <si>
    <t>Change in Utility Plant - Other</t>
  </si>
  <si>
    <t>Total Other Page 120 Line 31</t>
  </si>
  <si>
    <t>Change in Special Funds</t>
  </si>
  <si>
    <t>Total Other Page 121 Line 53</t>
  </si>
  <si>
    <t>Change in Customer Advances for Construction</t>
  </si>
  <si>
    <t xml:space="preserve">                                                                                                 Page 422b</t>
  </si>
  <si>
    <t xml:space="preserve">                                                                                                 Page 423b</t>
  </si>
  <si>
    <t>Trans-Unattended</t>
  </si>
  <si>
    <t>Albany High School Station 403</t>
  </si>
  <si>
    <t>Dist-Unattended</t>
  </si>
  <si>
    <t>Antwerp Station 801</t>
  </si>
  <si>
    <t>Ashley Station 331 (Port PDS 7 East)</t>
  </si>
  <si>
    <t>Attica Station 12</t>
  </si>
  <si>
    <t>Ausable Forks Station 846</t>
  </si>
  <si>
    <t>Avon Station 43</t>
  </si>
  <si>
    <t>Baker Street Station 150</t>
  </si>
  <si>
    <t>Ballina Station 221</t>
  </si>
  <si>
    <t>Barker Station 78</t>
  </si>
  <si>
    <t>Bartell Road Station 325</t>
  </si>
  <si>
    <t>Bemus Point Station 159</t>
  </si>
  <si>
    <t>Berry Road Station 153</t>
  </si>
  <si>
    <t>Birch Avenue Station 322</t>
  </si>
  <si>
    <t>Black River Station 70</t>
  </si>
  <si>
    <t>Bloomingdale Station 841</t>
  </si>
  <si>
    <t>Blue Stores Station 303</t>
  </si>
  <si>
    <t>Bolton Station 284</t>
  </si>
  <si>
    <t>Bombay Station 897</t>
  </si>
  <si>
    <t>Boyntonville Station 333</t>
  </si>
  <si>
    <t>Brady Station 957</t>
  </si>
  <si>
    <t>Bremen Station 815</t>
  </si>
  <si>
    <t>Brewerton Station 7</t>
  </si>
  <si>
    <t>Bridge Street Station 295</t>
  </si>
  <si>
    <t>Bridgeport Station 168</t>
  </si>
  <si>
    <t>Brier Hill Station 953</t>
  </si>
  <si>
    <t>Brigham Road Station 64</t>
  </si>
  <si>
    <t>Bristol Hill Station 109</t>
  </si>
  <si>
    <t>Browns Falls Station 711</t>
  </si>
  <si>
    <t>Brunswick Station 264</t>
  </si>
  <si>
    <t>Buckley Corners Station 454</t>
  </si>
  <si>
    <t>Burdeck Street Station 265</t>
  </si>
  <si>
    <t>Burgoyne Avenue Station 337</t>
  </si>
  <si>
    <t>Busti Station 68</t>
  </si>
  <si>
    <t>Butler Station 362</t>
  </si>
  <si>
    <t>Butternut Station 255</t>
  </si>
  <si>
    <t>Canawagus Station</t>
  </si>
  <si>
    <t>Caroga Lake Station 219</t>
  </si>
  <si>
    <t>Cascade Tissue Station</t>
  </si>
  <si>
    <t>Cassadaga Station 61</t>
  </si>
  <si>
    <t>Cattaraugus Station 15</t>
  </si>
  <si>
    <t>Cavanaugh Road Station 616</t>
  </si>
  <si>
    <t>Cedar Station 453</t>
  </si>
  <si>
    <t>Center Street Station 379</t>
  </si>
  <si>
    <t>Central Square Station 15</t>
  </si>
  <si>
    <t>Chadwicks Station 668</t>
  </si>
  <si>
    <t>Charley Lake Station 254</t>
  </si>
  <si>
    <t>Chasm Falls Station 852</t>
  </si>
  <si>
    <t>Chautauqua Station 57</t>
  </si>
  <si>
    <t>Chestertown Station 42</t>
  </si>
  <si>
    <t>Chittenango Station 16</t>
  </si>
  <si>
    <t>Clinton Road Station 366</t>
  </si>
  <si>
    <t>Clinton Station 604</t>
  </si>
  <si>
    <t>Clymer Station 55</t>
  </si>
  <si>
    <t>Cobleskill Station 214</t>
  </si>
  <si>
    <t>Collins Station 83</t>
  </si>
  <si>
    <t>Collinsville Station 716</t>
  </si>
  <si>
    <t>Colosse Station 321</t>
  </si>
  <si>
    <t>Colvin Avenue Station 313</t>
  </si>
  <si>
    <t>Comstock Station 48</t>
  </si>
  <si>
    <t>Conesus Lake Station 52</t>
  </si>
  <si>
    <t>Conkling Station 652</t>
  </si>
  <si>
    <t>Constantia Station 19</t>
  </si>
  <si>
    <t>Coolidge Ventures Station 268</t>
  </si>
  <si>
    <t>Corinth Station 285</t>
  </si>
  <si>
    <t>Corliss Park Station 338</t>
  </si>
  <si>
    <t>Corning Station 970</t>
  </si>
  <si>
    <t>Cortland Line Station 277</t>
  </si>
  <si>
    <t>Page 426-B</t>
  </si>
  <si>
    <t>Page 427-B</t>
  </si>
  <si>
    <t>Crown Point Station 249</t>
  </si>
  <si>
    <t>Cuba Lake Station 37</t>
  </si>
  <si>
    <t>Cuba Station 05</t>
  </si>
  <si>
    <t>Darien Station 16</t>
  </si>
  <si>
    <t>Debalso Station 684</t>
  </si>
  <si>
    <t>Dekalb Station 984</t>
  </si>
  <si>
    <t>Delameter Station 93</t>
  </si>
  <si>
    <t>Delanson Station 269</t>
  </si>
  <si>
    <t>Delphi Station 262</t>
  </si>
  <si>
    <t>Depot Road Station 425</t>
  </si>
  <si>
    <t>Dorwin Station 26</t>
  </si>
  <si>
    <t>Duguid Station 265</t>
  </si>
  <si>
    <t>Eagle Harbor Station 92</t>
  </si>
  <si>
    <t>East Fulton Station 100</t>
  </si>
  <si>
    <t>Page 426-C</t>
  </si>
  <si>
    <t>Page 427-C</t>
  </si>
  <si>
    <t>East Molloy Road Station 151</t>
  </si>
  <si>
    <t>East Oswegatchie Station 982</t>
  </si>
  <si>
    <t>East Otto Station 28</t>
  </si>
  <si>
    <t>East Springfield Station 477</t>
  </si>
  <si>
    <t>East Watertown Station 817</t>
  </si>
  <si>
    <t>Eden Center Station 88</t>
  </si>
  <si>
    <t>Edwards Station 916</t>
  </si>
  <si>
    <t>Ellicott Station 65</t>
  </si>
  <si>
    <t>Elnora Station 344</t>
  </si>
  <si>
    <t>Elsmere Station 407</t>
  </si>
  <si>
    <t>Emerald Equipment Systems Station 234</t>
  </si>
  <si>
    <t>Everett Road Station 420</t>
  </si>
  <si>
    <t>Farnan Road Station 476</t>
  </si>
  <si>
    <t>Fine Station 978</t>
  </si>
  <si>
    <t>Firehouse Road Station 449</t>
  </si>
  <si>
    <t>Fisher Avenue Station 270</t>
  </si>
  <si>
    <t>Florida Station 501</t>
  </si>
  <si>
    <t>Fly Road Station 261</t>
  </si>
  <si>
    <t>Fort Covington Station 896</t>
  </si>
  <si>
    <t>Fort Gage Station 319</t>
  </si>
  <si>
    <t>Forts Ferry Station 459</t>
  </si>
  <si>
    <t>Frankfort Station 677</t>
  </si>
  <si>
    <t>Page 426-D</t>
  </si>
  <si>
    <t>Page 427-D</t>
  </si>
  <si>
    <t>Franklinville Station 24</t>
  </si>
  <si>
    <t>French Creek Station 56</t>
  </si>
  <si>
    <t>Frewsburg Station 69</t>
  </si>
  <si>
    <t>Gabriels Station 835</t>
  </si>
  <si>
    <t>Galeville Station 213</t>
  </si>
  <si>
    <t>Gasport Station 90</t>
  </si>
  <si>
    <t>Geneseo Station 55</t>
  </si>
  <si>
    <t>Gilbert Mills Station 247</t>
  </si>
  <si>
    <t>Gilmantown Road Station 154</t>
  </si>
  <si>
    <t>Gilpin Bay Station 956</t>
  </si>
  <si>
    <t>Glens Falls Station 75</t>
  </si>
  <si>
    <t>Granby Center Station 293</t>
  </si>
  <si>
    <t>Grand Street Station 433</t>
  </si>
  <si>
    <t>Greenhurst Station 60</t>
  </si>
  <si>
    <t>Groveland Station 41</t>
  </si>
  <si>
    <t>Hague Road Station 418</t>
  </si>
  <si>
    <t>Hammond Station 370</t>
  </si>
  <si>
    <t>Page 426-E</t>
  </si>
  <si>
    <t>Page 427-E</t>
  </si>
  <si>
    <t>Hemlock Station 38</t>
  </si>
  <si>
    <t>Hemstreet Station 328</t>
  </si>
  <si>
    <t>Higley Station 473</t>
  </si>
  <si>
    <t>Hill Street Station 311</t>
  </si>
  <si>
    <t>Hinsdale Station 218</t>
  </si>
  <si>
    <t>Hoag Station 221</t>
  </si>
  <si>
    <t>Hudson Falls Station 88</t>
  </si>
  <si>
    <t>Industry Station 47</t>
  </si>
  <si>
    <t>Jewett Road Station 291</t>
  </si>
  <si>
    <t>Page 426-F</t>
  </si>
  <si>
    <t>Page 427-F</t>
  </si>
  <si>
    <t>Juniper Station 500</t>
  </si>
  <si>
    <t>Knapp Road Station 226</t>
  </si>
  <si>
    <t>Knights Creek Station 06</t>
  </si>
  <si>
    <t>Lake Road No. 2 Station 299</t>
  </si>
  <si>
    <t>Lakeview Station 182</t>
  </si>
  <si>
    <t>Lakeville Station 40</t>
  </si>
  <si>
    <t>Langford Station 180</t>
  </si>
  <si>
    <t>Lapp Station 26</t>
  </si>
  <si>
    <t>Latham Station 282</t>
  </si>
  <si>
    <t>Leray Station 813</t>
  </si>
  <si>
    <t>Levant Station 98</t>
  </si>
  <si>
    <t>Levitt Station 665</t>
  </si>
  <si>
    <t>Lima Station 36</t>
  </si>
  <si>
    <t>Linden Station 21</t>
  </si>
  <si>
    <t>Lisbon Station 963</t>
  </si>
  <si>
    <t>Livonia Station 37</t>
  </si>
  <si>
    <t>Lockport Station</t>
  </si>
  <si>
    <t>Page 426-G</t>
  </si>
  <si>
    <t>Page 427-G</t>
  </si>
  <si>
    <t>Lords Hill Station 150</t>
  </si>
  <si>
    <t>Lorings Station 276</t>
  </si>
  <si>
    <t>Lyme Station 733</t>
  </si>
  <si>
    <t>Lyndonville Station 95</t>
  </si>
  <si>
    <t>Lynn Street Station 320</t>
  </si>
  <si>
    <t>Lysander Station 297</t>
  </si>
  <si>
    <t>Madison Station 654</t>
  </si>
  <si>
    <t>Malta Station 443</t>
  </si>
  <si>
    <t>Maplehurst Station 04</t>
  </si>
  <si>
    <t>Mayfield Station 356</t>
  </si>
  <si>
    <t>McAdoo Station 914</t>
  </si>
  <si>
    <t>McClellan Street Station 304</t>
  </si>
  <si>
    <t>McCrea Street Station 272</t>
  </si>
  <si>
    <t>Merrillsville Station 838</t>
  </si>
  <si>
    <t>Mexico Station 43</t>
  </si>
  <si>
    <t>Middleburg Station 390</t>
  </si>
  <si>
    <t>Middleport Station 77</t>
  </si>
  <si>
    <t>Middleville Station 666</t>
  </si>
  <si>
    <t>Page 426-H</t>
  </si>
  <si>
    <t>Page 427-H</t>
  </si>
  <si>
    <t>Milton Avenue Station 266</t>
  </si>
  <si>
    <t>Mine Road Station 777</t>
  </si>
  <si>
    <t>Minoa Station 44</t>
  </si>
  <si>
    <t>Morristown Station 933</t>
  </si>
  <si>
    <t>Mortimer Station</t>
  </si>
  <si>
    <t>Mumford Station 50</t>
  </si>
  <si>
    <t>Nassau Station 113</t>
  </si>
  <si>
    <t>New Haven Station 256</t>
  </si>
  <si>
    <t>Nile Station</t>
  </si>
  <si>
    <t>Niles Station 294</t>
  </si>
  <si>
    <t>Norfolk Station 934</t>
  </si>
  <si>
    <t>North Ashford Station 36</t>
  </si>
  <si>
    <t>North Bangor Station 864</t>
  </si>
  <si>
    <t>North Bombay Station 866</t>
  </si>
  <si>
    <t>Page 426-I</t>
  </si>
  <si>
    <t>Page 427-I</t>
  </si>
  <si>
    <t>North Chautauqua Station</t>
  </si>
  <si>
    <t>North Collins Station 92</t>
  </si>
  <si>
    <t>North Eden Station 82</t>
  </si>
  <si>
    <t>North Gouverneur Station 983</t>
  </si>
  <si>
    <t>North Lakeville Station</t>
  </si>
  <si>
    <t>North Lawrence Station 861</t>
  </si>
  <si>
    <t>North LeRoy Station</t>
  </si>
  <si>
    <t>North LeRoy Station 04</t>
  </si>
  <si>
    <t>Oak Hill Station 62</t>
  </si>
  <si>
    <t>Oathout Station 402</t>
  </si>
  <si>
    <t>Ogdensburg Station 938</t>
  </si>
  <si>
    <t>Page 426-J</t>
  </si>
  <si>
    <t>Page 427-J</t>
  </si>
  <si>
    <t xml:space="preserve">   Line 12, Column (b) includes $ 0 of unbilled revenues.</t>
  </si>
  <si>
    <t xml:space="preserve">   Line 12 Column (d) includes 0 MWH relating to unbilled revenues.</t>
  </si>
  <si>
    <t xml:space="preserve"> Syracuse, New York 13202</t>
  </si>
  <si>
    <t>Note 2 - Goodwill</t>
  </si>
  <si>
    <t>TOTAL Cost of Account 123.1</t>
  </si>
  <si>
    <t>Page 426-K</t>
  </si>
  <si>
    <t>Page 427-K</t>
  </si>
  <si>
    <t>Page 426-L</t>
  </si>
  <si>
    <t>Page 427-L</t>
  </si>
  <si>
    <t>Page 426-M</t>
  </si>
  <si>
    <t>Page 427-M</t>
  </si>
  <si>
    <t>Page 426-N</t>
  </si>
  <si>
    <t>Page 427-N</t>
  </si>
  <si>
    <t>Page 426-O</t>
  </si>
  <si>
    <t>Page 427-O</t>
  </si>
  <si>
    <t>Page 231.1</t>
  </si>
  <si>
    <t>12.         None</t>
  </si>
  <si>
    <t>TRANSMISSION</t>
  </si>
  <si>
    <t>COMMON</t>
  </si>
  <si>
    <t>DISTRIBUTION</t>
  </si>
  <si>
    <t>Other Long-Term Debt (Account 224)</t>
  </si>
  <si>
    <t>Account 404</t>
  </si>
  <si>
    <t>Account 405</t>
  </si>
  <si>
    <t>Utility Account</t>
  </si>
  <si>
    <t>Base</t>
  </si>
  <si>
    <t>Rate</t>
  </si>
  <si>
    <t>*Base is calculated in thousands</t>
  </si>
  <si>
    <t>Base and Rates for Amortization of Electric Plant(404 &amp; 405)</t>
  </si>
  <si>
    <t>Change in Preliminary Survey and Investigation Charges</t>
  </si>
  <si>
    <t>Change in Unamortized Loss on Reacquired Debt</t>
  </si>
  <si>
    <t xml:space="preserve">Change in Other Investments </t>
  </si>
  <si>
    <t>Electric/Gas</t>
  </si>
  <si>
    <t xml:space="preserve">   Federal Unemployment</t>
  </si>
  <si>
    <t xml:space="preserve">   State Income Tax</t>
  </si>
  <si>
    <t>Page 231.2</t>
  </si>
  <si>
    <t xml:space="preserve">     Amort. of Conversion Expenses and Regulatory Debits</t>
  </si>
  <si>
    <t>Change in Clearing Accounts</t>
  </si>
  <si>
    <t>N/A</t>
  </si>
  <si>
    <t xml:space="preserve">          Amortization of Debt Discount and Expense</t>
  </si>
  <si>
    <t>Page 201 line 22 column (h)</t>
  </si>
  <si>
    <t xml:space="preserve">Dividends Declared-Common Stock </t>
  </si>
  <si>
    <t>Balance of Account 219 at Beginning of Preceding Quarter/Year</t>
  </si>
  <si>
    <t>TRANSACTIONS WITH ASSOCIATED (AFFILIATED) COMPANIES</t>
  </si>
  <si>
    <t>Total on page</t>
  </si>
  <si>
    <t xml:space="preserve">  Installed Capacity</t>
  </si>
  <si>
    <t>*regular pay minus amount paid during the year</t>
  </si>
  <si>
    <t>RESIDENTIAL TOTAL (440)</t>
  </si>
  <si>
    <t>COMMERCIAL &amp; INDUSTRIAL TOTAL (442)</t>
  </si>
  <si>
    <t>PUBLIC STREET &amp; HIGHWAY TOTAL (444)</t>
  </si>
  <si>
    <t>Page 231.3</t>
  </si>
  <si>
    <t>Page 231.4</t>
  </si>
  <si>
    <t>Page 231.5</t>
  </si>
  <si>
    <t>Canadian Niagara Power</t>
  </si>
  <si>
    <t>Asset Retirement Obligation Adjustment</t>
  </si>
  <si>
    <t>Page 335-A</t>
  </si>
  <si>
    <t>MISCELLANEOUS GENERAL EXPENSES  (Account 930.2) (ELECTRIC and GAS)</t>
  </si>
  <si>
    <t>Page 335</t>
  </si>
  <si>
    <t>FERC FORM NO.1 (ED. 12-94) NYPSC Modified-96</t>
  </si>
  <si>
    <t>grouped is shown).</t>
  </si>
  <si>
    <t>and (3) amount of such items. Group amounts of less than $5,000 by classes if the number of items so</t>
  </si>
  <si>
    <t>Other Expenses (List items of $5,000 or more in this column showing the (1) purpose, (2) recipient</t>
  </si>
  <si>
    <t>Agent Fees and Expenses, and Other Expenses of Servicing Outstanding Securities of the Respondent</t>
  </si>
  <si>
    <t>Publishing and Distributing Information and Reports to Stockholders; Trustee, Registrar, and Transfer</t>
  </si>
  <si>
    <t>Other Experimental and General Research Expenses</t>
  </si>
  <si>
    <t>Nuclear Power Research Expenses</t>
  </si>
  <si>
    <t>Industry Association Dues</t>
  </si>
  <si>
    <t>Page 353-B</t>
  </si>
  <si>
    <t>Page 352-B</t>
  </si>
  <si>
    <t>Accumulation</t>
  </si>
  <si>
    <t>Unamortized</t>
  </si>
  <si>
    <t>AMOUNTS CHARGED IN CURRENT YEAR</t>
  </si>
  <si>
    <t>Costs Incurred Externally</t>
  </si>
  <si>
    <t>Costs Incurred Internally</t>
  </si>
  <si>
    <t>RESEARCH, DEVELOPMENT, AND DEMONSTRATION ACTIVITIES (Continued)</t>
  </si>
  <si>
    <t>RESEARCH, DEVELOPMENT, AND DEMONSTRATION ACTIVITIES</t>
  </si>
  <si>
    <t>Page 353-A</t>
  </si>
  <si>
    <t>Page 352-A</t>
  </si>
  <si>
    <t>Page 353</t>
  </si>
  <si>
    <t>Page 352</t>
  </si>
  <si>
    <t xml:space="preserve">  items by type of R, D &amp; D activity.</t>
  </si>
  <si>
    <t xml:space="preserve">                   Council or the Electric Power Research Institute</t>
  </si>
  <si>
    <t xml:space="preserve">                        ii.  Other hydroelectric</t>
  </si>
  <si>
    <t xml:space="preserve">  items grouped.  Under Other, (A.(6) and B.(4)) classify</t>
  </si>
  <si>
    <t xml:space="preserve">          B.  Electric and Gas R, D &amp; D Performed Externally</t>
  </si>
  <si>
    <t xml:space="preserve">                         i.  Recreation, fish, and wildlife</t>
  </si>
  <si>
    <t xml:space="preserve">  $5,000 by classifications and indicate the number of</t>
  </si>
  <si>
    <t xml:space="preserve">               (8) Total Cost Incurred</t>
  </si>
  <si>
    <t xml:space="preserve">                    a.  Hydroelectric</t>
  </si>
  <si>
    <t>facilities operated by the respondent.</t>
  </si>
  <si>
    <t xml:space="preserve">  insulation, type of appliance, etc.).  Group items under</t>
  </si>
  <si>
    <t xml:space="preserve">                    $50,000.)</t>
  </si>
  <si>
    <t xml:space="preserve">                (1)  Generation</t>
  </si>
  <si>
    <t>7.  Report separately research and related testing</t>
  </si>
  <si>
    <t xml:space="preserve">  corrosion control, pollution, automation, measurement,</t>
  </si>
  <si>
    <t xml:space="preserve">               (7) Other (Classify and include items in excess of</t>
  </si>
  <si>
    <t xml:space="preserve">          A.  Electric and Gas R, D &amp; D Performed Internally</t>
  </si>
  <si>
    <t>such amounts identified by "Est."</t>
  </si>
  <si>
    <t xml:space="preserve">  describing the specific area of R, D &amp; D (such as safety,</t>
  </si>
  <si>
    <t xml:space="preserve">               (6) Environment (other than equipment)</t>
  </si>
  <si>
    <t xml:space="preserve">  below.  Classifications:</t>
  </si>
  <si>
    <t>or projects, submit estimates for columns (c), (d), and (f) with</t>
  </si>
  <si>
    <t xml:space="preserve">  outside the company costing $50,000 or more, briefly</t>
  </si>
  <si>
    <t xml:space="preserve">               (5) Regional Transmission and Market Operation</t>
  </si>
  <si>
    <t xml:space="preserve">  2.  Indicate in column (a) the applicable classification, as shown</t>
  </si>
  <si>
    <t>6.  If costs have not been segregated for R, D &amp; D activities</t>
  </si>
  <si>
    <t xml:space="preserve">  internally and in column (d) those items performed</t>
  </si>
  <si>
    <t xml:space="preserve">               (4) Distribution</t>
  </si>
  <si>
    <t xml:space="preserve">  Uniform System of Accounts.)</t>
  </si>
  <si>
    <t>Expenditures, Outstanding at the end of the year.</t>
  </si>
  <si>
    <t xml:space="preserve">  3.  Include in column (c) all R, D &amp; D items performed</t>
  </si>
  <si>
    <t xml:space="preserve">                    b. Underground</t>
  </si>
  <si>
    <t xml:space="preserve">  (See definition of research, development, and demonstration in</t>
  </si>
  <si>
    <t>in Account 188, Research, Development, and Demonstration</t>
  </si>
  <si>
    <t xml:space="preserve">               (5) Total Cost Incurred</t>
  </si>
  <si>
    <t xml:space="preserve">                    a. Overhead</t>
  </si>
  <si>
    <t xml:space="preserve">  the respondent's cost for the year and cost chargeable to others.</t>
  </si>
  <si>
    <t>of costs of projects.  This total must equal the balance</t>
  </si>
  <si>
    <t xml:space="preserve">               (4) Research Support to Others (Classify)</t>
  </si>
  <si>
    <t xml:space="preserve">               (3) Transmission</t>
  </si>
  <si>
    <t xml:space="preserve">  in which there is a sharing of costs with others, show separately</t>
  </si>
  <si>
    <t>5.  Show in column (g) the total unamortized accumulation</t>
  </si>
  <si>
    <t xml:space="preserve">                    Groups</t>
  </si>
  <si>
    <t xml:space="preserve">               (2) System Planning, Engineering and Operation</t>
  </si>
  <si>
    <t xml:space="preserve">  of affiliation.)  For any R, D &amp; D work carried on by the respondent</t>
  </si>
  <si>
    <t>the amounts related to the account charged in column (e).</t>
  </si>
  <si>
    <t xml:space="preserve">               (3) Research Support to Nuclear Power</t>
  </si>
  <si>
    <t xml:space="preserve">                    f.  Siting and heat rejection</t>
  </si>
  <si>
    <t xml:space="preserve">  year for jointly-sponsored projects.  (Identify recipient regardless</t>
  </si>
  <si>
    <t>107, Construction Work in Progress, first.  Show in column (f)</t>
  </si>
  <si>
    <t xml:space="preserve">                    Institute</t>
  </si>
  <si>
    <t xml:space="preserve">                    e.  Unconventional generation</t>
  </si>
  <si>
    <t xml:space="preserve">  during the year.  Report also support given to others during the</t>
  </si>
  <si>
    <t>amounts were capitalized during the year, listing Account</t>
  </si>
  <si>
    <t xml:space="preserve">               (2) Research Support to Edison Electric</t>
  </si>
  <si>
    <t xml:space="preserve">                    d.  Nuclear</t>
  </si>
  <si>
    <t xml:space="preserve">  demonstration (R, D &amp; D) project initiated, continued, or concluded</t>
  </si>
  <si>
    <t>with expenses during the year or the account to which</t>
  </si>
  <si>
    <t xml:space="preserve">                    c.  Internal combustion or gas turbine</t>
  </si>
  <si>
    <t xml:space="preserve">  during the year for technological research, development, and</t>
  </si>
  <si>
    <t>4.  Show in column (e) the account number charged</t>
  </si>
  <si>
    <t xml:space="preserve">               (1) Research Support to the Electrical Research</t>
  </si>
  <si>
    <t xml:space="preserve">                    b.  Fossil-fuel steam</t>
  </si>
  <si>
    <t xml:space="preserve">  1.  Describe and show below costs incurred and accounts charged</t>
  </si>
  <si>
    <t>RESEARCH, DEVELOPMENT, AND DEMONSTRATION ACTIVITIES (Electric and Gas)</t>
  </si>
  <si>
    <t>Hydraulic Production Plant</t>
  </si>
  <si>
    <t xml:space="preserve">Transmission </t>
  </si>
  <si>
    <t xml:space="preserve">Distribution      </t>
  </si>
  <si>
    <t>Detail Tab</t>
  </si>
  <si>
    <t>Validation</t>
  </si>
  <si>
    <t>Summary</t>
  </si>
  <si>
    <t>Mapping File</t>
  </si>
  <si>
    <t>Check of subtotals on current page</t>
  </si>
  <si>
    <t>Summary Tab</t>
  </si>
  <si>
    <t>Pages</t>
  </si>
  <si>
    <t>Statement of Accum Comp Income, Comp Income and Hedging Activities</t>
  </si>
  <si>
    <t>Summary of Utility Plant and Accumulated Provision for Depreciation, Amortization, and Depletion</t>
  </si>
  <si>
    <t>Reconciliation of Reported Net Income with Taxable Income for Federal Income Taxes</t>
  </si>
  <si>
    <t>Accumulated Deferred Income Taxes - Accelerated   Amortization</t>
  </si>
  <si>
    <t>Particulars Concerning Certain Income Deduction and   Interest Charges Accounts</t>
  </si>
  <si>
    <t xml:space="preserve">PSC Supplemental </t>
  </si>
  <si>
    <t xml:space="preserve">Accumulated Deferred Income Taxes </t>
  </si>
  <si>
    <t>FERC FF1</t>
  </si>
  <si>
    <t>Col K - Reference</t>
  </si>
  <si>
    <t>Pg 278 Col F Ln 41</t>
  </si>
  <si>
    <t>FERC</t>
  </si>
  <si>
    <t>Line 33 - Line 14</t>
  </si>
  <si>
    <t>Line 29 - Line 19</t>
  </si>
  <si>
    <t xml:space="preserve">Comparative Balance Sheet </t>
  </si>
  <si>
    <t>Subtotals</t>
  </si>
  <si>
    <t>Electric Operation and Maintenance Expenses/ Number of Electric Department Employees</t>
  </si>
  <si>
    <t xml:space="preserve">Extraordinary Property Losses/ Unrecovered Plant and Regulatory Study Costs </t>
  </si>
  <si>
    <t>Electric Energy Account/Monthly Peaks and Output</t>
  </si>
  <si>
    <t>Depreciation and Amortization of Electric Plant (Continued)</t>
  </si>
  <si>
    <t>NM Properties, Inc.</t>
  </si>
  <si>
    <t>1) A real estate subsidiary operating</t>
  </si>
  <si>
    <t>exclusively in the State of New York that owns</t>
  </si>
  <si>
    <t>100% of Land Management and Development, Inc.;</t>
  </si>
  <si>
    <t>Landwest, Inc.; Upper Hudson</t>
  </si>
  <si>
    <t>Implementation of reclassification of certain tax effects from accumulated other comprehensive income</t>
  </si>
  <si>
    <t>Accounts receivable from/payable to affiliates, net</t>
  </si>
  <si>
    <t>Accrued interest on tax reserves</t>
  </si>
  <si>
    <t>Affiliate Moneypool Borrowing, Net</t>
  </si>
  <si>
    <t>Subtotal Gas</t>
  </si>
  <si>
    <t>Construction Overheads consist of Burdens and Capital Overhead charges that get allocated</t>
  </si>
  <si>
    <t>to projects monthly.  See below for a discussion of Burdens and Construction Overheads.</t>
  </si>
  <si>
    <t>Page 231.6</t>
  </si>
  <si>
    <t>Gas Futures - Gas Supply</t>
  </si>
  <si>
    <t>Management Audit - Electric</t>
  </si>
  <si>
    <t>Management Audit - Gas</t>
  </si>
  <si>
    <t>Residential Electric Vehicle Incremental Charge</t>
  </si>
  <si>
    <t>ETIP Revenue Deferral - Gas</t>
  </si>
  <si>
    <t>Legacy Transition Charge</t>
  </si>
  <si>
    <t>Earnings Adjustment Mechanism - Elec</t>
  </si>
  <si>
    <t>Gas Safety Performance Metrics - PRA</t>
  </si>
  <si>
    <t>From Insert A</t>
  </si>
  <si>
    <t xml:space="preserve">   3.40% Series</t>
  </si>
  <si>
    <t xml:space="preserve">   3.60% Series</t>
  </si>
  <si>
    <t xml:space="preserve">   3.90% Series</t>
  </si>
  <si>
    <t>Senior Notes @3.508%</t>
  </si>
  <si>
    <t>Senior Notes @4.278%</t>
  </si>
  <si>
    <t>10 Year Fixed Rate 4.278%</t>
  </si>
  <si>
    <t xml:space="preserve">        Due 12/01/25   3.2900%</t>
  </si>
  <si>
    <t xml:space="preserve">        Due 12/01/26   3.4190%</t>
  </si>
  <si>
    <t xml:space="preserve">        Due 03/01/27   3.4480%</t>
  </si>
  <si>
    <t xml:space="preserve">        Due 07/01/27  ($68.2M @ 3.4250%  &amp; $25M @ 3.4780%)</t>
  </si>
  <si>
    <t xml:space="preserve">        Due 7/1/2029   3.4340% </t>
  </si>
  <si>
    <t>4.119% Series</t>
  </si>
  <si>
    <t>Total Tax @ 21% Before Credits</t>
  </si>
  <si>
    <t>Credits:</t>
  </si>
  <si>
    <t>Employee Stock Purchase Plan Discount</t>
  </si>
  <si>
    <t>Lobbying Expenses &amp; Political Contributions</t>
  </si>
  <si>
    <t>Meals and Entertainment</t>
  </si>
  <si>
    <t>COST OF REMOVAL</t>
  </si>
  <si>
    <t>DEFERRED COMPENSATION</t>
  </si>
  <si>
    <t>HEDGING</t>
  </si>
  <si>
    <t>OPEB / FASB 106</t>
  </si>
  <si>
    <t>POLE ATTACHMENT RENTALS</t>
  </si>
  <si>
    <t>REG ASSET - PENSION</t>
  </si>
  <si>
    <t>RESERVE - FIN 48 STATE</t>
  </si>
  <si>
    <t>RESERVE - HEALTHCARE COSTS</t>
  </si>
  <si>
    <t>RESERVE - LEASE</t>
  </si>
  <si>
    <t>RESERVE - LEGAL FEES</t>
  </si>
  <si>
    <t>RESERVE - OBSOLETE INVENTORY</t>
  </si>
  <si>
    <t>UNAMORTIZED DEBT DISCOUNT OR PREMIUM</t>
  </si>
  <si>
    <t>WORKERS' COMPENSATION</t>
  </si>
  <si>
    <t>Flow-through AFUDC Equity</t>
  </si>
  <si>
    <t>Equity-based Compensation and Dividends</t>
  </si>
  <si>
    <t>ACCRUED INTEREST - TAX RESERVE</t>
  </si>
  <si>
    <t>ACCRUED OTHER - TCC AUCTION REVENUE</t>
  </si>
  <si>
    <t>ASSET RETIREMENT OBLIGATION</t>
  </si>
  <si>
    <t>DEPRECIATION EXPENSE - TAX</t>
  </si>
  <si>
    <t>FASB 112</t>
  </si>
  <si>
    <t>GAIN (LOSS) ON SALE OF ASSETS</t>
  </si>
  <si>
    <t>INJURIES AND DAMAGES</t>
  </si>
  <si>
    <t>REG ASSET - OPEB</t>
  </si>
  <si>
    <t>REG ASSET - STORM COST</t>
  </si>
  <si>
    <t>REG ASSET - OTHER</t>
  </si>
  <si>
    <t>REG LIABILITY - OTHER</t>
  </si>
  <si>
    <t>REPAIRS DEDUCTION</t>
  </si>
  <si>
    <t>Unemployment</t>
  </si>
  <si>
    <t>Nuclear Fuel Disposal Costs</t>
  </si>
  <si>
    <t>Other Post Employment Benefit Liability</t>
  </si>
  <si>
    <t>Storm Reserve</t>
  </si>
  <si>
    <t>All Other</t>
  </si>
  <si>
    <t>Energy Efficiency - Gas EEPS deferral</t>
  </si>
  <si>
    <t>Deferred Gas Cost</t>
  </si>
  <si>
    <t>Gas Adjustment Clause (GAC) Imbalance Refund</t>
  </si>
  <si>
    <t>EV DCFC Inc-Interest</t>
  </si>
  <si>
    <t>Transportation Adjustment Clause Imbalance Refund</t>
  </si>
  <si>
    <t>Commodity Timing Impact Deferral</t>
  </si>
  <si>
    <t>RPS Program Cost Deferred</t>
  </si>
  <si>
    <t>Excess Earnings Gas</t>
  </si>
  <si>
    <t>Exc Resv Tax Elec</t>
  </si>
  <si>
    <t>Exc Resv Tax Gas</t>
  </si>
  <si>
    <t>On-Bill Repayment EE Fund Oblig</t>
  </si>
  <si>
    <t>Generation Stranded Cost Adjustments</t>
  </si>
  <si>
    <t>Paige St Settlement</t>
  </si>
  <si>
    <t>Economic Development Fund - Electric</t>
  </si>
  <si>
    <t>Pension Expense deferred-Electric</t>
  </si>
  <si>
    <t>OPEB Expense deferred-Electric</t>
  </si>
  <si>
    <t>Low Income Allowance Discount Program - Electric</t>
  </si>
  <si>
    <t>Dunkirk II Settlement Deferral - Excess</t>
  </si>
  <si>
    <t>Miscellaneous Penalties</t>
  </si>
  <si>
    <t>Rate Plan Settlement Credit Elec</t>
  </si>
  <si>
    <t>Rate Plan Settlement Credit Gas</t>
  </si>
  <si>
    <t>Service Co Rents &amp; Gas Business Enablement - Gas</t>
  </si>
  <si>
    <t>Service Co Rents &amp; Gas Business Enablement - Elec</t>
  </si>
  <si>
    <t>LTD TrueUp-Elec</t>
  </si>
  <si>
    <t>LTD TrueUp-Gas</t>
  </si>
  <si>
    <t>Gas Safety Performance Metrics - NRA</t>
  </si>
  <si>
    <t>Economic Develop Grant Program - Gas</t>
  </si>
  <si>
    <t>Economic Develop Grant Program - Electric</t>
  </si>
  <si>
    <t>Rate Case Expense 12-E-0201 - Electric</t>
  </si>
  <si>
    <t>Rate Plan Deferral Credit - Gas</t>
  </si>
  <si>
    <t>System Performance Adjustment</t>
  </si>
  <si>
    <t>Spier Falls Transm</t>
  </si>
  <si>
    <t>Low Income EAP - Gas</t>
  </si>
  <si>
    <t>EV DCFC Incent Prog</t>
  </si>
  <si>
    <t>SCH. 214-S.C.1</t>
  </si>
  <si>
    <t>SCH. 207-S.C.1</t>
  </si>
  <si>
    <t>SCH. 207-S.C.1C</t>
  </si>
  <si>
    <t>SCH. 207-S.C.2 DEMAND</t>
  </si>
  <si>
    <t>SCH. 207-S.C.2 NON-DEMAND</t>
  </si>
  <si>
    <t>SCH. 207-S.C.3</t>
  </si>
  <si>
    <t>SCH. 207-S.C.3A</t>
  </si>
  <si>
    <t>SCH. 207-S.C.4</t>
  </si>
  <si>
    <t>SCH. 207-S.C.7</t>
  </si>
  <si>
    <t>SCH. 207-S.C.11</t>
  </si>
  <si>
    <t>SCH. 207-S.C.12</t>
  </si>
  <si>
    <t>PASNY CONTRACTS NS-1</t>
  </si>
  <si>
    <t>214-S.C.2</t>
  </si>
  <si>
    <t>214-S.C.3</t>
  </si>
  <si>
    <t>SPECIAL CONTRACTS</t>
  </si>
  <si>
    <t>Other Electric Revenues</t>
  </si>
  <si>
    <t>NYISO OATT</t>
  </si>
  <si>
    <t>Niagara Mohawk - TCC Auction Revenue</t>
  </si>
  <si>
    <t>Niagara Mohawk - Congestion Revenue</t>
  </si>
  <si>
    <t>Niagara Mohawk - Congestion Balancing</t>
  </si>
  <si>
    <t>Niagara Mohawk - TCC Monthly Revenue</t>
  </si>
  <si>
    <t>FNS</t>
  </si>
  <si>
    <t>Research and Development Activities</t>
  </si>
  <si>
    <t>Environmental activities Expenses</t>
  </si>
  <si>
    <t>Meter Data Services</t>
  </si>
  <si>
    <t>Miscellaneous FERC and PSC expenses relating</t>
  </si>
  <si>
    <t>to permit fees, regulatory requirements, legal</t>
  </si>
  <si>
    <t>fees, environmental activities, and other</t>
  </si>
  <si>
    <t>various matters.</t>
  </si>
  <si>
    <t>mwh</t>
  </si>
  <si>
    <t>Page 426-P</t>
  </si>
  <si>
    <t>Page 427-P</t>
  </si>
  <si>
    <t>Miscellaneous</t>
  </si>
  <si>
    <t>Lobbying</t>
  </si>
  <si>
    <t>Community Carrying Charges</t>
  </si>
  <si>
    <t>Niagara Mohawk has 187,364,863 shares outstanding, which are all held by Holdings and are not traded.</t>
  </si>
  <si>
    <t>One of the conditions was the requirement that the Company issue a class of preferred stock having one</t>
  </si>
  <si>
    <t>share (the "Golden Share"), subordinate to any existing preferred stock, the holder of which would having</t>
  </si>
  <si>
    <t>rights that limit the Company's right to commence any voluntary bankruptcy, liquidation, receivership</t>
  </si>
  <si>
    <t>authorized the issuance of the Golden Share to a trustee, GSS Holdings, Inc. ("GSS"), who will hold the</t>
  </si>
  <si>
    <t>Golden Share subject to a Services and Indemnity Agreement requiring GSS to vote the Golden Share</t>
  </si>
  <si>
    <t>in the best interests of New York State.  The Golden Share was issued by the Company on July 8, 2011.</t>
  </si>
  <si>
    <t>Niagara Mohawk Holdings, Inc.</t>
  </si>
  <si>
    <t>300 Erie Boulevard West</t>
  </si>
  <si>
    <t>The settlement of the Company’s various transactions with NGUSA and certain affiliates generally occurs via</t>
  </si>
  <si>
    <t>the intercompany money pool. The Company is a participant in the Regulated Money Pool and can both borrow</t>
  </si>
  <si>
    <t>and lend funds. Borrowings from the Regulated Money Pool bear interest in accordance with the terms of the</t>
  </si>
  <si>
    <t>intercompany money pool agreement. As the Company fully participates in the Regulated Money Pool rather</t>
  </si>
  <si>
    <t>than settling intercompany charges with cash, all changes in the intercompany money pool balance and</t>
  </si>
  <si>
    <t>accounts receivable and payable from affiliate balances, are reflected as investing or financing activities in the</t>
  </si>
  <si>
    <t>accompanying statements of cash flows. In addition, for the purpose of presentation in the statement of cash</t>
  </si>
  <si>
    <t>flows, it is assumed all amounts settled through intercompany money pool are constructive cash receipts and</t>
  </si>
  <si>
    <t>payments, and therefore are presented as such.</t>
  </si>
  <si>
    <t>Interest on Money pool</t>
  </si>
  <si>
    <t xml:space="preserve">   Other</t>
  </si>
  <si>
    <t>Unbilled Transmission Revenue</t>
  </si>
  <si>
    <t>Supervision &amp; Administration Burden</t>
  </si>
  <si>
    <t>Page 300-A</t>
  </si>
  <si>
    <t>Footnotes for Other Electric Revenues (456)</t>
  </si>
  <si>
    <t>See insert 301-A for footnotes related to Account 456</t>
  </si>
  <si>
    <t>Next Page is 301-A</t>
  </si>
  <si>
    <t>Central HudsonGas &amp; Elec Corp</t>
  </si>
  <si>
    <t>New York State Elec &amp; Gas Corp.</t>
  </si>
  <si>
    <t>Rochester Gas &amp; Elec Corp</t>
  </si>
  <si>
    <t>Other Non-Utilities</t>
  </si>
  <si>
    <t>AHDC Hudson Falls</t>
  </si>
  <si>
    <t>AHDC South Glens Falls</t>
  </si>
  <si>
    <t>RQ</t>
  </si>
  <si>
    <t>LU</t>
  </si>
  <si>
    <t>NM-863</t>
  </si>
  <si>
    <t>NM-862</t>
  </si>
  <si>
    <t>Empire Hydro</t>
  </si>
  <si>
    <t>Erie Blvd Hydropower L.P. (Unionville)</t>
  </si>
  <si>
    <t>FINCH PAPER LLC</t>
  </si>
  <si>
    <t>Fort Miller Hydro</t>
  </si>
  <si>
    <t>Fortis USEnergy (Diana)</t>
  </si>
  <si>
    <t>Lake Algonquin Hydro</t>
  </si>
  <si>
    <t>Little Falls Hydro</t>
  </si>
  <si>
    <t>Middle Falls</t>
  </si>
  <si>
    <t>OAKVALE CONSTRUCTION LTD.</t>
  </si>
  <si>
    <t>OS</t>
  </si>
  <si>
    <t>NM-297</t>
  </si>
  <si>
    <t>NM-1379</t>
  </si>
  <si>
    <t>NM-341</t>
  </si>
  <si>
    <t>SF</t>
  </si>
  <si>
    <t>NM-1670</t>
  </si>
  <si>
    <t>NM-1831</t>
  </si>
  <si>
    <t>NM-367</t>
  </si>
  <si>
    <t>NM-1527</t>
  </si>
  <si>
    <t>NM-1528</t>
  </si>
  <si>
    <t>NM-1414</t>
  </si>
  <si>
    <t>NM-1415</t>
  </si>
  <si>
    <t>NM-1547</t>
  </si>
  <si>
    <t>NM-1546</t>
  </si>
  <si>
    <t>NM-1378</t>
  </si>
  <si>
    <t>NM-458</t>
  </si>
  <si>
    <t>NM-307</t>
  </si>
  <si>
    <t>NM-548</t>
  </si>
  <si>
    <t>NM-1787</t>
  </si>
  <si>
    <t>NM-484</t>
  </si>
  <si>
    <t>NM-1692</t>
  </si>
  <si>
    <t>NM-1832</t>
  </si>
  <si>
    <t>NM-338</t>
  </si>
  <si>
    <t>NM-618</t>
  </si>
  <si>
    <t>NM-343</t>
  </si>
  <si>
    <t>NM-362</t>
  </si>
  <si>
    <t>Stillwater Hydro</t>
  </si>
  <si>
    <t>Valley Falls Hydro</t>
  </si>
  <si>
    <t>Watervliet Hydro</t>
  </si>
  <si>
    <t>Albany Engineering Inc</t>
  </si>
  <si>
    <t>Onondaga Co Resource Recovery</t>
  </si>
  <si>
    <t>Oswego Cty Energy Recovery</t>
  </si>
  <si>
    <t>US Gypsum Company</t>
  </si>
  <si>
    <t>Burrstone Energy Center (Luke)</t>
  </si>
  <si>
    <t>Burrstone Energy Center (Utica)</t>
  </si>
  <si>
    <t>Sustainable Bioelectric LLC</t>
  </si>
  <si>
    <t>Owens Corning</t>
  </si>
  <si>
    <t>Municipalities</t>
  </si>
  <si>
    <t>Brockton, Village of</t>
  </si>
  <si>
    <t>Frankfort Power &amp; Light</t>
  </si>
  <si>
    <t>Richmondville Power &amp; Light</t>
  </si>
  <si>
    <t>Wellsville, City of</t>
  </si>
  <si>
    <t>Jamestown</t>
  </si>
  <si>
    <t>New York Power Authority - Niagara</t>
  </si>
  <si>
    <t>WINDMILL GENERATION</t>
  </si>
  <si>
    <t>NM-369</t>
  </si>
  <si>
    <t>NM-617</t>
  </si>
  <si>
    <t>NM-368</t>
  </si>
  <si>
    <t>NM-453</t>
  </si>
  <si>
    <t>NM-662</t>
  </si>
  <si>
    <t>NM-1825</t>
  </si>
  <si>
    <t>NM-1368</t>
  </si>
  <si>
    <t>NM-320</t>
  </si>
  <si>
    <t>NM-358</t>
  </si>
  <si>
    <t>NM-498</t>
  </si>
  <si>
    <t>NM-1691</t>
  </si>
  <si>
    <t>NM-1673</t>
  </si>
  <si>
    <t>NM-1672</t>
  </si>
  <si>
    <t>NM-1764</t>
  </si>
  <si>
    <t>NM-1796</t>
  </si>
  <si>
    <t>NM-1824</t>
  </si>
  <si>
    <t>LF</t>
  </si>
  <si>
    <t>NM-76</t>
  </si>
  <si>
    <t>NM-1305</t>
  </si>
  <si>
    <t>FARM WASTE</t>
  </si>
  <si>
    <t>Walker Farms</t>
  </si>
  <si>
    <t>PHOTOVOLTAIC GENERATION</t>
  </si>
  <si>
    <t>Distributed Generation Avoided Costs</t>
  </si>
  <si>
    <t>VDER - Energy Component</t>
  </si>
  <si>
    <t>VDER - Capacity Component</t>
  </si>
  <si>
    <t>VDER - Enivornmental Component</t>
  </si>
  <si>
    <t>RTO/ISO</t>
  </si>
  <si>
    <t>New York State ISO</t>
  </si>
  <si>
    <t>Energy Marketers</t>
  </si>
  <si>
    <t>Constellation Zone F Swap</t>
  </si>
  <si>
    <t>NextEra Marketing</t>
  </si>
  <si>
    <t>BP Energy</t>
  </si>
  <si>
    <t>Exelon Generating</t>
  </si>
  <si>
    <t>Brookfield</t>
  </si>
  <si>
    <t>PSEG Marketing</t>
  </si>
  <si>
    <t>Evolution Marketing</t>
  </si>
  <si>
    <t>TFS Energy Futures</t>
  </si>
  <si>
    <t>BGC LLC</t>
  </si>
  <si>
    <t>Dynegy Inc.</t>
  </si>
  <si>
    <t>NYSERDA</t>
  </si>
  <si>
    <t>Con Edison</t>
  </si>
  <si>
    <t>Mercuria Energy America LLC</t>
  </si>
  <si>
    <t>ICAP Energy LLC</t>
  </si>
  <si>
    <t>EX</t>
  </si>
  <si>
    <t>ISO-MKT-SVC</t>
  </si>
  <si>
    <t>R&amp;D Related Activities</t>
  </si>
  <si>
    <t>R&amp;D Operations</t>
  </si>
  <si>
    <t>Amoritzation of Right-of-use asset and lease expense</t>
  </si>
  <si>
    <t>Burdens</t>
  </si>
  <si>
    <t>The development of the burden rate is conducted using historical data from the SAP GL.  The</t>
  </si>
  <si>
    <t>cost elements comprise the cost base for the allocation formula.  Once established, the burden</t>
  </si>
  <si>
    <t>rate gets loaded into SAP for monthly allocation.</t>
  </si>
  <si>
    <t>401K Match Burden Thrift</t>
  </si>
  <si>
    <t xml:space="preserve">Costs for Company 401K match are allocated to construction on the basis of </t>
  </si>
  <si>
    <t>direct labor charged thereto.</t>
  </si>
  <si>
    <t>Other Post Retirement FAS 106 OPEBS and Pension Burden:</t>
  </si>
  <si>
    <t>Costs for Other Post Retirement benefits and Pension Costs are allocated to construction on the basis of direct</t>
  </si>
  <si>
    <t>labor charged thereto.</t>
  </si>
  <si>
    <t>Group Insurance, Healthcare, Workers' Compensation Burden</t>
  </si>
  <si>
    <t>Costs consisting of Group Life,Workers Compensation Insurance and Hospitalization,Surgical</t>
  </si>
  <si>
    <t>and Medical Insurance are charged to construction on the basis of direct labor charged thereto.</t>
  </si>
  <si>
    <t>Payroll Taxes Burden:</t>
  </si>
  <si>
    <t>Costs for Payroll Taxes are allocated to construction on the basis of direct labor charged thereto.</t>
  </si>
  <si>
    <t>Variable Pay Management Incentive Compensation Burden:</t>
  </si>
  <si>
    <t>Costs for Incentive Compensation are allocated to construction on the basis of direct labor charged</t>
  </si>
  <si>
    <t>thereto.</t>
  </si>
  <si>
    <t>Paid Time Not Worked:</t>
  </si>
  <si>
    <t>Costs for paid absence time such as holidays,company sickness time,etc.,are allocated to</t>
  </si>
  <si>
    <t>costruction on the basis of direct labor charged thereto.</t>
  </si>
  <si>
    <t>Variable Pay Non Management Gainsharing Burden:</t>
  </si>
  <si>
    <t>Costs for Variable Pay Non-Mgmt Gainsharing are allocated to construction on the basis of direct</t>
  </si>
  <si>
    <t xml:space="preserve">Stores Handling:  </t>
  </si>
  <si>
    <t>This burden represents a percentage applied to each Materials and Supplies issue</t>
  </si>
  <si>
    <t>withdrawn from stock and represent the costs incurred in operating various storerooms.</t>
  </si>
  <si>
    <t>These handling charges include purchase,storage,handling,and distribution of materials</t>
  </si>
  <si>
    <t>and supplies.</t>
  </si>
  <si>
    <t>Supervision and Administrative Burden (S&amp;A):  </t>
  </si>
  <si>
    <t xml:space="preserve">Supervision and Administrative Burden (S&amp;A):  A monthly accrual for operating company back office charges supporting employees </t>
  </si>
  <si>
    <t>such as Accounting, Finance, Human Resources, Information Technology,  Facilities, Legal, etc. to fully load intercompany or</t>
  </si>
  <si>
    <t>billable charges to 3rd party orders.  S&amp;A is a labor based burden with the offset charged to revenue.</t>
  </si>
  <si>
    <t xml:space="preserve">Capital Overhead Clearing: </t>
  </si>
  <si>
    <t xml:space="preserve"> Is a pool of costs representing  functions that provide direct support of the construction program, such as Construction Supervision, </t>
  </si>
  <si>
    <t xml:space="preserve"> Engineering and Plant Accounting. Direct charging labor and related support expenditures  to each individual work order is not always practical or</t>
  </si>
  <si>
    <t xml:space="preserve"> cost effective to do so. This is because of the tremendous volume of work orders that are supported by these functions every month. </t>
  </si>
  <si>
    <t xml:space="preserve"> In those instances, where approval has been obtained by the Plant Accounting department, the use of the Capital Overhead Clearing account is an </t>
  </si>
  <si>
    <t>approved means by our Regulators of capitalizing direct support costs.</t>
  </si>
  <si>
    <t xml:space="preserve">Scandaga Reservoir Assessments - Hadley and Stillwater </t>
  </si>
  <si>
    <t>Development, E-145 (Town of Hadley)</t>
  </si>
  <si>
    <t xml:space="preserve">Former Fort Edward Hydro Plant, E-309 (Village of Fort Edward) </t>
  </si>
  <si>
    <t>Transferred to A/C 121 in January, 1979</t>
  </si>
  <si>
    <t>Rome Sentinel Purchase .54 Acres of Land (City of Rome)</t>
  </si>
  <si>
    <t>Town of Bellmont</t>
  </si>
  <si>
    <t>City of Saratoga Springs</t>
  </si>
  <si>
    <t>Town of Hadley</t>
  </si>
  <si>
    <t>Town of Amherst</t>
  </si>
  <si>
    <t>City of Fulton</t>
  </si>
  <si>
    <t>T WATERTOWN</t>
  </si>
  <si>
    <t>Mill Street Hydro</t>
  </si>
  <si>
    <t>Union Falls Hydropower</t>
  </si>
  <si>
    <t>Limited Partnership</t>
  </si>
  <si>
    <t>Middle Falls Limited Partnership</t>
  </si>
  <si>
    <t>South Glens Falls Limited</t>
  </si>
  <si>
    <t>Northern Electric Power</t>
  </si>
  <si>
    <t>Company, L.P.</t>
  </si>
  <si>
    <t>Land and Water Rights</t>
  </si>
  <si>
    <t>Watertown, NY</t>
  </si>
  <si>
    <t>Authorized by NYS PSC</t>
  </si>
  <si>
    <t>Case 10150</t>
  </si>
  <si>
    <t>Hydroelectric Plant and Land</t>
  </si>
  <si>
    <t>Theresa, NY</t>
  </si>
  <si>
    <t>Case 28629</t>
  </si>
  <si>
    <t>Rights, Watertown, NY</t>
  </si>
  <si>
    <t>Case 28689</t>
  </si>
  <si>
    <t>Rights, Town of Black Brook, NY</t>
  </si>
  <si>
    <t>Rights, Town of Easton and</t>
  </si>
  <si>
    <t>Greenwich</t>
  </si>
  <si>
    <t>Case 88-E-087</t>
  </si>
  <si>
    <t>Water and Land Rights</t>
  </si>
  <si>
    <t>Village of South Glens Falls</t>
  </si>
  <si>
    <t>Case 91-E-1119</t>
  </si>
  <si>
    <t>Land and Water Rights, Former</t>
  </si>
  <si>
    <t>Hudson Falls Hydro Station</t>
  </si>
  <si>
    <t>Moreau Hydro Station</t>
  </si>
  <si>
    <t>Town of Moreau</t>
  </si>
  <si>
    <t>431/804</t>
  </si>
  <si>
    <t>419/495</t>
  </si>
  <si>
    <t>Decorative LED-Facility Revenue/Charge Deferral</t>
  </si>
  <si>
    <t>Earnings Adjustment Mechanism - Gas</t>
  </si>
  <si>
    <t>HSBC-Vcard</t>
  </si>
  <si>
    <t>Various</t>
  </si>
  <si>
    <t>232</t>
  </si>
  <si>
    <t>TOTAL Electric  (Enter Total of lines 2 thru 9)</t>
  </si>
  <si>
    <t>Balance @ 12/31/2014. No Activity thereafter</t>
  </si>
  <si>
    <t>Amount set up, as adjusted, regarding certain investments contributed</t>
  </si>
  <si>
    <t>by Niagara Hudson Power Corporation, former parent holding company in</t>
  </si>
  <si>
    <t xml:space="preserve">accordance with its "Dissolution Plan" which was approved by the </t>
  </si>
  <si>
    <t>Securities and Exchange Commission by the District Court of the United</t>
  </si>
  <si>
    <t>States for the Northern District of New York State.</t>
  </si>
  <si>
    <t>Power Corporation in excess of estimated liabilities.</t>
  </si>
  <si>
    <t xml:space="preserve">Contributions in aid of construction transferred from Account 217, per                </t>
  </si>
  <si>
    <t xml:space="preserve">order of the Public Service Commission of the State of New York </t>
  </si>
  <si>
    <t>in case 13343.</t>
  </si>
  <si>
    <t>Capital surplus of the Oswego Canal Company $276,296 less write down</t>
  </si>
  <si>
    <t>of electric plant of $67,212.</t>
  </si>
  <si>
    <t>Excess of book value over the purchase price of the capital stock of</t>
  </si>
  <si>
    <t>the Woodville Electric Light and Power Company, Inc.</t>
  </si>
  <si>
    <t>Corporation which expired.</t>
  </si>
  <si>
    <t>Proceeds from the sale of 5,173 shares of common stock held for</t>
  </si>
  <si>
    <t xml:space="preserve">Hudson Power Corporation common stock. Sold pursuant to order of </t>
  </si>
  <si>
    <t>the United States District Court for the Northern District of New York.</t>
  </si>
  <si>
    <t xml:space="preserve">Excess book value over the cost of investments at the date of </t>
  </si>
  <si>
    <t>acquistion of Canadian Niagara Power Co., Ltd. ($3,457,284) and</t>
  </si>
  <si>
    <t xml:space="preserve">St. Lawrence Power Co. ($903,145) as previously recorded on the </t>
  </si>
  <si>
    <t xml:space="preserve">Company's books. Ownership of these companies was transferred to </t>
  </si>
  <si>
    <t>Opinac Energy Corporation (formerly Opinac Investments Limited) during</t>
  </si>
  <si>
    <t>Excess of the cost of investment carried on the Company's books over</t>
  </si>
  <si>
    <t>the book value at date of acquisition of Beebee Island Corporation.</t>
  </si>
  <si>
    <t xml:space="preserve">Excess of the book value at the date of acquisition over the cost of </t>
  </si>
  <si>
    <t xml:space="preserve">investments carried on the Company's books of Moreau Manufacturing </t>
  </si>
  <si>
    <t>Corp.</t>
  </si>
  <si>
    <t>HE 19</t>
  </si>
  <si>
    <t>HE 18</t>
  </si>
  <si>
    <t xml:space="preserve">     State Unemployment Insurance </t>
  </si>
  <si>
    <t xml:space="preserve">     State Gross Income/Earnings/Receipts Tax</t>
  </si>
  <si>
    <t xml:space="preserve">     Sales and Use</t>
  </si>
  <si>
    <t xml:space="preserve">     Real Estate</t>
  </si>
  <si>
    <t xml:space="preserve">     Local Gross Income</t>
  </si>
  <si>
    <t>10%</t>
  </si>
  <si>
    <t>35 years</t>
  </si>
  <si>
    <t>182/254</t>
  </si>
  <si>
    <t>borderline sales:</t>
  </si>
  <si>
    <t>Central Vermont Public</t>
  </si>
  <si>
    <t>Delaware County Electric</t>
  </si>
  <si>
    <t>Pensylvania Electric (GPU)</t>
  </si>
  <si>
    <t>New York State Electric &amp; Gas</t>
  </si>
  <si>
    <t>Rochester Gas &amp; Electric</t>
  </si>
  <si>
    <t>New York Independent System Operator</t>
  </si>
  <si>
    <t>NM-41</t>
  </si>
  <si>
    <t>NM-254</t>
  </si>
  <si>
    <t>NM-256</t>
  </si>
  <si>
    <t>NM-185</t>
  </si>
  <si>
    <t>NM-37</t>
  </si>
  <si>
    <t>NM-44</t>
  </si>
  <si>
    <t>Lafayette</t>
  </si>
  <si>
    <t>Clay</t>
  </si>
  <si>
    <t>Scriba</t>
  </si>
  <si>
    <t>Volney</t>
  </si>
  <si>
    <t>New Scotland</t>
  </si>
  <si>
    <t>Marcy</t>
  </si>
  <si>
    <t>Berkshire</t>
  </si>
  <si>
    <t>Pleasant Valley</t>
  </si>
  <si>
    <t>Alps</t>
  </si>
  <si>
    <t>Leeds</t>
  </si>
  <si>
    <t>Wood, Lattice, Steel</t>
  </si>
  <si>
    <t>Wood, Steel, Lattice</t>
  </si>
  <si>
    <t>Wood, Steel</t>
  </si>
  <si>
    <t>Steel</t>
  </si>
  <si>
    <t>Lattice, Steel, Wood</t>
  </si>
  <si>
    <t>Steel, Lattice, Wood</t>
  </si>
  <si>
    <t>Lattice, Wood, Steel</t>
  </si>
  <si>
    <t>Wood, Lattice</t>
  </si>
  <si>
    <t>Unknown</t>
  </si>
  <si>
    <t>Lattice, Steel</t>
  </si>
  <si>
    <t>Lattice</t>
  </si>
  <si>
    <t>Lattice, Wood</t>
  </si>
  <si>
    <t>Steel, Wood, Lattice</t>
  </si>
  <si>
    <t>216.7 KIWI ACSR</t>
  </si>
  <si>
    <t>2 - 1192.5 BUNTING ACSR</t>
  </si>
  <si>
    <t>2 - 795 DRAKE ACSR</t>
  </si>
  <si>
    <t>2 - 1192.5 BUNTING ACSR
2 - 1351.5 DIPPER ACSR
4 - 1351.5 DIPPER ACSR</t>
  </si>
  <si>
    <t>2 - 1192.5 BUNTING ACSR
2 - 1431 BOBOLINK ACSR
4 - 1351.5 DIPPER ACSR</t>
  </si>
  <si>
    <t>2 - 1033.5 ORTOLAN ACSR</t>
  </si>
  <si>
    <t>2 - 795 DRAKE ACSR
2 - 795 MALLARD ACSR</t>
  </si>
  <si>
    <t>2 - 795 MALLARD ACSR
2 - 795 DRAKE ACSR</t>
  </si>
  <si>
    <t>2 - 1192.5 BUNTING ACSR
3 - 1590 LAPWING ACSR</t>
  </si>
  <si>
    <t>Stolle Road</t>
  </si>
  <si>
    <t>Athens</t>
  </si>
  <si>
    <t>Empire</t>
  </si>
  <si>
    <t>Packard</t>
  </si>
  <si>
    <t>South Ripley</t>
  </si>
  <si>
    <t>Erie</t>
  </si>
  <si>
    <t>Dunkirk</t>
  </si>
  <si>
    <t>Underground</t>
  </si>
  <si>
    <t>Wood</t>
  </si>
  <si>
    <t>2500 Copper</t>
  </si>
  <si>
    <t>1158.4 ACSR
1192.5 BUNTING ACSR</t>
  </si>
  <si>
    <t>1192.5 BUNTING ACSR
1192.5 GRACKLE ACSR</t>
  </si>
  <si>
    <t>1192.5 BUNTING ACSR</t>
  </si>
  <si>
    <t>Contrib - Aid Of Construction</t>
  </si>
  <si>
    <t>Equity Return - GAAP Only</t>
  </si>
  <si>
    <t>Lease - Right of Use Asset</t>
  </si>
  <si>
    <t>Excess Capital Loss over Capital Gain</t>
  </si>
  <si>
    <t xml:space="preserve">      Total</t>
  </si>
  <si>
    <t xml:space="preserve">     Total </t>
  </si>
  <si>
    <t>Total of Items 1-5</t>
  </si>
  <si>
    <t>Dividend Received Deduction - Non-Affiliated</t>
  </si>
  <si>
    <t xml:space="preserve">     Total Line 7</t>
  </si>
  <si>
    <t>Total of Items 7 &amp; 8</t>
  </si>
  <si>
    <t>Interest SBC Program Costs Deferred</t>
  </si>
  <si>
    <t>REV Demo-DG Interconnection Def</t>
  </si>
  <si>
    <t>NYSERDA EEPS Gas</t>
  </si>
  <si>
    <t>INT NYSERDA EEPS Gas</t>
  </si>
  <si>
    <t>ETIP Cumulative Elec</t>
  </si>
  <si>
    <t>ETIP Cumulative Gas</t>
  </si>
  <si>
    <t>Rate Case Expense 12-E-0201 - Gas</t>
  </si>
  <si>
    <t>Variable Pay Deferral - Electric</t>
  </si>
  <si>
    <t xml:space="preserve">Q556 NA Transmission FSA </t>
  </si>
  <si>
    <t>Q543 Segment B Knickerbocker PV FSA</t>
  </si>
  <si>
    <t>Q945 Niagara Grid I Storage Project FES</t>
  </si>
  <si>
    <t>Q1028 Raquette Lake Energy FES</t>
  </si>
  <si>
    <t>Q1104 Brockport BESS FES</t>
  </si>
  <si>
    <t>Q932 Hatchery Solar FES</t>
  </si>
  <si>
    <t>Q962 Beardslee Solar FES</t>
  </si>
  <si>
    <t>Q1027 Knickerbocker Solar FES</t>
  </si>
  <si>
    <t>Q1029 Half Moon Solar Project FES</t>
  </si>
  <si>
    <t>Q1035 NY08 Solar Project FES</t>
  </si>
  <si>
    <t>Q1031 Mill Point Solar FES</t>
  </si>
  <si>
    <t>Q1042 Fort Edward Solar NY53 FES</t>
  </si>
  <si>
    <t>Q853 NY16 Solar FSA</t>
  </si>
  <si>
    <t>Q1051 Transit Solar Project FES</t>
  </si>
  <si>
    <t>Q1052 Madison Solar Project FES</t>
  </si>
  <si>
    <t>Q1059 Jaton Solar Project FES</t>
  </si>
  <si>
    <t>Q1090 Westmorland Solar FES</t>
  </si>
  <si>
    <t>Q1089 Flat Creek Solar FES</t>
  </si>
  <si>
    <t>Q1103 Thousand Island Solar FES</t>
  </si>
  <si>
    <t>Q1109 Worth Wind FES</t>
  </si>
  <si>
    <t>Minor Projects</t>
  </si>
  <si>
    <t>Page 216-E</t>
  </si>
  <si>
    <t>Common Stock, 3075 shares, $1 par value</t>
  </si>
  <si>
    <t>Paid-in Capital</t>
  </si>
  <si>
    <t>Unappropriated Undistributed Subsidiary</t>
  </si>
  <si>
    <t>30 Year Fixed Rate 3.025%</t>
  </si>
  <si>
    <t>10 Year Fixed Rate 1.960%</t>
  </si>
  <si>
    <t>NYPA (TSC)</t>
  </si>
  <si>
    <t>NYPA</t>
  </si>
  <si>
    <t>LIPA</t>
  </si>
  <si>
    <t>Selkirk Co-Gen</t>
  </si>
  <si>
    <t>Sithe Independence</t>
  </si>
  <si>
    <t>Muni Wheels / OATT</t>
  </si>
  <si>
    <t>RG&amp;E Tx Capacity Charge</t>
  </si>
  <si>
    <t>ISO External Trans. TSC</t>
  </si>
  <si>
    <t>NYMPA, Misc Villages, Jamestown, Griffiss (TSC)</t>
  </si>
  <si>
    <t>Brookfield Renewable</t>
  </si>
  <si>
    <t>Carthage</t>
  </si>
  <si>
    <t>City of Oswego</t>
  </si>
  <si>
    <t>City of Salamanca</t>
  </si>
  <si>
    <t>Sithe</t>
  </si>
  <si>
    <t>Indeck Olean</t>
  </si>
  <si>
    <t>Lake Colby</t>
  </si>
  <si>
    <t>Marcy Facts</t>
  </si>
  <si>
    <t>Rensselaer Generating</t>
  </si>
  <si>
    <t>American Ref-Fuel Covanta</t>
  </si>
  <si>
    <t>South Glens Falls</t>
  </si>
  <si>
    <t>Copenhagen Associates</t>
  </si>
  <si>
    <t>Lyonsdale Biomass, LLC</t>
  </si>
  <si>
    <t>Nine Mile Point Unit 1</t>
  </si>
  <si>
    <t>Nine Mile Point Unit 2</t>
  </si>
  <si>
    <t>Delaware Cty</t>
  </si>
  <si>
    <t>NYPA NYS Municipal Customers</t>
  </si>
  <si>
    <t>Niagara Frontier Transit Authority</t>
  </si>
  <si>
    <t>Consolidated Edison</t>
  </si>
  <si>
    <t>Support</t>
  </si>
  <si>
    <t>OLF</t>
  </si>
  <si>
    <t>ER09-1276</t>
  </si>
  <si>
    <t>ER08-1175</t>
  </si>
  <si>
    <t>CLA 25.1.5.021</t>
  </si>
  <si>
    <t>ER95-574</t>
  </si>
  <si>
    <t>ER15-2127</t>
  </si>
  <si>
    <t>ER99-4238</t>
  </si>
  <si>
    <t>ER09-1503</t>
  </si>
  <si>
    <t>CLA 25.1.6.005</t>
  </si>
  <si>
    <t>ER07-1096</t>
  </si>
  <si>
    <t>ER07-1285</t>
  </si>
  <si>
    <t>QF/ PPA -862- 93-65 </t>
  </si>
  <si>
    <t>ER17-1703-000</t>
  </si>
  <si>
    <t>SA No. 1152</t>
  </si>
  <si>
    <t>QF/ PPA863 </t>
  </si>
  <si>
    <t>CLA 036-25.1-3.159.1</t>
  </si>
  <si>
    <t>CLA 036-25.28.014</t>
  </si>
  <si>
    <t>NYPA NYS Muni</t>
  </si>
  <si>
    <t>Niagara Frontier</t>
  </si>
  <si>
    <t>Crescent Vischer</t>
  </si>
  <si>
    <t>Nine Mile 2 Station</t>
  </si>
  <si>
    <t>Central Hudson Gas</t>
  </si>
  <si>
    <t>North Catskill</t>
  </si>
  <si>
    <t>Fitzpatrick</t>
  </si>
  <si>
    <t>Watertown Hydro</t>
  </si>
  <si>
    <t>Watertown Muni</t>
  </si>
  <si>
    <t>Selkirk Station</t>
  </si>
  <si>
    <t>Sithe Station</t>
  </si>
  <si>
    <t>Indeck Station</t>
  </si>
  <si>
    <t>Edic Substation</t>
  </si>
  <si>
    <t>American Ref-Fuel Gt</t>
  </si>
  <si>
    <t>High Side of GSU at the facility</t>
  </si>
  <si>
    <t>Middle Road Station</t>
  </si>
  <si>
    <t>Lyonsdale facility</t>
  </si>
  <si>
    <t>Burrows paper tap</t>
  </si>
  <si>
    <t>Existing Circuit - Mohican</t>
  </si>
  <si>
    <t>High side of GSU at the facility</t>
  </si>
  <si>
    <t>Fowler Facilities</t>
  </si>
  <si>
    <t>Fort Erie</t>
  </si>
  <si>
    <t>East Schodack Station 447</t>
  </si>
  <si>
    <t>East Worcester Station 060</t>
  </si>
  <si>
    <t>Five Mile Road 1325</t>
  </si>
  <si>
    <t>French Mountain Station 478</t>
  </si>
  <si>
    <t>Guilford Mills</t>
  </si>
  <si>
    <t>Lasher Road Station 3221</t>
  </si>
  <si>
    <t>MOBILE SUB 11 WEST</t>
  </si>
  <si>
    <t>MOBILE SUB 7991 CENTRAL</t>
  </si>
  <si>
    <t>MOBILE SUB 8 CENTRAL</t>
  </si>
  <si>
    <t>Maple Avenue Station 502</t>
  </si>
  <si>
    <t>Orangeville Station 19</t>
  </si>
  <si>
    <t>Otten Station 412</t>
  </si>
  <si>
    <t>Panama Station 70</t>
  </si>
  <si>
    <t>Parish Station 49</t>
  </si>
  <si>
    <t>Park Street Station 144</t>
  </si>
  <si>
    <t>Paul Smiths Station 384</t>
  </si>
  <si>
    <t>Peat Street Station 250</t>
  </si>
  <si>
    <t>Perryville Station 50</t>
  </si>
  <si>
    <t>Phoenix Station 51</t>
  </si>
  <si>
    <t>Poland Station 621</t>
  </si>
  <si>
    <t>Poland Station 66</t>
  </si>
  <si>
    <t>Port Henry Station 385</t>
  </si>
  <si>
    <t>Portage Street Station 754</t>
  </si>
  <si>
    <t>Pottersville Station 424</t>
  </si>
  <si>
    <t>Price Corners Station 14</t>
  </si>
  <si>
    <t>Prospect Hill Station 413</t>
  </si>
  <si>
    <t>Raybrook Station 839</t>
  </si>
  <si>
    <t>Rensselaer Station 132</t>
  </si>
  <si>
    <t>Reservoir Station 103</t>
  </si>
  <si>
    <t>Richmond Station 32</t>
  </si>
  <si>
    <t>Riparius Station 293</t>
  </si>
  <si>
    <t>Ripley Station 53</t>
  </si>
  <si>
    <t>Riverview Station 847</t>
  </si>
  <si>
    <t>Roberts Road Station 154</t>
  </si>
  <si>
    <t>Rock City Station 623</t>
  </si>
  <si>
    <t>Royalton Station 98</t>
  </si>
  <si>
    <t>Ruth Road Station 381</t>
  </si>
  <si>
    <t>S/C - Eastern Region Warehouse - Clifton Park</t>
  </si>
  <si>
    <t>S/C - Fredonia</t>
  </si>
  <si>
    <t>S/C - South Watertown</t>
  </si>
  <si>
    <t>Saint Regis Station 977</t>
  </si>
  <si>
    <t>Sanborn Station</t>
  </si>
  <si>
    <t>Sand Creek Station 452</t>
  </si>
  <si>
    <t>Sand Road Station 131</t>
  </si>
  <si>
    <t>Sandy Creek Station 66</t>
  </si>
  <si>
    <t>Schodack Station 451</t>
  </si>
  <si>
    <t>Schoharie Station 234</t>
  </si>
  <si>
    <t>Schuylerville Station 39</t>
  </si>
  <si>
    <t>Scofield Road Station 450</t>
  </si>
  <si>
    <t>Sealright Station 273</t>
  </si>
  <si>
    <t>Selkirk Station 149</t>
  </si>
  <si>
    <t>Seminole Station 339</t>
  </si>
  <si>
    <t>Seventh Avenue Station 244</t>
  </si>
  <si>
    <t>Seventh North Street Station 231</t>
  </si>
  <si>
    <t>Sewalls Island Station 766</t>
  </si>
  <si>
    <t>Shaleton Station 81</t>
  </si>
  <si>
    <t>Sharon Station 363</t>
  </si>
  <si>
    <t>Sherman Station 333</t>
  </si>
  <si>
    <t>Sherman Station 54</t>
  </si>
  <si>
    <t>Shore Road Station 281</t>
  </si>
  <si>
    <t>Silver Lake Station 845</t>
  </si>
  <si>
    <t>Sinclairville Station 72</t>
  </si>
  <si>
    <t>Smith Bridge Station 464</t>
  </si>
  <si>
    <t>Sodeman Road Station 1301</t>
  </si>
  <si>
    <t>Sonora Way Station 4381</t>
  </si>
  <si>
    <t>Sorrell Hill Station 269</t>
  </si>
  <si>
    <t>South Philadelphia Station 764</t>
  </si>
  <si>
    <t>South Randolph Station 32</t>
  </si>
  <si>
    <t>South Street Station 297</t>
  </si>
  <si>
    <t>South Washington Street Station 614</t>
  </si>
  <si>
    <t>South Wellsville Station 23</t>
  </si>
  <si>
    <t>Southland Station 84</t>
  </si>
  <si>
    <t>Southwood Station 244</t>
  </si>
  <si>
    <t>Spier Falls Station 34</t>
  </si>
  <si>
    <t>Star Lake Station 727</t>
  </si>
  <si>
    <t>Station 071 - South Newfane</t>
  </si>
  <si>
    <t>Station 086 - Lewiston Heights</t>
  </si>
  <si>
    <t>Station 087 - Lewiston</t>
  </si>
  <si>
    <t>Station 088 - Youngstown</t>
  </si>
  <si>
    <t>Station 089 - Ransomville</t>
  </si>
  <si>
    <t>Station 093 - Wilson</t>
  </si>
  <si>
    <t>Station 132</t>
  </si>
  <si>
    <t>Station 133 - Dupont</t>
  </si>
  <si>
    <t>Station 142 - Ridge</t>
  </si>
  <si>
    <t>Station 155 - Worthington</t>
  </si>
  <si>
    <t>Station 157</t>
  </si>
  <si>
    <t>Station 170 - Newfane</t>
  </si>
  <si>
    <t>Station 171 - Burt</t>
  </si>
  <si>
    <t>Station 203</t>
  </si>
  <si>
    <t>Station 209 - Long Rd</t>
  </si>
  <si>
    <t>Station 213</t>
  </si>
  <si>
    <t>Station 214 - Youngs St</t>
  </si>
  <si>
    <t>Station 216 - Lockport Road</t>
  </si>
  <si>
    <t>Station 217 - Walmore Rd</t>
  </si>
  <si>
    <t>Station 219 - Park Club Ln</t>
  </si>
  <si>
    <t>Stittville Station 670</t>
  </si>
  <si>
    <t>Stoner Station 358</t>
  </si>
  <si>
    <t>Stow Station 52</t>
  </si>
  <si>
    <t>Stuyvesant Station 977</t>
  </si>
  <si>
    <t>Sunday Creek Station 876</t>
  </si>
  <si>
    <t>Swaggertown Station 364</t>
  </si>
  <si>
    <t>Sweden Station</t>
  </si>
  <si>
    <t>Taylorville Station 770</t>
  </si>
  <si>
    <t>Third Street Station 216</t>
  </si>
  <si>
    <t>Tibbits Avenue Station 292</t>
  </si>
  <si>
    <t>Townline Station</t>
  </si>
  <si>
    <t>Tuller Hill Station 246</t>
  </si>
  <si>
    <t>Tully Center Station 278</t>
  </si>
  <si>
    <t>Tupper Lake Station 830</t>
  </si>
  <si>
    <t>Turin Station 653</t>
  </si>
  <si>
    <t>Union Street Station 376</t>
  </si>
  <si>
    <t>Unionville Station 276</t>
  </si>
  <si>
    <t>University Station 81</t>
  </si>
  <si>
    <t>Valkin Station 427</t>
  </si>
  <si>
    <t>Vandalia Station 104</t>
  </si>
  <si>
    <t>Voorheesville Station 178</t>
  </si>
  <si>
    <t>Walesville Station 331</t>
  </si>
  <si>
    <t>Waterfront Health Care Station</t>
  </si>
  <si>
    <t>Waterfront School Station 204</t>
  </si>
  <si>
    <t>Waterport Station 73</t>
  </si>
  <si>
    <t>Watt Street Station 380</t>
  </si>
  <si>
    <t>Weaver Street Station</t>
  </si>
  <si>
    <t>Wells Station 208</t>
  </si>
  <si>
    <t>West Adams Station 875</t>
  </si>
  <si>
    <t>West Ashville Station 1021</t>
  </si>
  <si>
    <t>West Herkimer Station 676</t>
  </si>
  <si>
    <t>West Monroe Station 274</t>
  </si>
  <si>
    <t>West Perrysburg Station 181</t>
  </si>
  <si>
    <t>West Salamanca Station 16</t>
  </si>
  <si>
    <t>West Valley Station 25</t>
  </si>
  <si>
    <t>Westvale Station 133</t>
  </si>
  <si>
    <t>Whitaker Station 296</t>
  </si>
  <si>
    <t>Whitehall Station 187</t>
  </si>
  <si>
    <t>Whitesboro Station 632</t>
  </si>
  <si>
    <t>Whitesville Station 101</t>
  </si>
  <si>
    <t>Whitman Station 671</t>
  </si>
  <si>
    <t>Willow Specialties Station 24</t>
  </si>
  <si>
    <t>Wilton Station 329</t>
  </si>
  <si>
    <t>Wine Creek Station 283</t>
  </si>
  <si>
    <t>Worcester Station 189</t>
  </si>
  <si>
    <t>York Center Station 53</t>
  </si>
  <si>
    <t>Gardenville</t>
  </si>
  <si>
    <t>Huntley</t>
  </si>
  <si>
    <t>Porter</t>
  </si>
  <si>
    <t>Rotterdam</t>
  </si>
  <si>
    <t>Chases Lake</t>
  </si>
  <si>
    <t>Bear Swamp</t>
  </si>
  <si>
    <t>Elm</t>
  </si>
  <si>
    <t>Seneca</t>
  </si>
  <si>
    <t>Elm Street Bus Tie</t>
  </si>
  <si>
    <t>1192.5 GRACKLE ACSR
795 COOT ACSR</t>
  </si>
  <si>
    <t>1431 ACSR</t>
  </si>
  <si>
    <t>1158.4 ACSR
1192.5 GRACKLE ACSR
795 COOT ACSR</t>
  </si>
  <si>
    <t>1158.4 1158.4 ACSR
795 COOT ACSR
1192.5 GRACKLE ACSR</t>
  </si>
  <si>
    <t>1431 BOBOLINK ACSR
795 COOT ACSR</t>
  </si>
  <si>
    <t>2 - 795 COOT ACSR
216.7 KIWI ACSR</t>
  </si>
  <si>
    <t>1431 BOBOLINK ACSR
795 COOT ACSR
795 DRAKE ACSR</t>
  </si>
  <si>
    <t>1431 BOBOLINK ACSR
795 DRAKE ACSR
795 COOT ACSR</t>
  </si>
  <si>
    <t>795 COOT ACSR</t>
  </si>
  <si>
    <t>2500 AL</t>
  </si>
  <si>
    <t>750 Copper</t>
  </si>
  <si>
    <t>1500 Copper</t>
  </si>
  <si>
    <t>2000 Copper</t>
  </si>
  <si>
    <t>H5</t>
  </si>
  <si>
    <t>R2.5</t>
  </si>
  <si>
    <t>L0.5</t>
  </si>
  <si>
    <t>R4</t>
  </si>
  <si>
    <t>R3</t>
  </si>
  <si>
    <t>H4</t>
  </si>
  <si>
    <t>S3</t>
  </si>
  <si>
    <t>R1.5</t>
  </si>
  <si>
    <t>L1</t>
  </si>
  <si>
    <t>R0.5</t>
  </si>
  <si>
    <t>R2</t>
  </si>
  <si>
    <t>H2.5</t>
  </si>
  <si>
    <t>H0.5</t>
  </si>
  <si>
    <t>H3</t>
  </si>
  <si>
    <t>H1.5</t>
  </si>
  <si>
    <t>SQ</t>
  </si>
  <si>
    <t>Minor Item Previously Devoted to Public Service</t>
  </si>
  <si>
    <t>Purchase, transmission, distribution and sale of electricity and purchase, transmission, distribution and sale of natural gas in the State of New York.</t>
  </si>
  <si>
    <t>44 years</t>
  </si>
  <si>
    <t>MVAr</t>
  </si>
  <si>
    <t>H2</t>
  </si>
  <si>
    <t>Edic</t>
  </si>
  <si>
    <t>New York - Certificate of Consolidation filed January 5, 1950, pursuant to sections 26-a and 86 of the
Stock Corporation Law and to Subdivision 4 of Section II of the Transportation Corporation Law of the State of New York.</t>
  </si>
  <si>
    <t>Michael Calviou</t>
  </si>
  <si>
    <t>Charles DeRosa</t>
  </si>
  <si>
    <t>Philip Decicco</t>
  </si>
  <si>
    <t>James Molloy</t>
  </si>
  <si>
    <t xml:space="preserve">VP US Tax </t>
  </si>
  <si>
    <t>Minor items- Other Nonutility Property</t>
  </si>
  <si>
    <t>Christina Bostic</t>
  </si>
  <si>
    <t>Amount of cash received upon liquidation of Niagara Hudson</t>
  </si>
  <si>
    <t xml:space="preserve">Refund of deposits for script certificates of Niagara Hudson Power </t>
  </si>
  <si>
    <t xml:space="preserve">        FOR DEPRECIATION, AMORTIZATION AND DEPLETION</t>
  </si>
  <si>
    <t>(1)  [x]  An Original</t>
  </si>
  <si>
    <t>[x]</t>
  </si>
  <si>
    <t>(1) [x] An Original</t>
  </si>
  <si>
    <t>(1)  [x]   An Original</t>
  </si>
  <si>
    <t>(1)  [x] An Original</t>
  </si>
  <si>
    <t>(1) [x]  An Original</t>
  </si>
  <si>
    <t xml:space="preserve">  (1)  [x]  An Original</t>
  </si>
  <si>
    <t xml:space="preserve"> (1)  [x] An Original</t>
  </si>
  <si>
    <t xml:space="preserve">                                                                                                                                     Page 326-B</t>
  </si>
  <si>
    <t xml:space="preserve">                                   REVENUE FROM TRANSMISSION OF ELECTRICITY FOR OTHERS</t>
  </si>
  <si>
    <t>Non-power Goods or Services Provided by Affiliate</t>
  </si>
  <si>
    <t xml:space="preserve">                                          LONG-TERM DEBT (Accounts 221, 222, 223, and 224) (Continued)</t>
  </si>
  <si>
    <t xml:space="preserve">                                                                  CAPITAL STOCK (Accounts 201 and 204)</t>
  </si>
  <si>
    <t xml:space="preserve">                                                                     CAPITAL STOCK (Accounts 201 and 204) (Continued)</t>
  </si>
  <si>
    <t xml:space="preserve">                                                                                          NOTES</t>
  </si>
  <si>
    <t>On March 18, 1999, Niagara Mohawk Power Corporation ("Niagara Mohawk") was reorganized into a holding company structure in accordance with an Agreement and Plan of Exchange between Niagara Mohawk and Niagara Mohawk Holdings, Inc. ("Holdings"). Niagara Mohawk's outstanding common stock was exchanged on a share-for-share basis for Holdings' common stock making Niagara Mohawk a wholly-owned subsidiary of Holdings. Niagara Mohawk's preferred stock and debt were not exchanged as part of the share exchange and continue as obligations of Niagara Mohawk.
On January 30, 2002, Holdings was acquired by National Grid USA ("NGUSA") for approximately $3 billion in cash and American Depository shares in exchange for all of Holdings common outstanding shares. NGUSA is a direct wholly-owned subsidiary of National Grid North America Inc. ("NGNA") and an indirect wholly-owned subsidiary of National Grid plc.</t>
  </si>
  <si>
    <t>Deferred Environmental Restoration Costs</t>
  </si>
  <si>
    <t>Revenue Decoupling - Electric</t>
  </si>
  <si>
    <t>Asset Retirement Obligation Regulatory Asset</t>
  </si>
  <si>
    <t>Commodity Timing Impact</t>
  </si>
  <si>
    <t>184/253/926</t>
  </si>
  <si>
    <t>RDM Revenue Decoupling - Gas</t>
  </si>
  <si>
    <t>Value of Distributed Energy Resources Def</t>
  </si>
  <si>
    <t>Transmission Revenue Adjustment Clause</t>
  </si>
  <si>
    <t>254/926</t>
  </si>
  <si>
    <t>Gas Safety Reliability Surcharge</t>
  </si>
  <si>
    <t>Enhanced SBC Program Deferral - Elec</t>
  </si>
  <si>
    <t>Vegetation Management Deferral</t>
  </si>
  <si>
    <t>Dunkirk Settlement Deferral</t>
  </si>
  <si>
    <t>Demand Response Programs Deferral</t>
  </si>
  <si>
    <t>LED Facility Revenue/Charge Deferral</t>
  </si>
  <si>
    <t>456/419</t>
  </si>
  <si>
    <t>431/495</t>
  </si>
  <si>
    <t>Advance Metering Infrastructure - Elec</t>
  </si>
  <si>
    <t>Advance Metering Infrastructure - Gas</t>
  </si>
  <si>
    <t>EV Make-Ready Cust Owned/Othr Costs</t>
  </si>
  <si>
    <t>EV Make-Ready Impl. Costs</t>
  </si>
  <si>
    <t>Community Distributed Generation Net Credit</t>
  </si>
  <si>
    <t>GAC Imbalance</t>
  </si>
  <si>
    <t>NYSERDA Fixed Rate Notes:</t>
  </si>
  <si>
    <t>Albany Loop Gas Pipeline Project (Authorized in Case 20-G-0381 effective July 2021)</t>
  </si>
  <si>
    <t xml:space="preserve">Q1125 NYPA N. NY Tx Project SIS </t>
  </si>
  <si>
    <t>Q1134 Tracy Storage Project FES</t>
  </si>
  <si>
    <t>Q1135 Homer Storage Project FES</t>
  </si>
  <si>
    <t>Q1217 New Boston Solar FES</t>
  </si>
  <si>
    <t>Q1233 Empire Reliability BES FES</t>
  </si>
  <si>
    <t>Q1237 Sugar Maple BES Project FES</t>
  </si>
  <si>
    <t>Q1100 Ray Solar Project FES</t>
  </si>
  <si>
    <t>Q1126 Richardson Solar Project FES</t>
  </si>
  <si>
    <t>Q1130 Hoffman Falls Wind FES</t>
  </si>
  <si>
    <t>Q1146 Champlain Solar FES</t>
  </si>
  <si>
    <t>Q1141 Twinleaf Solar Project FES</t>
  </si>
  <si>
    <t>Q1151 York Run Solar FES</t>
  </si>
  <si>
    <t>Q1156 Cody Road Wind FES</t>
  </si>
  <si>
    <t xml:space="preserve">Q1166 BR Benson Mines FES </t>
  </si>
  <si>
    <t>Q1173 Christmiller Solar FES</t>
  </si>
  <si>
    <t>Q901 Lacona Solar FSA</t>
  </si>
  <si>
    <t>Q1174 NY48 Diamond Solar FES</t>
  </si>
  <si>
    <t>Q1182 Foothills Solar FES</t>
  </si>
  <si>
    <t>Q1191 Gunns Corners Solar FES</t>
  </si>
  <si>
    <t>Q1188 North Seneca Solar FES</t>
  </si>
  <si>
    <t>Q1198 Stern Solar FES</t>
  </si>
  <si>
    <t>Q1194 Crane Brook Solar FES</t>
  </si>
  <si>
    <t>Q1210 Gunns Corners Solar 2 FES</t>
  </si>
  <si>
    <t>Q1219 4972 Cicero Solar FES</t>
  </si>
  <si>
    <t>Q1228 Cuba Wind Project FES</t>
  </si>
  <si>
    <t>Q1231 Mill Point Solar II FES</t>
  </si>
  <si>
    <t>Q1236 Gravel Road Solar Project FES</t>
  </si>
  <si>
    <t>Q1125 NYPA N. NY Tx Project FSA</t>
  </si>
  <si>
    <t>Q1213 St Lawrence D&amp;A Center FES</t>
  </si>
  <si>
    <t>Q899 Scriba - Volney Series FSA</t>
  </si>
  <si>
    <t>Q1292 Hemlock Hollow Wind FES</t>
  </si>
  <si>
    <t>Q1260 St. Regis River Project FES</t>
  </si>
  <si>
    <t>Q1249 Ruby Solar Project FES</t>
  </si>
  <si>
    <t>Q843 NY37 Solar FSA</t>
  </si>
  <si>
    <t>Investments -  Partnerships</t>
  </si>
  <si>
    <t>ACCRUED OTHER</t>
  </si>
  <si>
    <t>ACCRUED OTHER - REC OBLIGATION</t>
  </si>
  <si>
    <t>AFUDC DEBT</t>
  </si>
  <si>
    <t>BAD DEBTS</t>
  </si>
  <si>
    <t>DEPRECIATION EXPENSE - BOOK</t>
  </si>
  <si>
    <t>INCENTIVE PLAN</t>
  </si>
  <si>
    <t>INSURANCE PROVISION</t>
  </si>
  <si>
    <t>REG ASSET - ENVIRONMENTAL</t>
  </si>
  <si>
    <t>REG ASSET - HEDGING</t>
  </si>
  <si>
    <t>REG ASSET - ARO</t>
  </si>
  <si>
    <t>RESERVE - ENVIRONMENTAL</t>
  </si>
  <si>
    <t>RESERVE - GENERAL</t>
  </si>
  <si>
    <t>UNICAP - INVENTORY</t>
  </si>
  <si>
    <t>STATE TAXES</t>
  </si>
  <si>
    <t>DEFERRED GAS COST</t>
  </si>
  <si>
    <t>PENSION COST</t>
  </si>
  <si>
    <t>VACATION ACCRUAL</t>
  </si>
  <si>
    <t>SHARE BASED COMP</t>
  </si>
  <si>
    <t>CHARITABLE CONTRIB LIMITATION</t>
  </si>
  <si>
    <t xml:space="preserve">     State capital/net worth tax</t>
  </si>
  <si>
    <t xml:space="preserve">development, purchase contract or otherwise, giving location and approximate total gas volumes available, period of contracts, and other parties to any such arrangements etc. </t>
  </si>
  <si>
    <t>Two Hanson Place</t>
  </si>
  <si>
    <t>Brooklyn, New York 11217</t>
  </si>
  <si>
    <t>Enrgy Hwy Asset Sale</t>
  </si>
  <si>
    <t>Energy Hwy Seg A Cost Savings</t>
  </si>
  <si>
    <t>Enrgy Hwy Lease SegB</t>
  </si>
  <si>
    <t>Property Tax Exp Def - Electric</t>
  </si>
  <si>
    <t>Enrgy Hwy Sales SegB</t>
  </si>
  <si>
    <t>Energy Hwy Saving B Cost Savings</t>
  </si>
  <si>
    <t>Electric Transmission (Excess)/Deficient ADIT - Tax Rate Changes</t>
  </si>
  <si>
    <t>Electric Distribution (Excess)/Deficient ADIT - Tax Rate Changes</t>
  </si>
  <si>
    <t>Gas (Excess)/Deficient ADIT - Tax Rate Changes</t>
  </si>
  <si>
    <t>Electric FAS109 - Other Changes</t>
  </si>
  <si>
    <t>Gas FAS109 - Other Changes</t>
  </si>
  <si>
    <t>New York (NYPSC)</t>
  </si>
  <si>
    <t>$0 in Transmission - Internal</t>
  </si>
  <si>
    <t>OpTel - DWDM - West</t>
  </si>
  <si>
    <t>HE 20</t>
  </si>
  <si>
    <t>HE19</t>
  </si>
  <si>
    <t>HE18</t>
  </si>
  <si>
    <t>E. J. West Station 38</t>
  </si>
  <si>
    <t xml:space="preserve">In its September 12, 2007, "Order Authorizing Acquisition subject to Conditions and Making Some Revenue Requirement Determinations for KeySpan Energy Delivery New York and KeySpan Energy Delivery Long Island", issued in Case 06-M-0878, the New York Public Service Commission ("NYPSC") authorized the merger of KeySpan Corporation and National Grid subject to the adoption of various financial and other conditions. </t>
  </si>
  <si>
    <t>or similar proceeding without the consent of the holder of such share of stock. The NYPSC subsequently</t>
  </si>
  <si>
    <t>Christopher McConnachie</t>
  </si>
  <si>
    <t>James Holodak</t>
  </si>
  <si>
    <t>Cameron McKennitt</t>
  </si>
  <si>
    <t>Patric O'Brien</t>
  </si>
  <si>
    <t>Srividya Madhusudhan</t>
  </si>
  <si>
    <t>Celeste Schneider</t>
  </si>
  <si>
    <t>Monica Alston</t>
  </si>
  <si>
    <t xml:space="preserve">Brian Gemmell </t>
  </si>
  <si>
    <t>Bryan Grimaldi</t>
  </si>
  <si>
    <t>Helen Burt</t>
  </si>
  <si>
    <t>Edward VanDam</t>
  </si>
  <si>
    <t>VP Business Services</t>
  </si>
  <si>
    <t>distribution to holders of unexchanged certificates of Niagara</t>
  </si>
  <si>
    <t xml:space="preserve">Electric </t>
  </si>
  <si>
    <t>930.2</t>
  </si>
  <si>
    <t>NSF Fee</t>
  </si>
  <si>
    <t>Contribution in Aid of Construction</t>
  </si>
  <si>
    <t>To record subsidiaries using the equity method:</t>
  </si>
  <si>
    <t>Deferred Compensation - Life Insurance</t>
  </si>
  <si>
    <t>A&amp;G Transmission</t>
  </si>
  <si>
    <t xml:space="preserve">                                                                                                                                                                         Page 201</t>
  </si>
  <si>
    <t>Donations less than 5%</t>
  </si>
  <si>
    <t>Page 232-C</t>
  </si>
  <si>
    <t>Page 300 - Line 18 Column b</t>
  </si>
  <si>
    <t>Page 300 - Line 18 Column c</t>
  </si>
  <si>
    <t>Merchant Function Charge - Electric</t>
  </si>
  <si>
    <t>Page 278-C</t>
  </si>
  <si>
    <t>From Insert Page C</t>
  </si>
  <si>
    <t>2 Hanson Pl, Brooklyn New York 11217</t>
  </si>
  <si>
    <t>Donations  (426.1)</t>
  </si>
  <si>
    <t>Life Insurance (426.2)</t>
  </si>
  <si>
    <t>Penalities  (426.3)</t>
  </si>
  <si>
    <t>Exp. For Certain Civic, Political &amp; Related Activities (426.4)</t>
  </si>
  <si>
    <t>Other Deductions (426.5)</t>
  </si>
  <si>
    <t>TOTAL Other Income Deductions (Total of lines 43 thru 49)</t>
  </si>
  <si>
    <t>Taxes Other Than Income Taxes (408.2)</t>
  </si>
  <si>
    <t>Income Taxes - Federal (409.2)</t>
  </si>
  <si>
    <t>Income Taxes - Other (409.2)</t>
  </si>
  <si>
    <t>Provision for Deferred Inc. Taxes (410.2)</t>
  </si>
  <si>
    <t>(Less) Provision for Deferred Income Taxes - Cr. (411.2)</t>
  </si>
  <si>
    <t>Investment Tax Credit Adj. - Net (411.5)</t>
  </si>
  <si>
    <t>TOTAL Utility Operating Expenses (Enter Total of 4 thru 24)</t>
  </si>
  <si>
    <t xml:space="preserve">Temple Station Rebuild </t>
  </si>
  <si>
    <t>Station 3012 23-13kV</t>
  </si>
  <si>
    <t>Station 083-Welch St-Indoor Refurb</t>
  </si>
  <si>
    <t>Buffalo Station 122 - New</t>
  </si>
  <si>
    <t>State Street Cable Relocations per</t>
  </si>
  <si>
    <t>LMR Land Mobile Radio Sys FY21D</t>
  </si>
  <si>
    <t>NY Electric Central AMI Meters</t>
  </si>
  <si>
    <t>Van Dyke Station - New Station</t>
  </si>
  <si>
    <t>Corliss Park-Replc Transformer</t>
  </si>
  <si>
    <t>Buffalo Station #32 Indoor Rebuild</t>
  </si>
  <si>
    <t>Station #38 Buffalo Rebuild</t>
  </si>
  <si>
    <t>Sodeman Road 51 - State Hwy 29 Tie</t>
  </si>
  <si>
    <t>Station 162 Metalclad Replacement</t>
  </si>
  <si>
    <t>Buffalo St 26 - EMS/RTU Instatll</t>
  </si>
  <si>
    <t>Dist Electric Serv - Complex Reside</t>
  </si>
  <si>
    <t>Distribution Electric Service Comme</t>
  </si>
  <si>
    <t>Bison City Rod &amp; Gun Environmental</t>
  </si>
  <si>
    <t>Kenmore Station 22 - New 2MW energy</t>
  </si>
  <si>
    <t>Rock City - Rebuild</t>
  </si>
  <si>
    <t>Radio Capital Expenditures</t>
  </si>
  <si>
    <t>UNY WHSE&amp;IR CAP PROJ-BLNKT</t>
  </si>
  <si>
    <t>Third Party Attach Request - Dist O</t>
  </si>
  <si>
    <t>DC&amp;I VVO Eng. Charges Only</t>
  </si>
  <si>
    <t>Sonora Way Expand Station Footprint</t>
  </si>
  <si>
    <t>Mobile Port Sub #3 Old Gardenville</t>
  </si>
  <si>
    <t>New 345kV Line 12-Adirondack-Marcy</t>
  </si>
  <si>
    <t>T1260/T1270 141/142 Gardenville - D</t>
  </si>
  <si>
    <t>New 345kV Line 11 - AustinRd-Edic</t>
  </si>
  <si>
    <t>New 345kV Line 13-Adirondack-Austin</t>
  </si>
  <si>
    <t>T1160-T1170 Transmission Emergency</t>
  </si>
  <si>
    <t>Elm St Station - RPLC TR2</t>
  </si>
  <si>
    <t>Edic Substation Protection Migratio</t>
  </si>
  <si>
    <t>Woodlawn Station Rebuild</t>
  </si>
  <si>
    <t>Computapole inspection WR for feede</t>
  </si>
  <si>
    <t>T6520 priority T3C Computapole insp</t>
  </si>
  <si>
    <t>Mohican Station Rplc existing 115kV</t>
  </si>
  <si>
    <t>T1510 ACR Lockport-Batavia 112</t>
  </si>
  <si>
    <t>Terminal Station 651 Rebuild</t>
  </si>
  <si>
    <t>T6500 Transmission Emergency Repair</t>
  </si>
  <si>
    <t>S7350 Transmission Rehab/build/Rebu</t>
  </si>
  <si>
    <t>Menands- New Control Building</t>
  </si>
  <si>
    <t>T1820-T6020 Transmission Rehab/buil</t>
  </si>
  <si>
    <t>Hoosick Station New Control House</t>
  </si>
  <si>
    <t>Gardenville Mobile Capacitor Bank</t>
  </si>
  <si>
    <t>SPC Project Team Charges</t>
  </si>
  <si>
    <t>Lighthouse Rd Relocation Asset Sepe</t>
  </si>
  <si>
    <t>Packard Station Bus/Reconfig</t>
  </si>
  <si>
    <t>T1850 Transmission Rehab/build/Rebu</t>
  </si>
  <si>
    <t>Rock City Falls Tap to W Milton New</t>
  </si>
  <si>
    <t>Woodlawn-Control Building</t>
  </si>
  <si>
    <t>Gas Main Repl-Condition/Reliability</t>
  </si>
  <si>
    <t>Rep 1" Metal Serv w/1" PL - NY</t>
  </si>
  <si>
    <t>Capital Corrosion WO# - NIMO</t>
  </si>
  <si>
    <t>Gas Main Repl/City State Constructi</t>
  </si>
  <si>
    <t>Gas-Sys Improvement/Enhancement(NY)</t>
  </si>
  <si>
    <t>Rep 1.5" Metal Serv w/ 1" PL - NY</t>
  </si>
  <si>
    <t>IMP PL-48 Watertwn Feed ILI-able</t>
  </si>
  <si>
    <t>NY AMI Gas Central</t>
  </si>
  <si>
    <t>Subtotal Common</t>
  </si>
  <si>
    <t xml:space="preserve"> Q543- National Grid- Segment B - SWA </t>
  </si>
  <si>
    <t xml:space="preserve">Q947 Livonia BESS FSA </t>
  </si>
  <si>
    <t>Q1335 Hoffman Falls Wind FES</t>
  </si>
  <si>
    <t>Q1336 Abrams Solar Project FES</t>
  </si>
  <si>
    <t>Q1316 Bay Breeze Solar Project FES</t>
  </si>
  <si>
    <t>Q1356 Bremen Solar Project FES</t>
  </si>
  <si>
    <t>Q1354 Diamond Solar Project FES</t>
  </si>
  <si>
    <t>Q1015 Somers Solar Project FSA</t>
  </si>
  <si>
    <t>Q1420 Glove City Solar Project FES</t>
  </si>
  <si>
    <t>Q1381 NY Nassau Storage Project FES</t>
  </si>
  <si>
    <t>Q1394 NY Greenport 85 BESS FES</t>
  </si>
  <si>
    <t>Q1383 NY Hudson Fairview Ave FES</t>
  </si>
  <si>
    <t>Q1418 New Hartford Solar Farm FES</t>
  </si>
  <si>
    <t>Q1423 Pivot Macvean Solar FES</t>
  </si>
  <si>
    <t>Q1424 Pivot Woodsmen Solar FES</t>
  </si>
  <si>
    <t>Q1441 Lyons Falls Repowering FES</t>
  </si>
  <si>
    <t>Q1452 Grass River Solar FES</t>
  </si>
  <si>
    <t>Q1043 Portland Solar Proj SIS</t>
  </si>
  <si>
    <t>Q1038 ELP Rotterdam Solar FSA</t>
  </si>
  <si>
    <t>Q1062 Hounsfield Solar FSA</t>
  </si>
  <si>
    <t>Q1061 Teele Solar Project FSA</t>
  </si>
  <si>
    <t>Q1138 Wintergreen Solar Project SIS</t>
  </si>
  <si>
    <t>Q1160 Arcade Solar SIS</t>
  </si>
  <si>
    <t>Q1444 Hollyhock Solar Project FES</t>
  </si>
  <si>
    <t>Q1445 Friendship Solar Farm FES</t>
  </si>
  <si>
    <t xml:space="preserve">Q1059 Jaton Solar Project FSA </t>
  </si>
  <si>
    <t>Q1470 SUNY Fabius Solar FES</t>
  </si>
  <si>
    <t>Q1462 Kearsarge Gloversville FES</t>
  </si>
  <si>
    <t>Q1294 Moran Solar Project FES</t>
  </si>
  <si>
    <t>Q1019 Marshville Solar Project FES</t>
  </si>
  <si>
    <t>Q972 Warner Hill Solar SRIS</t>
  </si>
  <si>
    <t>Q1458 TableTop Solar II FES</t>
  </si>
  <si>
    <t>Q1018 Stone Mill Solar FSA</t>
  </si>
  <si>
    <t>Q932 Hatchery Solar FSA</t>
  </si>
  <si>
    <t>Q1039 Morris Solar Project FSA</t>
  </si>
  <si>
    <t>Q1098 Kingbird Solar Project FSA</t>
  </si>
  <si>
    <t>T</t>
  </si>
  <si>
    <t>G</t>
  </si>
  <si>
    <t>Q869 Tabletop Solar FES</t>
  </si>
  <si>
    <t>108/411</t>
  </si>
  <si>
    <t>Minor Storms</t>
  </si>
  <si>
    <t>LPP Amortization</t>
  </si>
  <si>
    <t>Inc. Tax Repair-Elec</t>
  </si>
  <si>
    <t>EVMR Co. Owned Costs</t>
  </si>
  <si>
    <t>Inc. Tax Repair-Gas</t>
  </si>
  <si>
    <t>Phase I EAP Arrears reduction - Electric</t>
  </si>
  <si>
    <t>Phase I EAP Arrears reduction - Gas</t>
  </si>
  <si>
    <t>Reconnect Fees</t>
  </si>
  <si>
    <t>254/431/804</t>
  </si>
  <si>
    <t>Bad debts</t>
  </si>
  <si>
    <t>Reserves not currently deducted</t>
  </si>
  <si>
    <t>Reg Liabilities - Other</t>
  </si>
  <si>
    <t>Pensions, OPEB and employee benefits</t>
  </si>
  <si>
    <t>Transactions with Disregarded Subs</t>
  </si>
  <si>
    <t>Penalties &amp; Fines</t>
  </si>
  <si>
    <t>REG ASSET - PROPERTY TAXES</t>
  </si>
  <si>
    <t>10 Year Fixed Notes @2.759%</t>
  </si>
  <si>
    <t>30 Year Fixed Notes @5.783%</t>
  </si>
  <si>
    <t>Membership Dues Gas</t>
  </si>
  <si>
    <t>Membership Dues Elec</t>
  </si>
  <si>
    <t>NE:NY-LMI Gas</t>
  </si>
  <si>
    <t>NE:NY-EE Gas</t>
  </si>
  <si>
    <t>IEDR Surcharge</t>
  </si>
  <si>
    <t>NE:NY-LMI</t>
  </si>
  <si>
    <t>NE:NY-EEAndHeat Pump</t>
  </si>
  <si>
    <t>MW Merchant Func Adj</t>
  </si>
  <si>
    <t>Volney Marcy Line Lease</t>
  </si>
  <si>
    <t>Advanced Metering Infrastructure-O&amp;M gas</t>
  </si>
  <si>
    <t>NYPA Hydropower Benefit</t>
  </si>
  <si>
    <t>Property Tax Exp Def - Gas</t>
  </si>
  <si>
    <t>Unbilled Revenue</t>
  </si>
  <si>
    <t>Revenue from Regulatory Mechanisms</t>
  </si>
  <si>
    <t>Kraft</t>
  </si>
  <si>
    <t>St. Joseph Hospital</t>
  </si>
  <si>
    <t>Albany Engineering - Green Island Power Authority</t>
  </si>
  <si>
    <t>Marex</t>
  </si>
  <si>
    <t>NM-1850</t>
  </si>
  <si>
    <t>NM-1957</t>
  </si>
  <si>
    <t>Expense as Built</t>
  </si>
  <si>
    <t>Nuclear Production Plant</t>
  </si>
  <si>
    <t xml:space="preserve">Common Plant- Electric &amp; Tran </t>
  </si>
  <si>
    <t>Asset Retirement cost</t>
  </si>
  <si>
    <t>Expense of the NY PSC</t>
  </si>
  <si>
    <t>General PSC Annual Assessments - Electric</t>
  </si>
  <si>
    <t>General PSC Annual Assessments - Gas</t>
  </si>
  <si>
    <t>ERDA Assessments - Electric</t>
  </si>
  <si>
    <t>ERDA Assessments - Gas</t>
  </si>
  <si>
    <t>Temporary 18-A Assessments - Electric</t>
  </si>
  <si>
    <t>Temporary 18-A Assessments - Gas</t>
  </si>
  <si>
    <t>Rate Case Expense Deferred - 2017</t>
  </si>
  <si>
    <t>17-E-0238 Amortization (Apr 2018 - Jun 2021)</t>
  </si>
  <si>
    <t xml:space="preserve"> 17-G-0239 Amortization (Apr 2018 - Jun 2021)</t>
  </si>
  <si>
    <t>Rate Case Expense Deferred - 2020</t>
  </si>
  <si>
    <t>20-E-0380 Amortization (Jul 2021 - Jun 2024)</t>
  </si>
  <si>
    <t>20-G-0381 Amortization (Jul 2021 - Jun 2024)</t>
  </si>
  <si>
    <t>Management Audit Expense Deferred</t>
  </si>
  <si>
    <t>RC 17 (Apr 18-Jun 21) &amp; RC 20 (Jul 21-Jun 24)</t>
  </si>
  <si>
    <t>Commerce Avenue Station 235</t>
  </si>
  <si>
    <t>Contact e-mail (required): Michael.Dixon@nationalgrid.com</t>
  </si>
  <si>
    <t>Michael Dixon</t>
  </si>
  <si>
    <t xml:space="preserve">       lines 1, 10, 15, 16 and 18)</t>
  </si>
  <si>
    <t>Note 1</t>
  </si>
  <si>
    <t>Note 2</t>
  </si>
  <si>
    <t xml:space="preserve">Compensation </t>
  </si>
  <si>
    <t>Allocated to Company</t>
  </si>
  <si>
    <t>Included in Rates</t>
  </si>
  <si>
    <t>Snr VP &amp; Chief Operating Officer Gas NY</t>
  </si>
  <si>
    <t>NY President and Board Director</t>
  </si>
  <si>
    <t>VP Gas Energy Procurement</t>
  </si>
  <si>
    <t>VP Gas Transformation</t>
  </si>
  <si>
    <t xml:space="preserve">VP and Chief People Officer, NY </t>
  </si>
  <si>
    <t>VP Safety Health and Environment</t>
  </si>
  <si>
    <t>VP Corporate Affairs</t>
  </si>
  <si>
    <t>Bart Franey</t>
  </si>
  <si>
    <t>Erik Barthel</t>
  </si>
  <si>
    <t>A (7)</t>
  </si>
  <si>
    <t>B (4)</t>
  </si>
  <si>
    <t>ERDA Assessment</t>
  </si>
  <si>
    <t>Electric Swaps - Electric Supply</t>
  </si>
  <si>
    <t>Clean Energy Standard</t>
  </si>
  <si>
    <t>Gas Refund</t>
  </si>
  <si>
    <t>Temporary State Assessment 18A</t>
  </si>
  <si>
    <t>Energy Efficiency Surcharge - Gas</t>
  </si>
  <si>
    <t>Energy Efficiency Surcharge - Electric</t>
  </si>
  <si>
    <t>Revenue Decoupling Mechanism - Electric</t>
  </si>
  <si>
    <t>Off System Sales Profit Deferral</t>
  </si>
  <si>
    <t>Deferral Carrying Charges 10-E-0050</t>
  </si>
  <si>
    <t>Unbilled Gas Revenue</t>
  </si>
  <si>
    <t>Electric Customer Service Penalty</t>
  </si>
  <si>
    <t>Gas Customer Service Penalty</t>
  </si>
  <si>
    <t>Loss on Sale of Building</t>
  </si>
  <si>
    <t>System Benefit Charge Program Deferred</t>
  </si>
  <si>
    <t>Site Investigation &amp; Remediation Expend Def Gas</t>
  </si>
  <si>
    <t>Gas Millenium Fund Deferral</t>
  </si>
  <si>
    <t>Oswego Puchase Power Agreement</t>
  </si>
  <si>
    <t>Site Investigation and Remediation Exp. Def Elec</t>
  </si>
  <si>
    <t>NMPC - 18 A Assessment Gas</t>
  </si>
  <si>
    <t>Self-Direct Electric</t>
  </si>
  <si>
    <t>Walk-in Pymt Fee - Elec</t>
  </si>
  <si>
    <t>Walk-in Pymt Fee - Gas</t>
  </si>
  <si>
    <t>Vegetation Management Cost-Elec</t>
  </si>
  <si>
    <t>Platform Service Revenue</t>
  </si>
  <si>
    <t>Economic Develop Fund - Gas</t>
  </si>
  <si>
    <t>Rate Plan Deferral Credit - Elec</t>
  </si>
  <si>
    <t>NMPC Gas Community Carrying Charge Deferral</t>
  </si>
  <si>
    <t>Clean Energy Fund - Gas</t>
  </si>
  <si>
    <t>Clean Energy Fund - Electric</t>
  </si>
  <si>
    <t>Clean Energy Fund Interest - Gas</t>
  </si>
  <si>
    <t>Clean Energy Fund Interest - Elec</t>
  </si>
  <si>
    <t>EEPS Interest - Elec</t>
  </si>
  <si>
    <t>SBC Interest Deferral</t>
  </si>
  <si>
    <t>Energy Hwy Land Lease</t>
  </si>
  <si>
    <t>Service Line Inspection Fee Deferral</t>
  </si>
  <si>
    <t>Electric Supply Reconciliation Mechanism (ESRM)</t>
  </si>
  <si>
    <t>Advanced Metering Infrastructure-O&amp;M</t>
  </si>
  <si>
    <t>Next Page is 397</t>
  </si>
  <si>
    <t>Deferred CEF Interest Expense</t>
  </si>
  <si>
    <t>Deferred EES Interest Expense</t>
  </si>
  <si>
    <t>Total Other Page 121 Line 90</t>
  </si>
  <si>
    <t>Q1488 Speckhardt Energy Storage FES</t>
  </si>
  <si>
    <t>Q1465 Digihost Load Increase FES</t>
  </si>
  <si>
    <t>Q1484-Q580 STAMP Load Increase</t>
  </si>
  <si>
    <t>Q1486 NY WhitesboroWestmoreland FES</t>
  </si>
  <si>
    <t>Q1521 IGTS Wright EMD Compress FES</t>
  </si>
  <si>
    <t>Q1535 New Scotland BES 1&amp;2 FES</t>
  </si>
  <si>
    <t>Q1539 Mulberry Energy Storage FES</t>
  </si>
  <si>
    <t>Q1520 Nile Energy Storage FES</t>
  </si>
  <si>
    <t>Q1525 ELP Clay Storage FES</t>
  </si>
  <si>
    <t>Q1533 Syracuse Energy Storage FES</t>
  </si>
  <si>
    <t>Q1538 Kenmore BESS FES</t>
  </si>
  <si>
    <t>Q1536 White Pine Phase 1 FES</t>
  </si>
  <si>
    <t>Q1574 Cassiopeia Energy Center FES</t>
  </si>
  <si>
    <t>Q1553 KCE NY 36 Solar FES</t>
  </si>
  <si>
    <t>Q1566 Golden Knight Solar FES</t>
  </si>
  <si>
    <t>Q1593 NY New Scotland Storage FES</t>
  </si>
  <si>
    <t>Q1581 Mud Mill Storage FES</t>
  </si>
  <si>
    <t>Q1582 Moreau Storage Project FES</t>
  </si>
  <si>
    <t>Q1586 Basecamp BESS Project FES</t>
  </si>
  <si>
    <t>Q1589 Lighthouse Energy Storage FES</t>
  </si>
  <si>
    <t>Q1590 Icebox Energy Storage FES</t>
  </si>
  <si>
    <t>Q1622 Hudson Energy Storage FES</t>
  </si>
  <si>
    <t>Q1621 Porter Energy Storage FES</t>
  </si>
  <si>
    <t>Q1580 Alcazar Energy Storage FES</t>
  </si>
  <si>
    <t>Q1605 Eastwater Energy Storage FES</t>
  </si>
  <si>
    <t>Q1496 Yellow Feather Energy FES</t>
  </si>
  <si>
    <t>Q1502 Oswego Solar Project FES</t>
  </si>
  <si>
    <t>Q1061 Teele Solar FSA</t>
  </si>
  <si>
    <t>Q1151 York Run Solar Project FSA</t>
  </si>
  <si>
    <t xml:space="preserve">Q1130 Hoffman Falls Wind CY FSA </t>
  </si>
  <si>
    <t>Q1077 Rutland Center Solar CY FSA</t>
  </si>
  <si>
    <t>Q1483 Battle Hill Solar Project FES</t>
  </si>
  <si>
    <t>Q1479 Cedar Lake Solar Project FES</t>
  </si>
  <si>
    <t>Q1489 Block Perch Solar Project FES</t>
  </si>
  <si>
    <t>Q1178 NY115 Newport Solar FSA</t>
  </si>
  <si>
    <t>Q1103 Thousand Island Solar FSA</t>
  </si>
  <si>
    <t>Q1141 Twinleaf Solar Project FSA</t>
  </si>
  <si>
    <t>Q1174 NY48 Diamond Solar FSA</t>
  </si>
  <si>
    <t xml:space="preserve">Q560 Deer River Wind Project FSA </t>
  </si>
  <si>
    <t>Q1042 Fort Edwards Solar FSA</t>
  </si>
  <si>
    <t>Q945 Niagara Grid 1 FSA</t>
  </si>
  <si>
    <t>Q774 Tracy Solar Project FSA CY23</t>
  </si>
  <si>
    <t>Q1527 Hollyhock Solar FES</t>
  </si>
  <si>
    <t>Q1051 Transit Solar Project FSA</t>
  </si>
  <si>
    <t>Q869 Tabletop Solar FSA</t>
  </si>
  <si>
    <t xml:space="preserve">Q1518 Rush Solar &amp; BESS FES </t>
  </si>
  <si>
    <t>Q1524 Little Falls Solar &amp; BESS FES</t>
  </si>
  <si>
    <t>Q1477 Nine Mile Wind Farm FES</t>
  </si>
  <si>
    <t>Q1136 Honey Ridge Solar CY FSA</t>
  </si>
  <si>
    <t>Q1150 Moss Ridge Solar FSA</t>
  </si>
  <si>
    <t>Q1194 Crane Brook Solar FSA</t>
  </si>
  <si>
    <t>Q1236 Gravel Road Solar FSA</t>
  </si>
  <si>
    <t>Q878 Pirates Island FSA CY23</t>
  </si>
  <si>
    <t>Q995 Albama Solar Park FSA CY23</t>
  </si>
  <si>
    <t>Q1552 Kettlebail Solar FES</t>
  </si>
  <si>
    <t>Q1329 ELP Granby Solar II FSA</t>
  </si>
  <si>
    <t>Q1562 Iris Bloom Solar FES</t>
  </si>
  <si>
    <t>Q1550 KCE NY 35 Solar FES</t>
  </si>
  <si>
    <t>Q1140 Taproot Solar SRIS</t>
  </si>
  <si>
    <t>Q1544 Sage Creek Solar FES</t>
  </si>
  <si>
    <t>Q1182 NY128 Foothills Solar FSA</t>
  </si>
  <si>
    <t>Q1031 Mill Point Solar FSA</t>
  </si>
  <si>
    <t>Q857 Columbia Solar FSA</t>
  </si>
  <si>
    <t>Q860 Rosalen Solar FSA</t>
  </si>
  <si>
    <t>Q871 Verona Solar FSA</t>
  </si>
  <si>
    <t>Q1354 Diamond Solar Project SIS</t>
  </si>
  <si>
    <t>Q1577 Gillie Brook Solar FES</t>
  </si>
  <si>
    <t>Q1591 Cuba Solar Farm FES</t>
  </si>
  <si>
    <t>Q806 Limestone Solar FSA</t>
  </si>
  <si>
    <t>Q1607 117656 North Creek Solar FES</t>
  </si>
  <si>
    <t>Q1146 Champlain Solar SIS</t>
  </si>
  <si>
    <t>Q1108 Bangor Solar SIS</t>
  </si>
  <si>
    <t>Q972 Warner Hill Solar FSA</t>
  </si>
  <si>
    <t>Q960 Cobleskill Solar FSA</t>
  </si>
  <si>
    <t>Phase 2 EAP Arrears reduction - Electric</t>
  </si>
  <si>
    <t>Phase 2 EAP Arrears reduction - Gas</t>
  </si>
  <si>
    <t>Demand Response DCSM - Gas</t>
  </si>
  <si>
    <t>RDM Elec Non-Current</t>
  </si>
  <si>
    <t>456</t>
  </si>
  <si>
    <t>495</t>
  </si>
  <si>
    <t>456/904</t>
  </si>
  <si>
    <t>495/904</t>
  </si>
  <si>
    <t>908</t>
  </si>
  <si>
    <t>182/431</t>
  </si>
  <si>
    <t>930</t>
  </si>
  <si>
    <t>880/930</t>
  </si>
  <si>
    <t>Aggregation Fee - Electric</t>
  </si>
  <si>
    <t>P117</t>
  </si>
  <si>
    <t>NY AMI Electric Central-UPA Meter</t>
  </si>
  <si>
    <t>Temple Station Purch 2 Cont Houses</t>
  </si>
  <si>
    <t>Ruth Rd Station Asset Rplcment</t>
  </si>
  <si>
    <t>UG Front Lot - Station 32 Rebuild F</t>
  </si>
  <si>
    <t xml:space="preserve">Cicero Station New115kV Station </t>
  </si>
  <si>
    <t>NY AMI Electric Central-UPA Install</t>
  </si>
  <si>
    <t>Albany Spare Procure Transformer</t>
  </si>
  <si>
    <t>Station 79 Rebuild</t>
  </si>
  <si>
    <t>Station 080-Eighth St-Indr Rebuild</t>
  </si>
  <si>
    <t>Sonora Way Conversion/Make Ready, S</t>
  </si>
  <si>
    <t xml:space="preserve">Liberty Station Install TB5 </t>
  </si>
  <si>
    <t>Lakeville Retirement to Sonora Way;</t>
  </si>
  <si>
    <t>Q1425 Pivot Woodsmen BESS FES</t>
  </si>
  <si>
    <t>Q1426 Pivot Macvean BESS FES</t>
  </si>
  <si>
    <t>Q1430 Van Buren Storage FES</t>
  </si>
  <si>
    <t>Q1447 New Scotland BESS FES</t>
  </si>
  <si>
    <t>Q1407 Crane Brook Solar Project FES</t>
  </si>
  <si>
    <t>Q1233 Maplewood Energy Storage SIS</t>
  </si>
  <si>
    <t>Q1405 Athens Energy Storage FES</t>
  </si>
  <si>
    <t>Q1395 Raquette Lake Energy FES</t>
  </si>
  <si>
    <t>Q1411 NY Johnstown 378 Storage FES</t>
  </si>
  <si>
    <t>Q1391 Beck Solar Project FES</t>
  </si>
  <si>
    <t>Q1305 Crystal Storage Project FES</t>
  </si>
  <si>
    <t>Q1440 Gloversville Storage FES</t>
  </si>
  <si>
    <t>Q1473 Leeds BESS Project FES</t>
  </si>
  <si>
    <t>Q1463 NY Amsterdam 516 Storage FES</t>
  </si>
  <si>
    <t>Q1313 Queensbury BESS Project FES</t>
  </si>
  <si>
    <t>Q1487 Three Rivers Energy FES</t>
  </si>
  <si>
    <t>AMORTIZATION EXPENSE - BOOK</t>
  </si>
  <si>
    <t>RESERVE - SALES TAX</t>
  </si>
  <si>
    <t>AMORTIZATION EXPENSE - TAX</t>
  </si>
  <si>
    <t>CASUALTY LOSS</t>
  </si>
  <si>
    <t xml:space="preserve">   Other / Excise Tax</t>
  </si>
  <si>
    <t xml:space="preserve">     State Income Tax</t>
  </si>
  <si>
    <t xml:space="preserve">     State Excise Tax</t>
  </si>
  <si>
    <t>Unmetered Sales footnote:</t>
  </si>
  <si>
    <t>Line 11 includes unmetered sales.  Revenue Classes 209,309,700; Data from CN896</t>
  </si>
  <si>
    <t>MWh CN896/1000</t>
  </si>
  <si>
    <t>Non Utility Billing</t>
  </si>
  <si>
    <t>Non Utility Billing Credit</t>
  </si>
  <si>
    <t>DG CIAC</t>
  </si>
  <si>
    <t>Distribution Sales Revenue</t>
  </si>
  <si>
    <t>Hydro Development Group</t>
  </si>
  <si>
    <t>Existing Circuit at Glens Falls –Mohican #3</t>
  </si>
  <si>
    <t>$878,493  in Transmission - External</t>
  </si>
  <si>
    <t>Gain or loss</t>
  </si>
  <si>
    <t xml:space="preserve">Clay </t>
  </si>
  <si>
    <t>Dewitt</t>
  </si>
  <si>
    <t xml:space="preserve">Dewitt </t>
  </si>
  <si>
    <t xml:space="preserve">Nine Mile Point 1 </t>
  </si>
  <si>
    <t xml:space="preserve">Oswego </t>
  </si>
  <si>
    <t xml:space="preserve">Scriba </t>
  </si>
  <si>
    <t xml:space="preserve">Volney </t>
  </si>
  <si>
    <t xml:space="preserve">Independence </t>
  </si>
  <si>
    <t xml:space="preserve">Edic </t>
  </si>
  <si>
    <t xml:space="preserve">Marcy </t>
  </si>
  <si>
    <t xml:space="preserve">Alps </t>
  </si>
  <si>
    <t xml:space="preserve">Leeds </t>
  </si>
  <si>
    <t>Hurley</t>
  </si>
  <si>
    <t xml:space="preserve">Athens </t>
  </si>
  <si>
    <t xml:space="preserve">New Scotland </t>
  </si>
  <si>
    <t xml:space="preserve">Reynolds Road </t>
  </si>
  <si>
    <t xml:space="preserve">Lafayette </t>
  </si>
  <si>
    <t>Clarks Ciorner</t>
  </si>
  <si>
    <t>Five Mile Road</t>
  </si>
  <si>
    <t xml:space="preserve">Pierce Brook (FE) </t>
  </si>
  <si>
    <t>Conklin</t>
  </si>
  <si>
    <t>Bailey (North)</t>
  </si>
  <si>
    <t>Bailey (South)</t>
  </si>
  <si>
    <t xml:space="preserve">Beck </t>
  </si>
  <si>
    <t xml:space="preserve">Dunkirk </t>
  </si>
  <si>
    <t xml:space="preserve">South Ripley </t>
  </si>
  <si>
    <t xml:space="preserve">Gardenville </t>
  </si>
  <si>
    <t>Stebbins Road</t>
  </si>
  <si>
    <t xml:space="preserve">Huntley </t>
  </si>
  <si>
    <t xml:space="preserve">Niagara </t>
  </si>
  <si>
    <t xml:space="preserve">Packard </t>
  </si>
  <si>
    <t xml:space="preserve">Adirondack </t>
  </si>
  <si>
    <t xml:space="preserve">Porter </t>
  </si>
  <si>
    <t xml:space="preserve">Chases Lake </t>
  </si>
  <si>
    <t xml:space="preserve">Rotterdam </t>
  </si>
  <si>
    <t>Eastover</t>
  </si>
  <si>
    <t>1033.5 ORTOLAN ACSR
1113 FINCH ACSR</t>
  </si>
  <si>
    <t>1033.5 ORTOLAN ACSR
1113 FINCH ACSR
795 COOT ACSR</t>
  </si>
  <si>
    <t>Akwesasne Station 825</t>
  </si>
  <si>
    <t>Albion Station 80</t>
  </si>
  <si>
    <t>Alder Creek Station 701</t>
  </si>
  <si>
    <t>Altamont Station 283</t>
  </si>
  <si>
    <t>Andover Station 09</t>
  </si>
  <si>
    <t>Arnold Pit 4746</t>
  </si>
  <si>
    <t>Arnold Station 656</t>
  </si>
  <si>
    <t>Ash Street Station 223</t>
  </si>
  <si>
    <t>Avenue A Station 291</t>
  </si>
  <si>
    <t>Ballston Station 12</t>
  </si>
  <si>
    <t>Balmat Station 904</t>
  </si>
  <si>
    <t>Basom Station 15</t>
  </si>
  <si>
    <t>Batavia Station 01</t>
  </si>
  <si>
    <t>Battenkill Station 342</t>
  </si>
  <si>
    <t>Belmont Station 260</t>
  </si>
  <si>
    <t>Bennett Road Station 99</t>
  </si>
  <si>
    <t>Bethlehem Station 21</t>
  </si>
  <si>
    <t>Boonville Station 707</t>
  </si>
  <si>
    <t>Brasher Station 851</t>
  </si>
  <si>
    <t>Brockport Station 74</t>
  </si>
  <si>
    <t>Brook Road Station 369</t>
  </si>
  <si>
    <t>Butts Road Station 72</t>
  </si>
  <si>
    <t>Byron Station 18</t>
  </si>
  <si>
    <t>Camillus Station 10</t>
  </si>
  <si>
    <t>Cardiff Station 13</t>
  </si>
  <si>
    <t>Carthage Station 717</t>
  </si>
  <si>
    <t>Cazenovia Station 220</t>
  </si>
  <si>
    <t>Chrisler Avenue Station 257</t>
  </si>
  <si>
    <t>Church Street Station 43</t>
  </si>
  <si>
    <t>Clay Station 229</t>
  </si>
  <si>
    <t>Cleveland Station 11</t>
  </si>
  <si>
    <t>Cloverbank Station 91</t>
  </si>
  <si>
    <t>Coffeen Street Station 760</t>
  </si>
  <si>
    <t>Collamer Crossing Station 1511</t>
  </si>
  <si>
    <t>Corfu Station 22</t>
  </si>
  <si>
    <t>Cortland Station 502</t>
  </si>
  <si>
    <t>Cross Street Pump</t>
  </si>
  <si>
    <t>Crouse Hinds Station 239</t>
  </si>
  <si>
    <t>Curry Road Station 365</t>
  </si>
  <si>
    <t>Curtis Street Station 224</t>
  </si>
  <si>
    <t>David Station 979</t>
  </si>
  <si>
    <t>Deerfield Station 606</t>
  </si>
  <si>
    <t>Delaware Avenue Station 330</t>
  </si>
  <si>
    <t>Delevan Station 11</t>
  </si>
  <si>
    <t>Delmar Station 279</t>
  </si>
  <si>
    <t>Dewitt Station 241</t>
  </si>
  <si>
    <t>Dexter Station 726</t>
  </si>
  <si>
    <t>Dugan Road Station 22</t>
  </si>
  <si>
    <t>Dunkirk Station</t>
  </si>
  <si>
    <t>Eagle Bay Station 382</t>
  </si>
  <si>
    <t>East Batavia Station 28</t>
  </si>
  <si>
    <t>East Dunkirk Station 63</t>
  </si>
  <si>
    <t>East Golah Station 51</t>
  </si>
  <si>
    <t>East Norfolk Station 913</t>
  </si>
  <si>
    <t>East Pulaski Station 324</t>
  </si>
  <si>
    <t>Eastover Road Station 2931</t>
  </si>
  <si>
    <t>Edic Station 662</t>
  </si>
  <si>
    <t>Elba Station 20</t>
  </si>
  <si>
    <t>Elbridge Station 312</t>
  </si>
  <si>
    <t>Elm Street Station</t>
  </si>
  <si>
    <t>Elm Street Station 898</t>
  </si>
  <si>
    <t>Emmet Street Station 256</t>
  </si>
  <si>
    <t>Ephratah Station 18</t>
  </si>
  <si>
    <t>Euclid Station 267</t>
  </si>
  <si>
    <t>Fabius Station 55</t>
  </si>
  <si>
    <t>Farmersville Station 27</t>
  </si>
  <si>
    <t>Fayette Street Station 28</t>
  </si>
  <si>
    <t>First Columbia LLC</t>
  </si>
  <si>
    <t>Frankhauser Substation 995</t>
  </si>
  <si>
    <t>Franklin Falls Station 843</t>
  </si>
  <si>
    <t>Front Street Station 360</t>
  </si>
  <si>
    <t>Fuller Realty Station</t>
  </si>
  <si>
    <t xml:space="preserve">Gardenville (New) 230 Station </t>
  </si>
  <si>
    <t>Genesee Street Station 260</t>
  </si>
  <si>
    <t>Gibson Station 106</t>
  </si>
  <si>
    <t>Gloversville Station 72</t>
  </si>
  <si>
    <t>Golah Station</t>
  </si>
  <si>
    <t>Greenbush Station 78</t>
  </si>
  <si>
    <t>Grooms Road Station 345</t>
  </si>
  <si>
    <t>Hancock Station 137</t>
  </si>
  <si>
    <t>Hanson 1 - General Crush - TS 4504</t>
  </si>
  <si>
    <t>Hanson Aggregates Station 932</t>
  </si>
  <si>
    <t>Hanson Station 738</t>
  </si>
  <si>
    <t>Harper Station</t>
  </si>
  <si>
    <t>Harris Road Station 235</t>
  </si>
  <si>
    <t>Hartfield Station 79</t>
  </si>
  <si>
    <t>Headson Station 146</t>
  </si>
  <si>
    <t>Henry Street Station 316</t>
  </si>
  <si>
    <t>Homer Hill Switch Structure</t>
  </si>
  <si>
    <t>Hoosick Station 314</t>
  </si>
  <si>
    <t>Hopkins Road Station 253</t>
  </si>
  <si>
    <t>Hudson Station 87</t>
  </si>
  <si>
    <t>Indian Lake Station 310</t>
  </si>
  <si>
    <t>Indian River Station 323</t>
  </si>
  <si>
    <t>Inghams Station 20</t>
  </si>
  <si>
    <t>Inman Road Station 370</t>
  </si>
  <si>
    <t>Iroquois Rock Station</t>
  </si>
  <si>
    <t>Johnson Road Station 352</t>
  </si>
  <si>
    <t>Johnstown Station 61</t>
  </si>
  <si>
    <t>Karner Station 317</t>
  </si>
  <si>
    <t>Kenmore Terminal Station 158</t>
  </si>
  <si>
    <t>Kensington Terminal Station</t>
  </si>
  <si>
    <t>Kilian Manufacturing Corporation - TS 2296</t>
  </si>
  <si>
    <t>Labrador Station 230</t>
  </si>
  <si>
    <t>Lake Colby Station 927</t>
  </si>
  <si>
    <t>Lansingburgh Station 93</t>
  </si>
  <si>
    <t>Lawrence Avenue Station 976</t>
  </si>
  <si>
    <t>Leeds Station 377</t>
  </si>
  <si>
    <t>Lehigh Station 669</t>
  </si>
  <si>
    <t>Liberty Street Station 94</t>
  </si>
  <si>
    <t>Lighthouse Hill Station 61</t>
  </si>
  <si>
    <t>Little River Station 955</t>
  </si>
  <si>
    <t>Livingston Correctional Station 130</t>
  </si>
  <si>
    <t>Loon Lake Station 837</t>
  </si>
  <si>
    <t>Lowville Station 773</t>
  </si>
  <si>
    <t>Machias Station 13</t>
  </si>
  <si>
    <t>Mallory Road Station 40</t>
  </si>
  <si>
    <t>Malone Station 895</t>
  </si>
  <si>
    <t>Maplewood Station 307</t>
  </si>
  <si>
    <t>Marshville Station 299</t>
  </si>
  <si>
    <t>McGraw Station 228</t>
  </si>
  <si>
    <t>McIntyre Station 969</t>
  </si>
  <si>
    <t>McKownville Station 327</t>
  </si>
  <si>
    <t>Mcintosh Box &amp; Pallet Corporation - TS 2766</t>
  </si>
  <si>
    <t>Meco Station 318</t>
  </si>
  <si>
    <t>Menands Station 101</t>
  </si>
  <si>
    <t>Midstate Construction Company Station 148</t>
  </si>
  <si>
    <t>Midstate Correctional Facility</t>
  </si>
  <si>
    <t>Mill Street Station 748</t>
  </si>
  <si>
    <t>Miller Street Station 117</t>
  </si>
  <si>
    <t>Mohican Station 247</t>
  </si>
  <si>
    <t>Monarch Machine Tool Station 264</t>
  </si>
  <si>
    <t>Mountain Station</t>
  </si>
  <si>
    <t>New Krumkill Station 421</t>
  </si>
  <si>
    <t>New Scotland Station 325</t>
  </si>
  <si>
    <t>New Walden Station</t>
  </si>
  <si>
    <t>Newark Station 300</t>
  </si>
  <si>
    <t>Newton Falls Station 774</t>
  </si>
  <si>
    <t>Newtonville Station 305</t>
  </si>
  <si>
    <t>Nicholville Station 860</t>
  </si>
  <si>
    <t>North Akron Station</t>
  </si>
  <si>
    <t>North Angola Station</t>
  </si>
  <si>
    <t>North Carthage Station 816</t>
  </si>
  <si>
    <t>North Creek Station 122</t>
  </si>
  <si>
    <t>North Olean Station 30</t>
  </si>
  <si>
    <t>North Troy Station 123</t>
  </si>
  <si>
    <t>Northville Station 332</t>
  </si>
  <si>
    <t>Norwood Station 936</t>
  </si>
  <si>
    <t>Oakfield Station 03</t>
  </si>
  <si>
    <t>Oakwood Ave Station 232</t>
  </si>
  <si>
    <t>Ogdenbrook Station 423</t>
  </si>
  <si>
    <t>Ohio Street Station 2716</t>
  </si>
  <si>
    <t>Old Forge Station 383</t>
  </si>
  <si>
    <t>Oneida Station 501</t>
  </si>
  <si>
    <t>Oswego Switch Yard</t>
  </si>
  <si>
    <t>Packard Station</t>
  </si>
  <si>
    <t>Paloma Station 254</t>
  </si>
  <si>
    <t>Parishville Station 939</t>
  </si>
  <si>
    <t>Partridge Street Station 128</t>
  </si>
  <si>
    <t>Patroon Station 323</t>
  </si>
  <si>
    <t>Pebble Hill Station 290</t>
  </si>
  <si>
    <t>Peckham Materials</t>
  </si>
  <si>
    <t>Peterboro Station 514</t>
  </si>
  <si>
    <t>Petrolia Station 19</t>
  </si>
  <si>
    <t>Piercefield Station 502</t>
  </si>
  <si>
    <t>Pine Grove Station 59</t>
  </si>
  <si>
    <t>Pinebush Station 371</t>
  </si>
  <si>
    <t>Pleasant Station 664</t>
  </si>
  <si>
    <t>Pompey Station 120</t>
  </si>
  <si>
    <t>Port Leyden Station 755</t>
  </si>
  <si>
    <t>Porter Station 657</t>
  </si>
  <si>
    <t>Queensbury Station 295</t>
  </si>
  <si>
    <t>RAYMOUR &amp; FLANIGAN</t>
  </si>
  <si>
    <t>Raquette Lake Station 398</t>
  </si>
  <si>
    <t>Renaissance Drive Station 229</t>
  </si>
  <si>
    <t>Reynolds Road Station 334</t>
  </si>
  <si>
    <t>Ridge Road Station 219</t>
  </si>
  <si>
    <t>Ridge Station 142</t>
  </si>
  <si>
    <t>Riverside Station 288</t>
  </si>
  <si>
    <t>Rock Cut Station 286</t>
  </si>
  <si>
    <t>Rome Station 762</t>
  </si>
  <si>
    <t>Rosa Road Station 137</t>
  </si>
  <si>
    <t>Rotterdam Station 138</t>
  </si>
  <si>
    <t>Royal Ave Substation 2715</t>
  </si>
  <si>
    <t>S/C - Batavia</t>
  </si>
  <si>
    <t>S/C - Campion Road</t>
  </si>
  <si>
    <t>S/C - Henry Clay Blvd.</t>
  </si>
  <si>
    <t>S/C - Potsdam</t>
  </si>
  <si>
    <t>Saint Johnsville Station 335</t>
  </si>
  <si>
    <t>Salisbury Station 678</t>
  </si>
  <si>
    <t>Saratoga Station 142</t>
  </si>
  <si>
    <t>Sawyer Avenue Station</t>
  </si>
  <si>
    <t>Schenevus Station 261</t>
  </si>
  <si>
    <t>Schroon Lake Station 429</t>
  </si>
  <si>
    <t>Schuyler Station 663</t>
  </si>
  <si>
    <t>Scotia Station 255</t>
  </si>
  <si>
    <t>Seneca Terminal Station</t>
  </si>
  <si>
    <t>Sentinel Heights Station 128</t>
  </si>
  <si>
    <t>Shelby Station 76</t>
  </si>
  <si>
    <t>Sheppard Road Station 29</t>
  </si>
  <si>
    <t>Solvay Station 57</t>
  </si>
  <si>
    <t>South Dow Station</t>
  </si>
  <si>
    <t>Springfield Station 167</t>
  </si>
  <si>
    <t>Starr Road Station 334</t>
  </si>
  <si>
    <t>Station 021</t>
  </si>
  <si>
    <t>Station 022</t>
  </si>
  <si>
    <t>Station 023</t>
  </si>
  <si>
    <t>Station 024</t>
  </si>
  <si>
    <t>Station 025</t>
  </si>
  <si>
    <t>Station 026</t>
  </si>
  <si>
    <t>Station 027</t>
  </si>
  <si>
    <t>Station 028</t>
  </si>
  <si>
    <t>Station 029</t>
  </si>
  <si>
    <t>Station 030</t>
  </si>
  <si>
    <t>Station 031</t>
  </si>
  <si>
    <t>Station 032</t>
  </si>
  <si>
    <t>Station 033</t>
  </si>
  <si>
    <t>Station 034</t>
  </si>
  <si>
    <t>Station 035</t>
  </si>
  <si>
    <t>Station 036</t>
  </si>
  <si>
    <t>Station 037</t>
  </si>
  <si>
    <t>Station 038</t>
  </si>
  <si>
    <t>Station 039</t>
  </si>
  <si>
    <t>Station 040</t>
  </si>
  <si>
    <t>Station 041</t>
  </si>
  <si>
    <t>Station 043</t>
  </si>
  <si>
    <t>Station 044</t>
  </si>
  <si>
    <t>Station 045</t>
  </si>
  <si>
    <t>Station 046</t>
  </si>
  <si>
    <t>Station 047</t>
  </si>
  <si>
    <t>Station 048</t>
  </si>
  <si>
    <t>Station 049</t>
  </si>
  <si>
    <t>Station 050</t>
  </si>
  <si>
    <t>Station 051</t>
  </si>
  <si>
    <t>Station 052</t>
  </si>
  <si>
    <t>Station 053</t>
  </si>
  <si>
    <t>Station 054</t>
  </si>
  <si>
    <t>Station 055</t>
  </si>
  <si>
    <t>Station 056</t>
  </si>
  <si>
    <t>Station 057</t>
  </si>
  <si>
    <t>Station 058</t>
  </si>
  <si>
    <t>Station 059</t>
  </si>
  <si>
    <t>Station 060 - Getzville</t>
  </si>
  <si>
    <t>Station 061</t>
  </si>
  <si>
    <t>Station 063</t>
  </si>
  <si>
    <t>Station 064 - Grand Island</t>
  </si>
  <si>
    <t>Station 067</t>
  </si>
  <si>
    <t>Station 068</t>
  </si>
  <si>
    <t>Station 074</t>
  </si>
  <si>
    <t>Station 076 - Shawnee Road</t>
  </si>
  <si>
    <t>Station 077</t>
  </si>
  <si>
    <t>Station 078</t>
  </si>
  <si>
    <t>Station 079</t>
  </si>
  <si>
    <t>Station 080 - Eighth Street</t>
  </si>
  <si>
    <t>Station 081 - Beech Avenue</t>
  </si>
  <si>
    <t>Station 082 - Eleventh Street</t>
  </si>
  <si>
    <t>Station 083 - Welch Avenue</t>
  </si>
  <si>
    <t>Station 085 - Stephenson Avenue</t>
  </si>
  <si>
    <t>Station 097 - Summit Park</t>
  </si>
  <si>
    <t>Station 105 - Swann Road</t>
  </si>
  <si>
    <t>Station 121 - Clinton</t>
  </si>
  <si>
    <t>Station 122 - Tonawanda News</t>
  </si>
  <si>
    <t>Station 124 - Almeda Ave</t>
  </si>
  <si>
    <t>Station 126 - Gibson St</t>
  </si>
  <si>
    <t>Station 127 - Delaware Rd</t>
  </si>
  <si>
    <t>Station 129 - Brompton Rd</t>
  </si>
  <si>
    <t>Station 130</t>
  </si>
  <si>
    <t>Station 139 - Martin Rd</t>
  </si>
  <si>
    <t>Station 140</t>
  </si>
  <si>
    <t>Station 146 (Walden Ave)</t>
  </si>
  <si>
    <t>Station 154</t>
  </si>
  <si>
    <t>Station 160 - Summer St</t>
  </si>
  <si>
    <t>Station 161 - Short St</t>
  </si>
  <si>
    <t>Station 162</t>
  </si>
  <si>
    <t>Station 205</t>
  </si>
  <si>
    <t>Station 206 - Tonawanda Creek</t>
  </si>
  <si>
    <t>Station 207 - Slade Road</t>
  </si>
  <si>
    <t>Station 208</t>
  </si>
  <si>
    <t>Station 210 - Military Road</t>
  </si>
  <si>
    <t>Station 211 - Ayer Rd</t>
  </si>
  <si>
    <t>Station 212 - Harborfront</t>
  </si>
  <si>
    <t>Station 215 - Buffalo Avenue</t>
  </si>
  <si>
    <t>Station 2154 - MITS</t>
  </si>
  <si>
    <t>Station 224 - Sweethome Rd</t>
  </si>
  <si>
    <t>Station 3011 - Two Mile Creek</t>
  </si>
  <si>
    <t>Stiles Station 58</t>
  </si>
  <si>
    <t>Summit Station 347</t>
  </si>
  <si>
    <t>Sycaway Station 372</t>
  </si>
  <si>
    <t>Teall Avenue Station 72</t>
  </si>
  <si>
    <t>Telegraph Road Station</t>
  </si>
  <si>
    <t>Temple Station 243</t>
  </si>
  <si>
    <t>Terminal Station 651</t>
  </si>
  <si>
    <t>Thousand Islands Station 814</t>
  </si>
  <si>
    <t>Tilden Station 73</t>
  </si>
  <si>
    <t>Trinity Station 164</t>
  </si>
  <si>
    <t>Truxton Station 74</t>
  </si>
  <si>
    <t>Union Falls Station 844</t>
  </si>
  <si>
    <t>Vail Mills Station 392</t>
  </si>
  <si>
    <t>Valley Station 44</t>
  </si>
  <si>
    <t>Valley Station 594</t>
  </si>
  <si>
    <t>Veterans Hospital</t>
  </si>
  <si>
    <t>Voorhees Station 83</t>
  </si>
  <si>
    <t>Warrensburg Station 321</t>
  </si>
  <si>
    <t>Weibel Avenue Station 415</t>
  </si>
  <si>
    <t>West Albion Station 79</t>
  </si>
  <si>
    <t>West Hamlin Station 82</t>
  </si>
  <si>
    <t>West Olean Station 33</t>
  </si>
  <si>
    <t>West Seneca Storage Yard</t>
  </si>
  <si>
    <t>Westville Station 885</t>
  </si>
  <si>
    <t>Wethersfield Station 23</t>
  </si>
  <si>
    <t>Wetzel Road Station</t>
  </si>
  <si>
    <t>White Lake Station 399</t>
  </si>
  <si>
    <t>Wolf Road Station 344</t>
  </si>
  <si>
    <t>Woodard Station 233</t>
  </si>
  <si>
    <t>Woodlawn Station 188</t>
  </si>
  <si>
    <t>Yahnundasis Station 646</t>
  </si>
  <si>
    <t>Youngmann Terminal Station</t>
  </si>
  <si>
    <t>HE20</t>
  </si>
  <si>
    <t>HE21</t>
  </si>
  <si>
    <t>Erie Blvd Hydropower L.P. (Hewittville)</t>
  </si>
  <si>
    <t>FortisUS Energy Corporation (Dolgeville)</t>
  </si>
  <si>
    <t>FortisUS Energy Corporation(Moose River)</t>
  </si>
  <si>
    <t>FortisUS Energy Corporation (Phil.Hydro)</t>
  </si>
  <si>
    <t>NM-1904</t>
  </si>
  <si>
    <t>NM-1903</t>
  </si>
  <si>
    <t>NM-1946</t>
  </si>
  <si>
    <t>NM-1899</t>
  </si>
  <si>
    <t>NM-1900</t>
  </si>
  <si>
    <t>NM-1915</t>
  </si>
  <si>
    <t>NM-1964</t>
  </si>
  <si>
    <t>NM-1942</t>
  </si>
  <si>
    <t>NM-1968</t>
  </si>
  <si>
    <t>NM-1862</t>
  </si>
  <si>
    <t xml:space="preserve">Watertown, City of (Contract Plant) </t>
  </si>
  <si>
    <t>NM-1973</t>
  </si>
  <si>
    <t>NM-1945</t>
  </si>
  <si>
    <t>Gloversville Johnstown Joint Waste water treatment Facility</t>
  </si>
  <si>
    <t>RWE CLEAN ENERGY WHOLESALE SERV</t>
  </si>
  <si>
    <t>Terminal Station Control House</t>
  </si>
  <si>
    <t>Marshville Station Rplc TR1/TR2</t>
  </si>
  <si>
    <t>Woodlawn Station Control House Rebu</t>
  </si>
  <si>
    <t>Homer Hill Station Replc 115kV Asse</t>
  </si>
  <si>
    <t>LighthouseHillConceptualEngineering</t>
  </si>
  <si>
    <t>Moreau CNG Injection Site Upgrade</t>
  </si>
  <si>
    <t>OPP Vickerman Hill</t>
  </si>
  <si>
    <t>Gas Meter Purchase Blkt- NM</t>
  </si>
  <si>
    <t>Gas - Repl Sm Mtr NM - NYC</t>
  </si>
  <si>
    <t>Base Labor</t>
  </si>
  <si>
    <t>Consultants</t>
  </si>
  <si>
    <t>Contractors</t>
  </si>
  <si>
    <t>Employee Expenses</t>
  </si>
  <si>
    <t>Materials</t>
  </si>
  <si>
    <t>Other Employee Benefit</t>
  </si>
  <si>
    <t>Overtime</t>
  </si>
  <si>
    <t>Pension and OPEB</t>
  </si>
  <si>
    <t>Transportation</t>
  </si>
  <si>
    <t>External Interest</t>
  </si>
  <si>
    <t>NIMO-Gas Net Revenue Mechanism</t>
  </si>
  <si>
    <t>182/431/804</t>
  </si>
  <si>
    <t>431/456</t>
  </si>
  <si>
    <t>926/930</t>
  </si>
  <si>
    <t>593/407.3</t>
  </si>
  <si>
    <t>431/908</t>
  </si>
  <si>
    <t>2020 Rate Case Exp E</t>
  </si>
  <si>
    <t>2020 Rate Case Exp G</t>
  </si>
  <si>
    <t>E-SFA Program Cost</t>
  </si>
  <si>
    <t>Storm Restoration Costs Deferred</t>
  </si>
  <si>
    <t>Gas Adjustment Clause</t>
  </si>
  <si>
    <t>Medicare Act Tax Benefit Deferral</t>
  </si>
  <si>
    <t>Interim Gass EE Def</t>
  </si>
  <si>
    <t>Pension Benefits</t>
  </si>
  <si>
    <t>Postretirement benefits other than pension</t>
  </si>
  <si>
    <t>Deferral Summary Case 10-E-0050</t>
  </si>
  <si>
    <t>Net Revenue Sharing Mechanism</t>
  </si>
  <si>
    <t>Electric Plant in Service Excess AFUDC</t>
  </si>
  <si>
    <t>Pension Expense Deferred</t>
  </si>
  <si>
    <t>Incentive Return on Retirement Funding</t>
  </si>
  <si>
    <t>NYPA Residential Hydropower Benefit Reconciliation</t>
  </si>
  <si>
    <t>Electricity Supply Reconciliation Mechanism</t>
  </si>
  <si>
    <t>Reforming the Energy Vision Proj - Incr Cap</t>
  </si>
  <si>
    <t>Reforming the Energy Vision Demo Proj - Incr O&amp;M</t>
  </si>
  <si>
    <t>LED Dist Lost Delivery Revenue Deferral</t>
  </si>
  <si>
    <t>LED Cost of Removal Deferral</t>
  </si>
  <si>
    <t>Decorative LED-Street Lighting RDM Deferral</t>
  </si>
  <si>
    <t>LED Capital Investment tracker - Elec</t>
  </si>
  <si>
    <t>Merchant Function Charge (MFC) - Imbalance - Gas</t>
  </si>
  <si>
    <t>Positive Revenue Incentive</t>
  </si>
  <si>
    <t>254/555</t>
  </si>
  <si>
    <t>Consultant DEI Gas</t>
  </si>
  <si>
    <t>Consultant DEI Elec</t>
  </si>
  <si>
    <t>CES Financ Backstop</t>
  </si>
  <si>
    <t>Residential EV Managed Charging</t>
  </si>
  <si>
    <t>2024 Rate Case Exp E</t>
  </si>
  <si>
    <t>2024 Rate Case Exp G</t>
  </si>
  <si>
    <t>Smart Path Connect-CWIP Incentive</t>
  </si>
  <si>
    <t>Pulaski, New York</t>
  </si>
  <si>
    <t>HE 21</t>
  </si>
  <si>
    <t>East Pulaski Station-2MW/3MWh</t>
  </si>
  <si>
    <t>Page 300 - Line 22,25, 27 and 28 Column b</t>
  </si>
  <si>
    <t>Page 300 - Line 22,25,27 and 28 Column c</t>
  </si>
  <si>
    <t>Line 1 Column f</t>
  </si>
  <si>
    <t>Line 9 Column f</t>
  </si>
  <si>
    <t>Adjustments:</t>
  </si>
  <si>
    <t>Snr VP, US Policy &amp; Regulation</t>
  </si>
  <si>
    <t>VP Regulatory &amp; Pricing</t>
  </si>
  <si>
    <t>Group Head of Treasury and Risk &amp; Operation</t>
  </si>
  <si>
    <t>Chief Operating Officer Electric NY/Board Director</t>
  </si>
  <si>
    <t>SVP Chief Customer Officer</t>
  </si>
  <si>
    <t>VP Clean Energy Development</t>
  </si>
  <si>
    <t>Chief Information Officer</t>
  </si>
  <si>
    <t>Brian Varga</t>
  </si>
  <si>
    <t>United Way Of Central New York Inc</t>
  </si>
  <si>
    <t>Rate Case Expense Deferred - 2024</t>
  </si>
  <si>
    <t>Electric RC Expense</t>
  </si>
  <si>
    <t>Gas RC Expense</t>
  </si>
  <si>
    <t>DEI Consultant Expense Deferred (Case 22-M-0314)</t>
  </si>
  <si>
    <t>Electric DEI Expense</t>
  </si>
  <si>
    <t>Gas DEI Expense</t>
  </si>
  <si>
    <t>Next Page is 337-A</t>
  </si>
  <si>
    <t>Page 337-A</t>
  </si>
  <si>
    <t>Development, Inc.;</t>
  </si>
  <si>
    <t>Joseph Suich</t>
  </si>
  <si>
    <t>Group Chief Ethics and Compliance Officer</t>
  </si>
  <si>
    <t xml:space="preserve">                                                                                                                 Page 423a</t>
  </si>
  <si>
    <t>Total (Transmission)</t>
  </si>
  <si>
    <t>Implementation of New Accounting Standards</t>
  </si>
  <si>
    <t>1/1/2024</t>
  </si>
  <si>
    <t>December 31, 2024</t>
  </si>
  <si>
    <t xml:space="preserve">On April 1, 2021, Niagara Mohawk petitioned the NYPSC for authorization to issue, from time to time, through June 30, 2024, new long-term debt in an amount not to exceed $3 billion. On September 13, 2021, the NYPSC authorized the Company to issue up to $2.3 billion of new long-term debt securities. The authorized securities will enable the Company to fund the construction of utility plant, refinance maturing and/or redeemed issues of debt, redemption of preferred stock, refinance callable debt, refinance short-term debt with long-term debt, finance the capital needs of the Company, and meet other general corporate purposes through June 30, 2024, subject to the terms of the order. In addition, NYPSC authorized the Company to issue debt to redeem approximately $29 million of preferred stock, if it is economical and in the best interest of customers. On December 31, 2024, Niagara Mohawk petitioned the NYPSC for a new authority through January 30, 2028. The petition is under review by the NYPSC. 
Under the authorization, on January 10, 2022, the Company issued $400 million 10-year unsecured long-term debt with a fixed rate of 2.759%. On September 16, 2022, the Company issued $500 million 30-year unsecured long-term debt with a fixed rate of 5.78%. On January 17, 2024, the Company issued $500 million 10-year unsecured long-term debt with a fixed rate of 5.29% and $700 million 30-year unsecured long-term debt with a fixed rate of 5.66%. </t>
  </si>
  <si>
    <t>On May 28, 2024, the Company filed to increase revenues by $525 million and $148 million, for its electric and gas businesses, respectively, in the twelve months ending March 31, 2026 (“Rate Year One”). While the Company’s rate filings propose new rates for Rate Year One only, cost data for three additional years have been included to facilitate a potential multi-year settlement. If approved, the new rate increases would take effect from May 1, 2025. On July 22, 2024, the Company filed Corrections and Updates, which lowered the revenue requirement by approximately $16 million for the electric business and increased the revenue requirement by approximately $9 million for the gas business. On October 21, 2024, the Company submitted a notice of impending settlement negotiations in the pending rate case to address the Company’s proposed rates for electric and gas delivery service.
These rate filings demonstrate National Grid’s commitment to continuing its support of New York’s energy policies and meeting the challenges of climate change, while also ensuring the overall reliability, resiliency, and affordability of the energy systems and includes numerous investments and programs that will reduce emissions and advance the clean energy goals of the Climate Leadership and Community Protection Act (“CLCPA”). Specific proposals include (i) electric network upgrades to connect renewable generation and support electric vehicles and battery storage, (ii) programs to promote heat electrification and non-wires/pipes alternatives; (iii) initiatives to support affordability and benefit low-income customers and disadvantaged communities; (iv) targeted gas main replacements and leak repairs to enhance safety and reduce system emissions, and (v) expanded energy efficiency, weatherization, and demand response offerings.</t>
  </si>
  <si>
    <t>Change in Unamortized Debt Expense</t>
  </si>
  <si>
    <t>Change in Transmission congestion contract</t>
  </si>
  <si>
    <t>Change in Capitalized Pension Expense</t>
  </si>
  <si>
    <t>Capital spending prepayments</t>
  </si>
  <si>
    <t>Advance from affiliates</t>
  </si>
  <si>
    <t xml:space="preserve">Capital Contributions  </t>
  </si>
  <si>
    <t>Debt issuance cost</t>
  </si>
  <si>
    <t>electric/gas</t>
  </si>
  <si>
    <t>UTEN (Geothermal)</t>
  </si>
  <si>
    <t>Low Income EAP -Gas</t>
  </si>
  <si>
    <t>NUPD Tracker-Elec</t>
  </si>
  <si>
    <t>CLCPA Study</t>
  </si>
  <si>
    <t>EV Commercial Rebate</t>
  </si>
  <si>
    <t>Low Income Allow Discount Prog</t>
  </si>
  <si>
    <t>LT Plan Consultant</t>
  </si>
  <si>
    <t>593/254</t>
  </si>
  <si>
    <t>254/456</t>
  </si>
  <si>
    <t>908/ 555</t>
  </si>
  <si>
    <t>908/909</t>
  </si>
  <si>
    <t>254/ 904</t>
  </si>
  <si>
    <t>431/ 555</t>
  </si>
  <si>
    <t>407.3/419</t>
  </si>
  <si>
    <t>Exogenous Event Defe - Electric</t>
  </si>
  <si>
    <t>Exogenous Event Defe - Gas</t>
  </si>
  <si>
    <t xml:space="preserve">Merchant Function Charge - Gas        </t>
  </si>
  <si>
    <t>182</t>
  </si>
  <si>
    <t>407.3/ 407.4/ 456</t>
  </si>
  <si>
    <t>NUPD Tracker - Elec</t>
  </si>
  <si>
    <t>407.4/ 456</t>
  </si>
  <si>
    <t>NUPD Tracker - Gas</t>
  </si>
  <si>
    <t>407.3/ 495</t>
  </si>
  <si>
    <t>182.3</t>
  </si>
  <si>
    <t>407.4</t>
  </si>
  <si>
    <t>571</t>
  </si>
  <si>
    <t>431</t>
  </si>
  <si>
    <t>407.3/ 407.4</t>
  </si>
  <si>
    <t>253</t>
  </si>
  <si>
    <t>411.1</t>
  </si>
  <si>
    <t>190/ 411.1</t>
  </si>
  <si>
    <t>456/ 555</t>
  </si>
  <si>
    <t>CES Backstop-Int</t>
  </si>
  <si>
    <t>ExogenousEvent Def-E</t>
  </si>
  <si>
    <t>ExogenousEvent Def-G</t>
  </si>
  <si>
    <t>495/419</t>
  </si>
  <si>
    <t>Enviro. Recoveries</t>
  </si>
  <si>
    <t>National Urban League Inc</t>
  </si>
  <si>
    <t>Nuclear Disposal Interest</t>
  </si>
  <si>
    <t>NYS Energy Bill Credit Interest</t>
  </si>
  <si>
    <t>Construction &amp; TU on Deposit</t>
  </si>
  <si>
    <t>Merchant Function Charge CC</t>
  </si>
  <si>
    <t>TRAC Carrying Charges</t>
  </si>
  <si>
    <t>Energy Highway Asset Sale &amp; Lease</t>
  </si>
  <si>
    <t>2.721% Series</t>
  </si>
  <si>
    <t>10 Year Fixed Notes @5.29%</t>
  </si>
  <si>
    <t>30 Year Fixed Notes @5.664%</t>
  </si>
  <si>
    <t>Net Operating Losses</t>
  </si>
  <si>
    <t>INVESTMENT</t>
  </si>
  <si>
    <t>NET OPERATING LOSS</t>
  </si>
  <si>
    <t>Prepaid Capital Expenditures</t>
  </si>
  <si>
    <t>Minor Items &lt;$250k</t>
  </si>
  <si>
    <t>Q1627 Micron Fab 2 Project FES</t>
  </si>
  <si>
    <t>Q1638 Beck Storage FES</t>
  </si>
  <si>
    <t>Q1637 Elevate Bethlehem FES</t>
  </si>
  <si>
    <t>Q1645 Battle Hill Storage FES</t>
  </si>
  <si>
    <t>Q1635 Malone Energy Storage FES</t>
  </si>
  <si>
    <t>Q1636 Vail Energy Storage FES</t>
  </si>
  <si>
    <t>Q1646 POWI Project FES</t>
  </si>
  <si>
    <t>Q1650 Moose Creek 1 Project FES</t>
  </si>
  <si>
    <t>Q1651 Independence BESS FES</t>
  </si>
  <si>
    <t>Q1654 Antelope Energy ES FES</t>
  </si>
  <si>
    <t>Q1656 Chinook Energy ES FES</t>
  </si>
  <si>
    <t>Syracuse Repowering Study</t>
  </si>
  <si>
    <t>Q1665 Buffalo Avenue Storage FES</t>
  </si>
  <si>
    <t>Q1666 River Road Storage FES</t>
  </si>
  <si>
    <t>Q1313 Queensbury BESS FSA</t>
  </si>
  <si>
    <t>Q1442 Mulberry Energy Storage FES</t>
  </si>
  <si>
    <t>Q1681 Niagara Digital Campus FES</t>
  </si>
  <si>
    <t>C24-044 Honey Bee Battery Storage</t>
  </si>
  <si>
    <t>C24-045 New Scotland BESS</t>
  </si>
  <si>
    <t>C24-072 Eastwater Energy Storage</t>
  </si>
  <si>
    <t>C24-073 Icebox Energy Storage</t>
  </si>
  <si>
    <t>C24-074 Lighthouse Energy Storage</t>
  </si>
  <si>
    <t>C24-097 Basecamp BESS</t>
  </si>
  <si>
    <t>C24-105 ELP Clay Storage</t>
  </si>
  <si>
    <t>C24-106 Granby Storage</t>
  </si>
  <si>
    <t>C24-122 Capital Energy Storage</t>
  </si>
  <si>
    <t>C24-124 Dunkirk Energy Storage</t>
  </si>
  <si>
    <t>C24-126 Pine Grove Energy Storage</t>
  </si>
  <si>
    <t>C24-127 Crescent Energy Storage</t>
  </si>
  <si>
    <t>C24-129 Buffalo Road Energy Storage</t>
  </si>
  <si>
    <t>C24-130 Elevate Bethlehem BESS</t>
  </si>
  <si>
    <t>C24-134 River Road Energy Storage</t>
  </si>
  <si>
    <t>C24-147 Battle Hill Storage</t>
  </si>
  <si>
    <t>C24-148 Willard Storage</t>
  </si>
  <si>
    <t>C24-151 Richardson BESS</t>
  </si>
  <si>
    <t>C24-153 Chinook Energy Storage</t>
  </si>
  <si>
    <t>C24-155 Zenobe Stockton BESS</t>
  </si>
  <si>
    <t>C24-163 Porter Energy Storage</t>
  </si>
  <si>
    <t>C24-168 Ball Hill BESS</t>
  </si>
  <si>
    <t>C24-170 Zenith BESS</t>
  </si>
  <si>
    <t>C24-191 Zenobe Rotterdam LLC</t>
  </si>
  <si>
    <t>C24-199 Blue Frost Storage II</t>
  </si>
  <si>
    <t>C24-200 Hickory Hill Energy Storage</t>
  </si>
  <si>
    <t>C24-203 Mill Run BESS</t>
  </si>
  <si>
    <t>C24-208 Independence BESS</t>
  </si>
  <si>
    <t>C24-211 Marcy BESS 2</t>
  </si>
  <si>
    <t>C24-214 Mulberry Energy Storage</t>
  </si>
  <si>
    <t>C24-216 Zenobe Harmony Storage</t>
  </si>
  <si>
    <t>C24-226 South Dow</t>
  </si>
  <si>
    <t>C24-227 South Dow 2</t>
  </si>
  <si>
    <t>C24-239 Zenobe Wellsville</t>
  </si>
  <si>
    <t>C24-248 Dove Energy Storage</t>
  </si>
  <si>
    <t>C24-256 Springer Storage</t>
  </si>
  <si>
    <t>C24-257 Grapevine Storage</t>
  </si>
  <si>
    <t>C24-263 Jefferson Energy Storage</t>
  </si>
  <si>
    <t>C24-264 Berry Farm Storage</t>
  </si>
  <si>
    <t>C24-267 Beck Storage</t>
  </si>
  <si>
    <t>C24-268 Arnold Energy Storage</t>
  </si>
  <si>
    <t>C24-277 Tierken Storage</t>
  </si>
  <si>
    <t>C24-285 North Watertown BESS</t>
  </si>
  <si>
    <t>C24-302 NY Oswego 200 Erie St Stora</t>
  </si>
  <si>
    <t>C24-303 NY Niagara Falls Blvd Storag</t>
  </si>
  <si>
    <t>C24-307 Marshville BESS</t>
  </si>
  <si>
    <t>C24-312 St. Regis</t>
  </si>
  <si>
    <t>C24-320 Boonville Standalone Storage</t>
  </si>
  <si>
    <t>C24-323 Echo Lake</t>
  </si>
  <si>
    <t>C24-325 Van Buren Storage</t>
  </si>
  <si>
    <t>C24-327 North Creek</t>
  </si>
  <si>
    <t>C24-330 Pine Hill Storage</t>
  </si>
  <si>
    <t>C24-332 Stoner Trail Storage</t>
  </si>
  <si>
    <t>C24-339 Chateaguay BESS</t>
  </si>
  <si>
    <t>C24-368 Huntley Energy Storage</t>
  </si>
  <si>
    <t>CR24-1003 Bethlehem Energy Uprate</t>
  </si>
  <si>
    <t>Q1178 NY115 Newport Solar FES</t>
  </si>
  <si>
    <t>Q1604 Blue Frost Project FES</t>
  </si>
  <si>
    <t>Q1436 North Foothills Project FES</t>
  </si>
  <si>
    <t>Page 231.7</t>
  </si>
  <si>
    <t>Q1089 Flat Creek Solar FSA</t>
  </si>
  <si>
    <t>Q1115 Flat Creek Solar 2 FSA</t>
  </si>
  <si>
    <t>Q1035 NY08 Solar FSA</t>
  </si>
  <si>
    <t>Q1661 Crown Point Solar FES</t>
  </si>
  <si>
    <t>Q1227 18405 Scotch Ridge Solar FSA</t>
  </si>
  <si>
    <t>Q1166 BR Benson Mines Solar FSA</t>
  </si>
  <si>
    <t>Q1655 West Laurens Solar FES</t>
  </si>
  <si>
    <t>Q1213 St Lawrence D&amp;A Center FSA</t>
  </si>
  <si>
    <t>Q1675 HELIOS Solar FES</t>
  </si>
  <si>
    <t>Q1156 Cody Road Wind Farm FSA</t>
  </si>
  <si>
    <t>Q1171 ELP Stuyvesant Solar FSA</t>
  </si>
  <si>
    <t>Q858 Genesee Rd Solar FSA</t>
  </si>
  <si>
    <t>Q1096 Alfred Oaks Solar FSA</t>
  </si>
  <si>
    <t>C24-052 Hemlock Hollow Wind</t>
  </si>
  <si>
    <t>C24-039 Golden Knight Solar</t>
  </si>
  <si>
    <t>Page 231.8</t>
  </si>
  <si>
    <t>C24-019 American Wintergreen Solar</t>
  </si>
  <si>
    <t>C24-020 Verona Solar II</t>
  </si>
  <si>
    <t>C24-018 Twinleaf Solar</t>
  </si>
  <si>
    <t>C24-037 Gunns Corners Solar</t>
  </si>
  <si>
    <t>C24-042 Hoffman Falls Wind 2</t>
  </si>
  <si>
    <t>C24-065 Maplehurst Energy Park</t>
  </si>
  <si>
    <t>C24-076 Springbrooke Solar</t>
  </si>
  <si>
    <t>C24-078 Markham Hollow Rd Solar</t>
  </si>
  <si>
    <t>C24-079 Maple Harvest Wind</t>
  </si>
  <si>
    <t>C24-090 Cuba Solar</t>
  </si>
  <si>
    <t>C24-092 Scio Solar Facility</t>
  </si>
  <si>
    <t>C24-099 Crown Point Solar</t>
  </si>
  <si>
    <t>C24-102 ELP Rotterdam Solar</t>
  </si>
  <si>
    <t>C24-111 NY53-Fort Edward Solar</t>
  </si>
  <si>
    <t>C24-112 NY48-Diamond Solar</t>
  </si>
  <si>
    <t>C24-113 NY115-Newport Solar</t>
  </si>
  <si>
    <t>C24-115 Iris Bloom Solar</t>
  </si>
  <si>
    <t xml:space="preserve">C24-118 Rutland Center Solar </t>
  </si>
  <si>
    <t>C24-120 Field Day Solar</t>
  </si>
  <si>
    <t>C24-121 Beacon Harbor Solar</t>
  </si>
  <si>
    <t>C24-137 Gillie Brook Solar</t>
  </si>
  <si>
    <t>C24-144 Blue Line Solar</t>
  </si>
  <si>
    <t>C24-149 Manchester Solar</t>
  </si>
  <si>
    <t>C24-150 Kingbird Solar</t>
  </si>
  <si>
    <t>C24-156 Grass River Solar</t>
  </si>
  <si>
    <t>C24-184 Tabletop Solar</t>
  </si>
  <si>
    <t>C24-194 Sapphire Sun</t>
  </si>
  <si>
    <t>C24-196 Yellow Feather Solar</t>
  </si>
  <si>
    <t>C24-217 Bay Breeze Solar</t>
  </si>
  <si>
    <t>C24-225 Goldenrod Wind</t>
  </si>
  <si>
    <t>C24-229 Buttercup Wind</t>
  </si>
  <si>
    <t>C24-230 Dewdrop Wind</t>
  </si>
  <si>
    <t>C24-235 Champlain Solar Uprate</t>
  </si>
  <si>
    <t>C24-236 Champlain Solar</t>
  </si>
  <si>
    <t>C24-240 Moran 2 Solar</t>
  </si>
  <si>
    <t>C24-244 Utica Solar PV Project</t>
  </si>
  <si>
    <t>C24-246 Block Perch Solar</t>
  </si>
  <si>
    <t>C24-249 Empire Solar</t>
  </si>
  <si>
    <t>C24-250 Honey Ridge Solar</t>
  </si>
  <si>
    <t>C24-290 Cazenovia Solar</t>
  </si>
  <si>
    <t>C24-293 Oswego Clean Energy</t>
  </si>
  <si>
    <t>C24-296 Medina Solar</t>
  </si>
  <si>
    <t>C24-297 Deer River Wind</t>
  </si>
  <si>
    <t>C24-319 Ditch Creek</t>
  </si>
  <si>
    <t>C24-336 Mill Point Solar II</t>
  </si>
  <si>
    <t>C24-347 Little Falls Solar</t>
  </si>
  <si>
    <t>C24-349 Richland III Solar</t>
  </si>
  <si>
    <t>C24-357 Glove City Solar</t>
  </si>
  <si>
    <t>C24-362 Amsterdam Solar</t>
  </si>
  <si>
    <t>C24-367 Lewis Wind</t>
  </si>
  <si>
    <t>Lower Beaver Falls</t>
  </si>
  <si>
    <t>Upper Beaver Falls</t>
  </si>
  <si>
    <t>Burrows Hydro</t>
  </si>
  <si>
    <t>Burt Dam Power Company</t>
  </si>
  <si>
    <t>Champlain Spinners - Power Co</t>
  </si>
  <si>
    <t>Copenhagen Hydro - High Falls - -  845"A"</t>
  </si>
  <si>
    <t>NM-1982</t>
  </si>
  <si>
    <t>Denley - New Generation</t>
  </si>
  <si>
    <t>Dexter Hydro - HDG - - 845"C"</t>
  </si>
  <si>
    <t>Diamond Island Hydro - - 845"F"</t>
  </si>
  <si>
    <t>Forestport Hydro</t>
  </si>
  <si>
    <t>Fowler Hydro</t>
  </si>
  <si>
    <t>Green Island Power Authority</t>
  </si>
  <si>
    <t>Hailesboro Hydro #3 - - 845"B"</t>
  </si>
  <si>
    <t>Hailesboro Hydro #4 - - 845 "G"</t>
  </si>
  <si>
    <t>Haliesboro Hydro #6 - - 845 "D"</t>
  </si>
  <si>
    <t>High Dam</t>
  </si>
  <si>
    <t>Hollingsworth &amp; Vose</t>
  </si>
  <si>
    <t>Hollow Dam Hydro</t>
  </si>
  <si>
    <t>MT IDA Associates</t>
  </si>
  <si>
    <t>Newport Hydro</t>
  </si>
  <si>
    <t>Ogdensburg Hydro</t>
  </si>
  <si>
    <t>Palmer Falls</t>
  </si>
  <si>
    <t>Phoenix Hydro</t>
  </si>
  <si>
    <t>Port Leyden-Kelpttown Rd</t>
  </si>
  <si>
    <t>Pyrites - New Hydro</t>
  </si>
  <si>
    <t>Tannery Island Power Company</t>
  </si>
  <si>
    <t xml:space="preserve">Theresa Hydro - - 845 "E" </t>
  </si>
  <si>
    <t>Union Falls Hydropower LTD Partnership</t>
  </si>
  <si>
    <t>Utica Water Board</t>
  </si>
  <si>
    <t>Valatie Falls Hydro</t>
  </si>
  <si>
    <t>Victory Mills Hydro</t>
  </si>
  <si>
    <t xml:space="preserve">West End Dam </t>
  </si>
  <si>
    <t>WAMCO 31 Ltd., A Texas Ltd. Partnership</t>
  </si>
  <si>
    <t>NM-1986</t>
  </si>
  <si>
    <t>NM-1981</t>
  </si>
  <si>
    <t>NM-1987</t>
  </si>
  <si>
    <t>NM-1983</t>
  </si>
  <si>
    <t>NM-1984</t>
  </si>
  <si>
    <t>NM-1985</t>
  </si>
  <si>
    <t>NM-1958</t>
  </si>
  <si>
    <t>NM-1980</t>
  </si>
  <si>
    <t>NM-1969</t>
  </si>
  <si>
    <t>NM-1971</t>
  </si>
  <si>
    <t>Fortistar North Tonowanda, Inc. (oxbow)</t>
  </si>
  <si>
    <t>Stuyvesant Falls Hydro</t>
  </si>
  <si>
    <t>East Pulaski</t>
  </si>
  <si>
    <t>Revenue from Reg Mechanisms</t>
  </si>
  <si>
    <t>Niagara Mohawk - Special Projects Revenue</t>
  </si>
  <si>
    <t>Other - Black Start</t>
  </si>
  <si>
    <t>Meter Purchase Blkt - NIMO</t>
  </si>
  <si>
    <t>NY AMI Electric East- UPA Meter</t>
  </si>
  <si>
    <t>NY AMI Electric East-UPA Install</t>
  </si>
  <si>
    <t>CAP OH 5210 NYE1000</t>
  </si>
  <si>
    <t>Royal Ave Station: 13.2KV Cables 51</t>
  </si>
  <si>
    <t>Lakeville Station Retirement to Son</t>
  </si>
  <si>
    <t xml:space="preserve">BUFFALO STATION 31 REBUILD </t>
  </si>
  <si>
    <t>Electric East AMI Meters</t>
  </si>
  <si>
    <t>Elsmere Station Rebuild</t>
  </si>
  <si>
    <t xml:space="preserve">Fayette St Station Inst Metal Clad </t>
  </si>
  <si>
    <t>FY22 ALBANY N/W SECONDARY CABLE REP</t>
  </si>
  <si>
    <t>MANHEIM FEEDER GETAWAYS - (CIVIL) (</t>
  </si>
  <si>
    <t>Buffalo Station 30 Rebuilding</t>
  </si>
  <si>
    <t>Telecom D East Dark Fiber Glens Fls</t>
  </si>
  <si>
    <t>Long Rd Station Inst Transf Bank</t>
  </si>
  <si>
    <t>2024-ROW BLANKET-UNY CENTRAL</t>
  </si>
  <si>
    <t>Eden Switch Struct Building Substat</t>
  </si>
  <si>
    <t>Cortland Station ARP Brker Rplc</t>
  </si>
  <si>
    <t>HCB3-22_Primary Switches Pad Transf</t>
  </si>
  <si>
    <t>Whitehall 52 - Riverside Dr. Ratio</t>
  </si>
  <si>
    <t>REPLACE 3 NETWORK TRANSF. ON ROOF @</t>
  </si>
  <si>
    <t>Transformer Purchase - NIMO</t>
  </si>
  <si>
    <t>Grand Island #64 Rplc TB#1</t>
  </si>
  <si>
    <t>Station 3012 Work - 301252 UG</t>
  </si>
  <si>
    <t>DK23_Fleet EV Charging Station</t>
  </si>
  <si>
    <t>Dist Elec Asset Rep. Rep\Rel Vault</t>
  </si>
  <si>
    <t xml:space="preserve">Delameter Station Rebuild Station </t>
  </si>
  <si>
    <t>Tuller Hill Metal Clad Replacement</t>
  </si>
  <si>
    <t>Unionville 52 - Convert Delmar 2794</t>
  </si>
  <si>
    <t>2024-ROW BLANKET-UNY EAST</t>
  </si>
  <si>
    <t>NF22_Bathroom Renovation</t>
  </si>
  <si>
    <t>Galeville Station Rebuild</t>
  </si>
  <si>
    <t>December 2024 Minor Storm Damage -</t>
  </si>
  <si>
    <t>Stoner 53 - Reconductor County Hwy'</t>
  </si>
  <si>
    <t>Capital SAIFI Feeder Patrols</t>
  </si>
  <si>
    <t>Lakeville retirement to Sonora Way,</t>
  </si>
  <si>
    <t>West Seneca Order Spare Transf</t>
  </si>
  <si>
    <t>Estimate for NYS Broadband Expansio</t>
  </si>
  <si>
    <t>December 2024 Capital Monthly Confi</t>
  </si>
  <si>
    <t>Austin Station Smart Path Connect</t>
  </si>
  <si>
    <t xml:space="preserve">Little Falls New Substation </t>
  </si>
  <si>
    <t>Taylorville Station CLCPA Rebuild</t>
  </si>
  <si>
    <t xml:space="preserve">New Coffeen Station CLCPA </t>
  </si>
  <si>
    <t xml:space="preserve">Golah Station-Minor Rebuild </t>
  </si>
  <si>
    <t>Transmission Rehab/build/Rebuild  I</t>
  </si>
  <si>
    <t>Edic Station Smart Path Connect</t>
  </si>
  <si>
    <t>Dunkirk - Laona CLCPA Rebuild</t>
  </si>
  <si>
    <t>T1080 Transmission Rehab/build/Rebu</t>
  </si>
  <si>
    <t>Saltsman Station CLCPA Phase 1</t>
  </si>
  <si>
    <t>S.E. Batavia - Golah 119 CLCPA</t>
  </si>
  <si>
    <t xml:space="preserve">Hoosick Station Rplc Exist 115kV </t>
  </si>
  <si>
    <t>New 230kV Line 10 Install</t>
  </si>
  <si>
    <t>Purchase Spare Transf Albany</t>
  </si>
  <si>
    <t xml:space="preserve">New Marshville Station CLCPA </t>
  </si>
  <si>
    <t>Middle Rd Station CLCPA</t>
  </si>
  <si>
    <t>Oneida Station Rebuild 115kV Assets</t>
  </si>
  <si>
    <t>Malone Station Phase Angle Regulato</t>
  </si>
  <si>
    <t xml:space="preserve">Rotterdam Station Rebuild 69kV </t>
  </si>
  <si>
    <t>Mortimer - Golah 110 CLCPA Rebuild</t>
  </si>
  <si>
    <t>Coffeen Street Station Asset Rplc</t>
  </si>
  <si>
    <t>Mortimer - Golah 109 CLCPA Rebuild</t>
  </si>
  <si>
    <t>Spier Falls - Rotterdam 2 Insulator</t>
  </si>
  <si>
    <t>Meco Station Rebuild</t>
  </si>
  <si>
    <t>North Troy -Install 2MWs of Energy</t>
  </si>
  <si>
    <t>Colton - Malone #3 CLCPA P2</t>
  </si>
  <si>
    <t xml:space="preserve">East Ave Station CLCPA </t>
  </si>
  <si>
    <t xml:space="preserve">Brown Falls Expand Upper Yard </t>
  </si>
  <si>
    <t xml:space="preserve">Maiden Lane Station CLCPA </t>
  </si>
  <si>
    <t>Indeck Oswego - LHH #2 CLCPA P2</t>
  </si>
  <si>
    <t>Purchase Spare Transf Buffalo</t>
  </si>
  <si>
    <t>Menands-Control House &amp; Relay Work</t>
  </si>
  <si>
    <t>LHH - Clay #7 CLCPA P2</t>
  </si>
  <si>
    <t>Transmission Rehab/build/Rebuild AD</t>
  </si>
  <si>
    <t>T3280 priority T3C Computapole insp</t>
  </si>
  <si>
    <t>Boonville Station Rebuild</t>
  </si>
  <si>
    <t>N Watertown Station New 4 Brkr Stat</t>
  </si>
  <si>
    <t>Temporary Control House, following</t>
  </si>
  <si>
    <t>Mobile Substation 12W</t>
  </si>
  <si>
    <t>Taylorville - Boonville 5 CLCPA P2</t>
  </si>
  <si>
    <t xml:space="preserve">Mobile Sub 6C Xfrmr </t>
  </si>
  <si>
    <t>Inghams - Meco CLCPA Rebuild</t>
  </si>
  <si>
    <t>Manheim Station Control House</t>
  </si>
  <si>
    <t>Maple Ave - Rotterdam CLCPA Rebuild</t>
  </si>
  <si>
    <t>CAP OH 5210 NYT1000</t>
  </si>
  <si>
    <t>Clay Station Install CB,Disc Sw</t>
  </si>
  <si>
    <t>Mortimer-Pannell 24/25 Rebuild - 24</t>
  </si>
  <si>
    <t>Clay Substation Interconnect Micron</t>
  </si>
  <si>
    <t xml:space="preserve">Malone Station Rebuild </t>
  </si>
  <si>
    <t>Boonville - Porter 1 CLCPA P2</t>
  </si>
  <si>
    <t xml:space="preserve">Grooms Road to Forts Ferry #13 CCR </t>
  </si>
  <si>
    <t>Inghams - Stoner CLCPA Rebuild</t>
  </si>
  <si>
    <t>Easement/Land-Indian Ri-N Watert Su</t>
  </si>
  <si>
    <t>Elm 23kV breakers</t>
  </si>
  <si>
    <t>LockportSubstationRebuildCo36TxT</t>
  </si>
  <si>
    <t>Meco - Maple Ave CLCPA Rebuild</t>
  </si>
  <si>
    <t>Stoner - Rotterdam CLCPA Rebuild</t>
  </si>
  <si>
    <t>BR - Middle RD #8 CLCPA P2</t>
  </si>
  <si>
    <t>Mortimer-Pannell 24/25 Rebuild - 25</t>
  </si>
  <si>
    <t>Mohican Station New Control House</t>
  </si>
  <si>
    <t>BR - Coffeen - LHH #5 CLCPA P2</t>
  </si>
  <si>
    <t>RIVERSIDE-SOUTH MALL #38 34.5KV CAB</t>
  </si>
  <si>
    <t>Clay Station Micron Fab#2 Interconn</t>
  </si>
  <si>
    <t>Whitehall Station Dark Fiber Instal</t>
  </si>
  <si>
    <t>Boonville Station Upgrades</t>
  </si>
  <si>
    <t>Taylorville - Boonville 6 CLCPA P2</t>
  </si>
  <si>
    <t>Middle Rd - LHH #6 CLCPA P2</t>
  </si>
  <si>
    <t xml:space="preserve">Spare Transformer Buffalo </t>
  </si>
  <si>
    <t>T1080 Transmission Emergency Repair</t>
  </si>
  <si>
    <t>Mallory Rd Station New Control Hous</t>
  </si>
  <si>
    <t>South Oswego - Indeck #6 CLCPA P2</t>
  </si>
  <si>
    <t>T1110 Transmission Emergency Repair</t>
  </si>
  <si>
    <t>T4240/T4190 Porter-Valley/Watkins 4</t>
  </si>
  <si>
    <t>Knapp Road Storage Building</t>
  </si>
  <si>
    <t>Sherman-Ashville 863-34.5 kV ACR</t>
  </si>
  <si>
    <t>T2720 Transmission Rehab/build/Rebu</t>
  </si>
  <si>
    <t>Yahnundasis Station Asset Rplcment</t>
  </si>
  <si>
    <t>ROTTERDAM-WEAVER ST. #36 34.5KV CAB</t>
  </si>
  <si>
    <t>Boonville - Porter 2 CLCPA P2</t>
  </si>
  <si>
    <t>T5070 Transmission Emergency Repair</t>
  </si>
  <si>
    <t>T2320-1 LHH-Clay #7; Weztel Rd Tap</t>
  </si>
  <si>
    <t>Inghams - St Johnsville CLCPA Rebui</t>
  </si>
  <si>
    <t>T1260-T1270 Transmission Rehab/buil</t>
  </si>
  <si>
    <t>S. Oswego - NMP #1 CLCPA P2</t>
  </si>
  <si>
    <t>Dewitt Station Rplc Brker R130</t>
  </si>
  <si>
    <t>Phillips - Medina #301, 34.5kV - Ly</t>
  </si>
  <si>
    <t xml:space="preserve">St Johnsville - Marshville CLCPA </t>
  </si>
  <si>
    <t>Clinton - Marshville CLCPA Rebuild</t>
  </si>
  <si>
    <t>Oneida Station Rebuild Control Hous</t>
  </si>
  <si>
    <t>Fitzpatrick - LHH #3 CLCPA P2</t>
  </si>
  <si>
    <t>Mallory Rd Station Reconfig 115kV</t>
  </si>
  <si>
    <t>BR - Taylorville #2 CLCPA P2</t>
  </si>
  <si>
    <t>T5190 Greenbush-Stephentown 993 Osm</t>
  </si>
  <si>
    <t>Ticonderoga Station Dark Fiber Inst</t>
  </si>
  <si>
    <t>Lafayette Station  Upgrd Comm Equip</t>
  </si>
  <si>
    <t>T5500 New Scotland - Feura Bush #9</t>
  </si>
  <si>
    <t xml:space="preserve">G.E. R&amp;D - Inman Road #20 CCR </t>
  </si>
  <si>
    <t>Coffeen - Black River 3 CLCPA P2</t>
  </si>
  <si>
    <t>N Watertown - Indian River New Line</t>
  </si>
  <si>
    <t>GRS 924-318 Shaker Road Replace</t>
  </si>
  <si>
    <t>IMP PL-48 Intcnct to PL-49</t>
  </si>
  <si>
    <t>Gas - Repl Sm Mtrs NM - NYE</t>
  </si>
  <si>
    <t>LTUN20867-Central Sq-State Hwy 49</t>
  </si>
  <si>
    <t>GRS 824-406/407 STATION REPLACEMENT</t>
  </si>
  <si>
    <t>NY AMI FAN Central-Gas</t>
  </si>
  <si>
    <t>GRS-924-334, Wolf Rd OPP</t>
  </si>
  <si>
    <t>New Transmission Valve</t>
  </si>
  <si>
    <t>GRS 924-401 Burdeck Station Replace</t>
  </si>
  <si>
    <t>NY AMI FAN East-Gas</t>
  </si>
  <si>
    <t>New GRS near kenwood Ave on PL E30</t>
  </si>
  <si>
    <t>PL 51 cutouts result from ILI 2024</t>
  </si>
  <si>
    <t>PL E23 - V2301 16" Valve replacemen</t>
  </si>
  <si>
    <t>Purchase gas meter instruments</t>
  </si>
  <si>
    <t>NY AMI FAN West-Gas</t>
  </si>
  <si>
    <t>PL E18 Mohawk River HDD</t>
  </si>
  <si>
    <t>NY AMI Gas Central-UPA Installation</t>
  </si>
  <si>
    <t>GRS 824-644, Yorkville Replacement</t>
  </si>
  <si>
    <t>Pipln integ - IVP - E18 MAOP</t>
  </si>
  <si>
    <t>ERT for Gas Meter Purch Blkt- NM</t>
  </si>
  <si>
    <t>Gas - New Lg Mtrs NM - NYE</t>
  </si>
  <si>
    <t xml:space="preserve">IMP - PL50 ILI Robot Vaults </t>
  </si>
  <si>
    <t>Pipeline E12 Hudson River Crossing</t>
  </si>
  <si>
    <t>NY AMI Gas East-UPA Installation</t>
  </si>
  <si>
    <t>LMR Land Mobile Radio System</t>
  </si>
  <si>
    <t>PL 58 result from ILI 2024</t>
  </si>
  <si>
    <t>NY AMI Gas East</t>
  </si>
  <si>
    <t>GRS 924-450 Putnam Take OPP</t>
  </si>
  <si>
    <t>GRS-924-340 Normanskill Take OPP</t>
  </si>
  <si>
    <t>GRS 824-004 Therm City Take OPP</t>
  </si>
  <si>
    <t>HD22_Office Refresh</t>
  </si>
  <si>
    <t>SOC22_Bldg A Ext. Faade LED Lighti</t>
  </si>
  <si>
    <t>HCB2 Restroom Reno</t>
  </si>
  <si>
    <t>NIMO - Transp Shop &amp; Equip</t>
  </si>
  <si>
    <t>CAM24_Bldg 1 Area A&amp;B Roof Replacem</t>
  </si>
  <si>
    <t>HCB19_Storage Bldg</t>
  </si>
  <si>
    <t xml:space="preserve">NY-NALB-1125-BROADWAY-North Albany </t>
  </si>
  <si>
    <t>OSW24_Main Bldg 1 Roof Replacement</t>
  </si>
  <si>
    <t>WTN23_Bathroom Reno for Energy Serv</t>
  </si>
  <si>
    <t>SOC24_Remodel Training Room</t>
  </si>
  <si>
    <t>HCB24_Site Lighting Replacement</t>
  </si>
  <si>
    <t>CP22_HVAC System Improvement</t>
  </si>
  <si>
    <t>HIN21_Net Zero</t>
  </si>
  <si>
    <t xml:space="preserve">SOC23_Bldg A Roof Replacement </t>
  </si>
  <si>
    <t>WTN22_HVAC Controls</t>
  </si>
  <si>
    <t>SOC22_Campus FA &amp; Halon System Upgr</t>
  </si>
  <si>
    <t>5210 Glens Falls Lift Replacenet</t>
  </si>
  <si>
    <t>Gordon Road</t>
  </si>
  <si>
    <t>Steel, Lattice</t>
  </si>
  <si>
    <t>Findley Lake Station 71</t>
  </si>
  <si>
    <t>Other Electric Revenue</t>
  </si>
  <si>
    <t>s(S/W)+d(D/D+P+C)(1-S/W)= 3.05%</t>
  </si>
  <si>
    <t>(1-SW)[p(P/D+P+C)+c(C/D+P+C)] = 2.96%</t>
  </si>
  <si>
    <t>Balance January 1, 2024</t>
  </si>
  <si>
    <t>Balance December 31, 2024</t>
  </si>
  <si>
    <t>18% Gas Segment</t>
  </si>
  <si>
    <t>82% Electric Segment</t>
  </si>
  <si>
    <t>April 30, 2025</t>
  </si>
  <si>
    <t xml:space="preserve">  Other Transfers (Specify):</t>
  </si>
  <si>
    <t>Michael Dixon, NY Controller</t>
  </si>
  <si>
    <t>VP, NY Controller</t>
  </si>
  <si>
    <t>Other debits and Credits represents ARO adjustments, and intangible transfers and rent reclassification.</t>
  </si>
  <si>
    <t>On page 219, Line 8 &amp; 17: Other Accounts - The $6,298,968 is depreciation of the common segment. It is included in line 8 and then transferred out in line 17.</t>
  </si>
  <si>
    <t>Rudolph Wynter</t>
  </si>
  <si>
    <t>Sally Librera</t>
  </si>
  <si>
    <t>NY President and Board Director (Appointed 9/25/2024)</t>
  </si>
  <si>
    <t>Matthew Barnett</t>
  </si>
  <si>
    <t xml:space="preserve">Chief Operating Officer Electric NY (Appointed 12/17/2024) / Board Director </t>
  </si>
  <si>
    <t>Chief Financial Officer US / Board Director</t>
  </si>
  <si>
    <t>Talvis Love</t>
  </si>
  <si>
    <t>Chief Information &amp; Digital Officer (Appointed 4/15/2024)</t>
  </si>
  <si>
    <t>William Malee</t>
  </si>
  <si>
    <t>SVP Chief Customer Officer (Appointed 5/13/2024)</t>
  </si>
  <si>
    <t>VP Compliance NY / VP Regulatory and Pricing (Appointed 10/22/2024)</t>
  </si>
  <si>
    <t>NY General Counsel</t>
  </si>
  <si>
    <t>Laurice Arroyo</t>
  </si>
  <si>
    <t>Katie Backus</t>
  </si>
  <si>
    <t>VP, Gas Asset Management (Appointed 7/22/2024)</t>
  </si>
  <si>
    <t>VP, Gas Asset Management</t>
  </si>
  <si>
    <t>Elizabeth Arangio</t>
  </si>
  <si>
    <t>VP Gas Energy Procurement (Appointed 12/6/2024)</t>
  </si>
  <si>
    <t>VP NY Operations Support</t>
  </si>
  <si>
    <t>VP and US and NY Financial Controller</t>
  </si>
  <si>
    <t>Keith Levant</t>
  </si>
  <si>
    <t>Column (e).  Salary (Base Pay) - Salary paid during the year: This amount represents the salary paid for the time worked during the year at the operating company level as well as holiday pay, vacation pay, sick pay, sick/death in family, funeral leave, and personal leave pay.
Column (f).The deferred compensation  amount represents 1)  The change in the present value of pension benefits and deferred compensation, the 2) Company contribution to a SERP, which is non-qualified deferred compensation ,and 3) A long-term incentive plan under which awards of National Grid American Depositary Shares (ADSs) are granted to key employees.  The performance metrics are Value Growth and Return on Equity (ROE) which are measured over a three year performance period.  Subject to performance, any vested ADSs will be released net of tax withholdings.  Grants under the Long-Term Performance Plan ("LTPP") are generally awarded in June of each year. The amounts included above in column F are the vested award amounts for grants made in June 2024. 
Column (g).  Incentive Pay (Bonuses, etc): Incentive pay amount represents the cash value award under the National Grid Incentive Compensation plan and National Grid Goals program, the taxable value of non-deferred Awards under the programs were paid in June 2024, based upon April 2023 - March 2024 period.
Column (h).  Savings Plans: Savings Plans amount represents the company's matching contribution toward the employee's 401k plan.
Column (j).  Life Insurance Premiums: Life Insurance amount is the imputed value to the employee for the company paid premiums under a Group Term Life Insurance plan for coverage exceeding $50,000.
Column (k).  Other: This amount includes remuneration items such as imputed value of financial planning and other miscellaneous payments.
Note 1: Compensation allocated to Niagara Mohawk Power Corporation.
Note 2: Compensation included in rates.
Note 3: Salaries and other compensation represent amounts allocated under the Public Utility Holding Companies Act rules and regulations as monitored by the Federal Energy Regulatory Commission.</t>
  </si>
  <si>
    <t xml:space="preserve">Ross Turrini                        </t>
  </si>
  <si>
    <t>VP Record to Report (Appointed 4/1/2024)</t>
  </si>
  <si>
    <t>General Counsel Litigation &amp; Chief Compliance Officer (Appointed 7/1/2024)</t>
  </si>
  <si>
    <t>Local 0097 – GWI increase 3.50% effective 3/31/2024</t>
  </si>
  <si>
    <t xml:space="preserve">Local 097C – GWI increase $1+3.25% effective 4/7/2024 </t>
  </si>
  <si>
    <t xml:space="preserve">The Company’s balance sheets as of December 31, 2024 and 2023 included in this annual report reflect the removal of $1.3 billion of goodwill along with an offsetting reduction to Other Paid-In Capital.  This is different from the treatment of goodwill for FERC reporting under which goodwill is included in Utility Plant and is different from the treatment of goodwill for U.S. GAAP reporting under which goodwill is reported as a separate long-term asset.  </t>
  </si>
  <si>
    <t>Equity Contribution made by parent company (NM Holdings, 02/24)</t>
  </si>
  <si>
    <t>Equity Contribution made by parent company (NM Holdings, 09/03)</t>
  </si>
  <si>
    <t>Return of Capital Dividend on common stock (7/02)</t>
  </si>
  <si>
    <t>Share award adjustment &amp; compensation (12/18)</t>
  </si>
  <si>
    <t>Pension Settlement Loss</t>
  </si>
  <si>
    <t>Pension Settlement Gain</t>
  </si>
  <si>
    <t xml:space="preserve">
Federal and Regulatory Investigations into Allegations of Fraud and Bribery
n June 17, 2021, five former employees of National Grid USA Service Company, Inc. in the downstate New York facilities department were arrested on federal charges alleging fraud and bribery. The five former employees subsequently pleaded guilty to the charges, pursuant to plea agreements. NGUSA was deemed a victim of the crimes.  On June 23, 2021, based on the US Attorney’s announcement, the NYPSC issued an order commencing a proceeding to examine the potential impacts of the employee misconduct on the capital and O&amp;M expenditures of National Grid’s downstate New York gas companies.  
Over the past three years, National Grid has fully cooperated with the NYPSC’s investigation, which was resolved through a settlement that was approved by the NYPSC on December 19, 2024. In the interest of ensuring that The KeySpan Gas East Corporation and The Brooklyn Union Gas Company (the “Downstate New York Gas Companies”) customers were not financially impacted by the criminal conduct, the Downstate New York Gas Companies agreed to defer for the benefit of customers $20 million of revenues previously collected in rates. As of December 31, 2024, the KeySpan Gas East and Brooklyn Union Gas have recorded regulatory liabilities of $7 million and $13 million, respectively, for their share of the settlement. 
Other Litigation
In addition to the matters described above, the Company is subject to various legal proceedings arising out of the ordinary course of its business. The Company does not consider any of such proceedings to be material, individually or in the aggregate, to its business or likely to result in a material adverse effect on its results of operations, financial position, or cash flows.</t>
  </si>
  <si>
    <t>Total Other Page 121 Line 64 &amp; 67</t>
  </si>
  <si>
    <t>Total (Generation)</t>
  </si>
  <si>
    <t>Advance from Parent Company</t>
  </si>
  <si>
    <t>Adjustment of $13,705,497 is to reclass ending tax receivable balance.</t>
  </si>
  <si>
    <t>Line 6 Column f</t>
  </si>
  <si>
    <t>Adjustment of 3,074,373 is to reclass ending tax receivable balance</t>
  </si>
  <si>
    <t>Adjustment of (49,471) is for Emergency Rental Assistance Program (ERAP) credits for 2024</t>
  </si>
  <si>
    <t>Hydro Development Group, Inc-A</t>
  </si>
  <si>
    <t>Hydro Development Group, Inc-B</t>
  </si>
  <si>
    <t>Northern Electric Power-A</t>
  </si>
  <si>
    <t>Northern Electric Power-B</t>
  </si>
  <si>
    <t xml:space="preserve">   Removal Work in Progress</t>
  </si>
  <si>
    <t xml:space="preserve">   ARO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</si>
</sst>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5" formatCode="&quot;$&quot;#,##0_);\(&quot;$&quot;#,##0\)"/>
    <numFmt numFmtId="6" formatCode="&quot;$&quot;#,##0_);[Red]\(&quot;$&quot;#,##0\)"/>
    <numFmt numFmtId="7" formatCode="&quot;$&quot;#,##0.00_);\(&quot;$&quot;#,##0.00\)"/>
    <numFmt numFmtId="41" formatCode="_(* #,##0_);_(* \(#,##0\);_(* &quot;-&quot;_);_(@_)"/>
    <numFmt numFmtId="44" formatCode="_(&quot;$&quot;* #,##0.00_);_(&quot;$&quot;* \(#,##0.00\);_(&quot;$&quot;* &quot;-&quot;??_);_(@_)"/>
    <numFmt numFmtId="43" formatCode="_(* #,##0.00_);_(* \(#,##0.00\);_(* &quot;-&quot;??_);_(@_)"/>
    <numFmt numFmtId="164" formatCode="mm/dd/yy_)"/>
    <numFmt numFmtId="165" formatCode="0_)"/>
    <numFmt numFmtId="166" formatCode="&quot;$&quot;#,##0.0000_);\(&quot;$&quot;#,##0.0000\)"/>
    <numFmt numFmtId="167" formatCode="#,##0.0000_);\(#,##0.0000\)"/>
    <numFmt numFmtId="168" formatCode="0.0000_)"/>
    <numFmt numFmtId="169" formatCode="&quot;$&quot;#,##0.000_);\(&quot;$&quot;#,##0.000\)"/>
    <numFmt numFmtId="170" formatCode="0.0_)"/>
    <numFmt numFmtId="171" formatCode="0.00_)"/>
    <numFmt numFmtId="172" formatCode="0.0%"/>
    <numFmt numFmtId="173" formatCode="#,##0.000_);\(#,##0.000\)"/>
    <numFmt numFmtId="174" formatCode="&quot;$&quot;#,##0"/>
    <numFmt numFmtId="175" formatCode="0_);\(0\)"/>
    <numFmt numFmtId="176" formatCode="[$-409]mmmm\ d\,\ yyyy;@"/>
    <numFmt numFmtId="177" formatCode="_(* #,##0_);_(* \(#,##0\);_(* &quot;-&quot;??_);_(@_)"/>
    <numFmt numFmtId="178" formatCode="mmmm\ d\,\ yyyy"/>
    <numFmt numFmtId="179" formatCode="#,##0;\(#,##0\)"/>
    <numFmt numFmtId="180" formatCode="0.0000000000"/>
    <numFmt numFmtId="181" formatCode="[$$-409]#,##0.00_);\([$$-409]#,##0.00\)"/>
    <numFmt numFmtId="182" formatCode="&quot;$&quot;\ #,##0_);[Red]\(&quot;$&quot;\ #,##0\)"/>
    <numFmt numFmtId="183" formatCode="_(&quot;$&quot;* #,##0_);_(&quot;$&quot;* \(#,##0\);_(&quot;$&quot;* &quot;-&quot;??_);_(@_)"/>
    <numFmt numFmtId="184" formatCode="mm/dd/yyyy"/>
    <numFmt numFmtId="185" formatCode="0.000%"/>
  </numFmts>
  <fonts count="111">
    <font>
      <sz val="12"/>
      <name val="Arial"/>
    </font>
    <font>
      <sz val="11"/>
      <color theme="1"/>
      <name val="Calibri"/>
      <family val="2"/>
      <scheme val="minor"/>
    </font>
    <font>
      <sz val="11"/>
      <color theme="1"/>
      <name val="Calibri"/>
      <family val="2"/>
      <scheme val="minor"/>
    </font>
    <font>
      <sz val="11"/>
      <color theme="1"/>
      <name val="Calibri"/>
      <family val="2"/>
      <scheme val="minor"/>
    </font>
    <font>
      <sz val="24"/>
      <color indexed="12"/>
      <name val="Arial"/>
      <family val="2"/>
    </font>
    <font>
      <sz val="14"/>
      <color indexed="12"/>
      <name val="Arial"/>
      <family val="2"/>
    </font>
    <font>
      <sz val="16"/>
      <color indexed="12"/>
      <name val="Arial"/>
      <family val="2"/>
    </font>
    <font>
      <sz val="12"/>
      <color indexed="8"/>
      <name val="Arial"/>
      <family val="2"/>
    </font>
    <font>
      <sz val="12"/>
      <color indexed="12"/>
      <name val="Arial"/>
      <family val="2"/>
    </font>
    <font>
      <sz val="10"/>
      <color indexed="12"/>
      <name val="Arial"/>
      <family val="2"/>
    </font>
    <font>
      <b/>
      <sz val="14"/>
      <name val="Arial"/>
      <family val="2"/>
    </font>
    <font>
      <sz val="12"/>
      <name val="Arial"/>
      <family val="2"/>
    </font>
    <font>
      <b/>
      <sz val="12"/>
      <name val="Arial"/>
      <family val="2"/>
    </font>
    <font>
      <b/>
      <u/>
      <sz val="12"/>
      <name val="Arial"/>
      <family val="2"/>
    </font>
    <font>
      <u/>
      <sz val="12"/>
      <name val="Arial"/>
      <family val="2"/>
    </font>
    <font>
      <sz val="18"/>
      <name val="Arial"/>
      <family val="2"/>
    </font>
    <font>
      <sz val="14"/>
      <name val="Arial"/>
      <family val="2"/>
    </font>
    <font>
      <sz val="10"/>
      <name val="Arial"/>
      <family val="2"/>
    </font>
    <font>
      <b/>
      <u/>
      <sz val="10"/>
      <name val="Arial"/>
      <family val="2"/>
    </font>
    <font>
      <sz val="10"/>
      <color indexed="8"/>
      <name val="Arial"/>
      <family val="2"/>
    </font>
    <font>
      <b/>
      <sz val="12"/>
      <color indexed="8"/>
      <name val="Arial"/>
      <family val="2"/>
    </font>
    <font>
      <sz val="12"/>
      <color indexed="55"/>
      <name val="Arial"/>
      <family val="2"/>
    </font>
    <font>
      <u/>
      <sz val="12"/>
      <color indexed="8"/>
      <name val="Arial"/>
      <family val="2"/>
    </font>
    <font>
      <sz val="11"/>
      <name val="Arial"/>
      <family val="2"/>
    </font>
    <font>
      <i/>
      <sz val="12"/>
      <name val="Arial"/>
      <family val="2"/>
    </font>
    <font>
      <sz val="7"/>
      <name val="Arial"/>
      <family val="2"/>
    </font>
    <font>
      <sz val="14"/>
      <color indexed="8"/>
      <name val="Arial"/>
      <family val="2"/>
    </font>
    <font>
      <i/>
      <sz val="12"/>
      <color indexed="8"/>
      <name val="Arial"/>
      <family val="2"/>
    </font>
    <font>
      <b/>
      <sz val="10"/>
      <name val="Arial"/>
      <family val="2"/>
    </font>
    <font>
      <sz val="18"/>
      <color indexed="12"/>
      <name val="Arial"/>
      <family val="2"/>
    </font>
    <font>
      <u/>
      <sz val="18"/>
      <color indexed="12"/>
      <name val="Arial"/>
      <family val="2"/>
    </font>
    <font>
      <b/>
      <sz val="14"/>
      <color indexed="9"/>
      <name val="Arial"/>
      <family val="2"/>
    </font>
    <font>
      <b/>
      <sz val="18"/>
      <color indexed="9"/>
      <name val="Arial"/>
      <family val="2"/>
    </font>
    <font>
      <b/>
      <sz val="16"/>
      <name val="Arial"/>
      <family val="2"/>
    </font>
    <font>
      <b/>
      <sz val="12"/>
      <color indexed="12"/>
      <name val="Arial"/>
      <family val="2"/>
    </font>
    <font>
      <b/>
      <sz val="9"/>
      <name val="Arial"/>
      <family val="2"/>
    </font>
    <font>
      <sz val="6"/>
      <name val="Arial"/>
      <family val="2"/>
    </font>
    <font>
      <b/>
      <sz val="24"/>
      <name val="Arial"/>
      <family val="2"/>
    </font>
    <font>
      <b/>
      <sz val="24"/>
      <color indexed="8"/>
      <name val="Arial"/>
      <family val="2"/>
    </font>
    <font>
      <b/>
      <sz val="32"/>
      <name val="Arial"/>
      <family val="2"/>
    </font>
    <font>
      <sz val="8"/>
      <name val="Arial"/>
      <family val="2"/>
    </font>
    <font>
      <b/>
      <sz val="10"/>
      <color indexed="8"/>
      <name val="Arial"/>
      <family val="2"/>
    </font>
    <font>
      <b/>
      <sz val="18"/>
      <color indexed="8"/>
      <name val="Arial"/>
      <family val="2"/>
    </font>
    <font>
      <b/>
      <sz val="18"/>
      <name val="Arial"/>
      <family val="2"/>
    </font>
    <font>
      <b/>
      <sz val="16"/>
      <color indexed="9"/>
      <name val="Arial"/>
      <family val="2"/>
    </font>
    <font>
      <sz val="28"/>
      <color indexed="12"/>
      <name val="Arial"/>
      <family val="2"/>
    </font>
    <font>
      <u/>
      <sz val="14"/>
      <name val="Arial"/>
      <family val="2"/>
    </font>
    <font>
      <sz val="12"/>
      <name val="Times New Roman"/>
      <family val="1"/>
    </font>
    <font>
      <u/>
      <sz val="12"/>
      <name val="Arial"/>
      <family val="2"/>
    </font>
    <font>
      <sz val="12"/>
      <name val="Arial MT"/>
      <family val="2"/>
    </font>
    <font>
      <sz val="10"/>
      <color indexed="12"/>
      <name val="Courier"/>
      <family val="3"/>
    </font>
    <font>
      <sz val="11"/>
      <color indexed="8"/>
      <name val="Arial"/>
      <family val="2"/>
    </font>
    <font>
      <strike/>
      <sz val="12"/>
      <name val="Arial"/>
      <family val="2"/>
    </font>
    <font>
      <b/>
      <i/>
      <sz val="12"/>
      <name val="Arial"/>
      <family val="2"/>
    </font>
    <font>
      <b/>
      <i/>
      <sz val="12"/>
      <color indexed="8"/>
      <name val="Arial"/>
      <family val="2"/>
    </font>
    <font>
      <b/>
      <sz val="9"/>
      <color indexed="81"/>
      <name val="Tahoma"/>
      <family val="2"/>
    </font>
    <font>
      <sz val="9"/>
      <color indexed="81"/>
      <name val="Tahoma"/>
      <family val="2"/>
    </font>
    <font>
      <b/>
      <i/>
      <sz val="11"/>
      <name val="Arial"/>
      <family val="2"/>
    </font>
    <font>
      <strike/>
      <sz val="12"/>
      <color indexed="8"/>
      <name val="Arial"/>
      <family val="2"/>
    </font>
    <font>
      <sz val="12"/>
      <color theme="1"/>
      <name val="Arial"/>
      <family val="2"/>
    </font>
    <font>
      <sz val="11"/>
      <color theme="1"/>
      <name val="Arial"/>
      <family val="2"/>
    </font>
    <font>
      <sz val="12"/>
      <name val="Arial MT"/>
    </font>
    <font>
      <sz val="10"/>
      <name val="Courier"/>
      <family val="3"/>
    </font>
    <font>
      <b/>
      <sz val="12"/>
      <color rgb="FF000000"/>
      <name val="Arial"/>
      <family val="2"/>
    </font>
    <font>
      <sz val="12"/>
      <name val="Arial"/>
      <family val="2"/>
    </font>
    <font>
      <sz val="12"/>
      <name val="Arial"/>
      <family val="2"/>
    </font>
    <font>
      <sz val="11"/>
      <color indexed="8"/>
      <name val="Calibri"/>
      <family val="2"/>
    </font>
    <font>
      <b/>
      <sz val="11"/>
      <color indexed="52"/>
      <name val="Calibri"/>
      <family val="2"/>
    </font>
    <font>
      <sz val="8"/>
      <name val="Helv"/>
    </font>
    <font>
      <sz val="10"/>
      <name val="Times New Roman"/>
      <family val="1"/>
    </font>
    <font>
      <sz val="10"/>
      <name val="Helv"/>
    </font>
    <font>
      <sz val="8"/>
      <name val="Tms Rmn"/>
    </font>
    <font>
      <b/>
      <sz val="10"/>
      <color indexed="12"/>
      <name val="Arial"/>
      <family val="2"/>
    </font>
    <font>
      <sz val="10"/>
      <color indexed="10"/>
      <name val="CG Times (WN)"/>
    </font>
    <font>
      <sz val="11"/>
      <color indexed="62"/>
      <name val="Calibri"/>
      <family val="2"/>
    </font>
    <font>
      <b/>
      <sz val="14"/>
      <name val="Helv"/>
    </font>
    <font>
      <b/>
      <sz val="15"/>
      <name val="Times"/>
      <family val="1"/>
    </font>
    <font>
      <sz val="10"/>
      <color indexed="10"/>
      <name val="Times New Roman"/>
      <family val="1"/>
    </font>
    <font>
      <sz val="10"/>
      <color theme="1"/>
      <name val="Arial"/>
      <family val="2"/>
    </font>
    <font>
      <b/>
      <sz val="11"/>
      <color indexed="63"/>
      <name val="Calibri"/>
      <family val="2"/>
    </font>
    <font>
      <b/>
      <i/>
      <sz val="11"/>
      <color indexed="8"/>
      <name val="Times New Roman"/>
      <family val="1"/>
    </font>
    <font>
      <b/>
      <sz val="11"/>
      <color indexed="16"/>
      <name val="Times New Roman"/>
      <family val="1"/>
    </font>
    <font>
      <b/>
      <sz val="22"/>
      <color indexed="8"/>
      <name val="Times New Roman"/>
      <family val="1"/>
    </font>
    <font>
      <sz val="10"/>
      <color indexed="12"/>
      <name val="MS Sans Serif"/>
      <family val="2"/>
    </font>
    <font>
      <b/>
      <sz val="10"/>
      <color indexed="12"/>
      <name val="MS Sans Serif"/>
      <family val="2"/>
    </font>
    <font>
      <b/>
      <sz val="12"/>
      <name val="Times"/>
      <family val="1"/>
    </font>
    <font>
      <b/>
      <sz val="11"/>
      <color indexed="8"/>
      <name val="Calibri"/>
      <family val="2"/>
    </font>
    <font>
      <b/>
      <sz val="10"/>
      <name val="Times New Roman"/>
      <family val="1"/>
    </font>
    <font>
      <b/>
      <i/>
      <sz val="10"/>
      <name val="Arial"/>
      <family val="2"/>
    </font>
    <font>
      <b/>
      <sz val="12"/>
      <name val="Times New Roman"/>
      <family val="1"/>
    </font>
    <font>
      <sz val="11"/>
      <name val="Calibri"/>
      <family val="2"/>
    </font>
    <font>
      <b/>
      <sz val="10"/>
      <color indexed="8"/>
      <name val="Times New Roman"/>
      <family val="1"/>
    </font>
    <font>
      <sz val="10"/>
      <color indexed="8"/>
      <name val="Times New Roman"/>
      <family val="1"/>
    </font>
    <font>
      <sz val="11"/>
      <name val="Cambria"/>
      <family val="1"/>
    </font>
    <font>
      <b/>
      <u/>
      <sz val="12"/>
      <name val="Times New Roman"/>
      <family val="1"/>
    </font>
    <font>
      <sz val="12"/>
      <name val="Arial"/>
      <family val="2"/>
    </font>
    <font>
      <sz val="12"/>
      <color rgb="FFFF0000"/>
      <name val="Arial"/>
      <family val="2"/>
    </font>
    <font>
      <sz val="10"/>
      <color indexed="8"/>
      <name val="Calibri"/>
      <family val="2"/>
      <scheme val="minor"/>
    </font>
    <font>
      <b/>
      <sz val="11"/>
      <color indexed="8"/>
      <name val="Arial"/>
      <family val="2"/>
    </font>
    <font>
      <b/>
      <sz val="12"/>
      <color indexed="8"/>
      <name val="Calibri"/>
      <family val="2"/>
    </font>
    <font>
      <b/>
      <sz val="12"/>
      <color theme="1"/>
      <name val="Arial"/>
      <family val="2"/>
    </font>
    <font>
      <sz val="10"/>
      <color rgb="FFFF0000"/>
      <name val="Arial"/>
      <family val="2"/>
    </font>
    <font>
      <sz val="10"/>
      <name val="Calibri"/>
      <family val="2"/>
    </font>
    <font>
      <sz val="20"/>
      <name val="Arial"/>
      <family val="2"/>
    </font>
    <font>
      <b/>
      <sz val="12"/>
      <color rgb="FFFF0000"/>
      <name val="Arial"/>
      <family val="2"/>
    </font>
    <font>
      <sz val="12"/>
      <color indexed="8"/>
      <name val="Calibri"/>
      <family val="2"/>
      <scheme val="minor"/>
    </font>
    <font>
      <sz val="12"/>
      <color theme="0"/>
      <name val="Arial"/>
      <family val="2"/>
    </font>
    <font>
      <sz val="12"/>
      <name val="Calibri"/>
      <family val="2"/>
      <scheme val="minor"/>
    </font>
    <font>
      <sz val="11"/>
      <color rgb="FF000000"/>
      <name val="Calibri"/>
      <family val="2"/>
    </font>
    <font>
      <sz val="10"/>
      <color indexed="64"/>
      <name val="Arial"/>
      <family val="2"/>
    </font>
    <font>
      <sz val="10"/>
      <color rgb="FF000000"/>
      <name val="Arial"/>
      <family val="2"/>
    </font>
  </fonts>
  <fills count="43">
    <fill>
      <patternFill patternType="none"/>
    </fill>
    <fill>
      <patternFill patternType="gray125"/>
    </fill>
    <fill>
      <patternFill patternType="solid">
        <fgColor indexed="22"/>
      </patternFill>
    </fill>
    <fill>
      <patternFill patternType="solid">
        <fgColor indexed="42"/>
        <bgColor indexed="42"/>
      </patternFill>
    </fill>
    <fill>
      <patternFill patternType="solid">
        <fgColor indexed="9"/>
        <bgColor indexed="9"/>
      </patternFill>
    </fill>
    <fill>
      <patternFill patternType="lightGray">
        <fgColor indexed="8"/>
      </patternFill>
    </fill>
    <fill>
      <patternFill patternType="solid">
        <fgColor indexed="23"/>
      </patternFill>
    </fill>
    <fill>
      <patternFill patternType="solid">
        <fgColor indexed="9"/>
      </patternFill>
    </fill>
    <fill>
      <patternFill patternType="solid">
        <fgColor indexed="55"/>
        <bgColor indexed="55"/>
      </patternFill>
    </fill>
    <fill>
      <patternFill patternType="darkHorizontal">
        <fgColor indexed="8"/>
      </patternFill>
    </fill>
    <fill>
      <patternFill patternType="solid">
        <fgColor indexed="22"/>
        <bgColor indexed="22"/>
      </patternFill>
    </fill>
    <fill>
      <patternFill patternType="darkHorizontal">
        <fgColor indexed="8"/>
        <bgColor indexed="9"/>
      </patternFill>
    </fill>
    <fill>
      <patternFill patternType="solid">
        <fgColor indexed="8"/>
        <bgColor indexed="8"/>
      </patternFill>
    </fill>
    <fill>
      <patternFill patternType="solid">
        <fgColor indexed="61"/>
        <bgColor indexed="61"/>
      </patternFill>
    </fill>
    <fill>
      <patternFill patternType="solid">
        <fgColor indexed="45"/>
        <bgColor indexed="45"/>
      </patternFill>
    </fill>
    <fill>
      <patternFill patternType="solid">
        <fgColor indexed="25"/>
        <bgColor indexed="64"/>
      </patternFill>
    </fill>
    <fill>
      <patternFill patternType="solid">
        <fgColor indexed="13"/>
        <bgColor indexed="13"/>
      </patternFill>
    </fill>
    <fill>
      <patternFill patternType="solid">
        <fgColor indexed="15"/>
        <bgColor indexed="15"/>
      </patternFill>
    </fill>
    <fill>
      <patternFill patternType="solid">
        <fgColor indexed="9"/>
        <bgColor indexed="22"/>
      </patternFill>
    </fill>
    <fill>
      <patternFill patternType="lightGray">
        <fgColor indexed="8"/>
        <bgColor indexed="9"/>
      </patternFill>
    </fill>
    <fill>
      <patternFill patternType="lightGray">
        <fgColor indexed="22"/>
        <bgColor indexed="55"/>
      </patternFill>
    </fill>
    <fill>
      <patternFill patternType="gray125">
        <fgColor indexed="8"/>
      </patternFill>
    </fill>
    <fill>
      <patternFill patternType="solid">
        <fgColor theme="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FFFF00"/>
        <bgColor indexed="64"/>
      </patternFill>
    </fill>
    <fill>
      <patternFill patternType="solid">
        <fgColor theme="1" tint="0.3499862666707357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5"/>
      </patternFill>
    </fill>
    <fill>
      <patternFill patternType="solid">
        <fgColor indexed="11"/>
      </patternFill>
    </fill>
    <fill>
      <patternFill patternType="solid">
        <fgColor indexed="51"/>
      </patternFill>
    </fill>
    <fill>
      <patternFill patternType="solid">
        <fgColor indexed="26"/>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14999847407452621"/>
        <bgColor indexed="64"/>
      </patternFill>
    </fill>
  </fills>
  <borders count="447">
    <border>
      <left/>
      <right/>
      <top/>
      <bottom/>
      <diagonal/>
    </border>
    <border>
      <left/>
      <right/>
      <top/>
      <bottom style="medium">
        <color indexed="8"/>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style="thin">
        <color indexed="8"/>
      </right>
      <top/>
      <bottom/>
      <diagonal/>
    </border>
    <border>
      <left style="thin">
        <color indexed="8"/>
      </left>
      <right/>
      <top/>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top style="medium">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bottom style="medium">
        <color indexed="8"/>
      </bottom>
      <diagonal/>
    </border>
    <border>
      <left/>
      <right style="medium">
        <color indexed="8"/>
      </right>
      <top style="thin">
        <color indexed="8"/>
      </top>
      <bottom style="thin">
        <color indexed="8"/>
      </bottom>
      <diagonal/>
    </border>
    <border>
      <left style="medium">
        <color indexed="8"/>
      </left>
      <right style="thin">
        <color indexed="8"/>
      </right>
      <top style="medium">
        <color indexed="8"/>
      </top>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8"/>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top/>
      <bottom style="hair">
        <color indexed="8"/>
      </bottom>
      <diagonal/>
    </border>
    <border>
      <left style="medium">
        <color indexed="8"/>
      </left>
      <right style="medium">
        <color indexed="8"/>
      </right>
      <top style="medium">
        <color indexed="8"/>
      </top>
      <bottom/>
      <diagonal/>
    </border>
    <border>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right/>
      <top/>
      <bottom style="double">
        <color indexed="8"/>
      </bottom>
      <diagonal/>
    </border>
    <border>
      <left style="medium">
        <color indexed="8"/>
      </left>
      <right style="medium">
        <color indexed="8"/>
      </right>
      <top style="medium">
        <color indexed="8"/>
      </top>
      <bottom style="medium">
        <color indexed="8"/>
      </bottom>
      <diagonal/>
    </border>
    <border>
      <left/>
      <right style="thin">
        <color indexed="23"/>
      </right>
      <top style="thin">
        <color indexed="8"/>
      </top>
      <bottom style="thin">
        <color indexed="8"/>
      </bottom>
      <diagonal/>
    </border>
    <border>
      <left style="thick">
        <color indexed="64"/>
      </left>
      <right/>
      <top style="thick">
        <color indexed="64"/>
      </top>
      <bottom/>
      <diagonal/>
    </border>
    <border>
      <left/>
      <right style="thin">
        <color indexed="8"/>
      </right>
      <top style="thick">
        <color indexed="64"/>
      </top>
      <bottom/>
      <diagonal/>
    </border>
    <border>
      <left/>
      <right/>
      <top style="thick">
        <color indexed="64"/>
      </top>
      <bottom/>
      <diagonal/>
    </border>
    <border>
      <left style="thin">
        <color indexed="8"/>
      </left>
      <right style="thin">
        <color indexed="8"/>
      </right>
      <top style="thick">
        <color indexed="64"/>
      </top>
      <bottom/>
      <diagonal/>
    </border>
    <border>
      <left style="thin">
        <color indexed="8"/>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8"/>
      </bottom>
      <diagonal/>
    </border>
    <border>
      <left/>
      <right style="thick">
        <color indexed="64"/>
      </right>
      <top/>
      <bottom style="thin">
        <color indexed="8"/>
      </bottom>
      <diagonal/>
    </border>
    <border>
      <left style="thick">
        <color indexed="64"/>
      </left>
      <right/>
      <top style="thin">
        <color indexed="8"/>
      </top>
      <bottom style="thin">
        <color indexed="8"/>
      </bottom>
      <diagonal/>
    </border>
    <border>
      <left/>
      <right style="thick">
        <color indexed="64"/>
      </right>
      <top style="thin">
        <color indexed="8"/>
      </top>
      <bottom style="thin">
        <color indexed="8"/>
      </bottom>
      <diagonal/>
    </border>
    <border>
      <left/>
      <right style="thin">
        <color indexed="64"/>
      </right>
      <top style="thin">
        <color indexed="8"/>
      </top>
      <bottom/>
      <diagonal/>
    </border>
    <border>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style="thin">
        <color indexed="64"/>
      </top>
      <bottom/>
      <diagonal/>
    </border>
    <border>
      <left/>
      <right style="thick">
        <color indexed="64"/>
      </right>
      <top style="thin">
        <color indexed="64"/>
      </top>
      <bottom/>
      <diagonal/>
    </border>
    <border>
      <left style="thick">
        <color indexed="64"/>
      </left>
      <right style="thin">
        <color indexed="8"/>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64"/>
      </left>
      <right/>
      <top/>
      <bottom/>
      <diagonal/>
    </border>
    <border>
      <left style="thick">
        <color indexed="64"/>
      </left>
      <right style="thin">
        <color indexed="8"/>
      </right>
      <top/>
      <bottom/>
      <diagonal/>
    </border>
    <border>
      <left style="thin">
        <color indexed="64"/>
      </left>
      <right style="thin">
        <color indexed="64"/>
      </right>
      <top/>
      <bottom/>
      <diagonal/>
    </border>
    <border>
      <left style="thick">
        <color indexed="64"/>
      </left>
      <right style="thin">
        <color indexed="8"/>
      </right>
      <top/>
      <bottom style="thin">
        <color indexed="8"/>
      </bottom>
      <diagonal/>
    </border>
    <border>
      <left style="thin">
        <color indexed="64"/>
      </left>
      <right style="thin">
        <color indexed="64"/>
      </right>
      <top/>
      <bottom style="thin">
        <color indexed="8"/>
      </bottom>
      <diagonal/>
    </border>
    <border>
      <left style="thick">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64"/>
      </top>
      <bottom style="thin">
        <color indexed="8"/>
      </bottom>
      <diagonal/>
    </border>
    <border>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style="thick">
        <color indexed="64"/>
      </right>
      <top style="thin">
        <color indexed="8"/>
      </top>
      <bottom style="thin">
        <color indexed="64"/>
      </bottom>
      <diagonal/>
    </border>
    <border>
      <left style="thick">
        <color indexed="64"/>
      </left>
      <right style="thin">
        <color indexed="8"/>
      </right>
      <top style="thin">
        <color indexed="8"/>
      </top>
      <bottom/>
      <diagonal/>
    </border>
    <border>
      <left style="thin">
        <color indexed="64"/>
      </left>
      <right style="thin">
        <color indexed="64"/>
      </right>
      <top style="thin">
        <color indexed="8"/>
      </top>
      <bottom/>
      <diagonal/>
    </border>
    <border>
      <left/>
      <right style="thick">
        <color indexed="64"/>
      </right>
      <top style="thin">
        <color indexed="8"/>
      </top>
      <bottom/>
      <diagonal/>
    </border>
    <border>
      <left style="thin">
        <color indexed="64"/>
      </left>
      <right/>
      <top style="thin">
        <color indexed="8"/>
      </top>
      <bottom/>
      <diagonal/>
    </border>
    <border>
      <left style="thick">
        <color indexed="64"/>
      </left>
      <right style="thin">
        <color indexed="8"/>
      </right>
      <top style="thin">
        <color indexed="8"/>
      </top>
      <bottom style="thick">
        <color indexed="64"/>
      </bottom>
      <diagonal/>
    </border>
    <border>
      <left style="thin">
        <color indexed="8"/>
      </left>
      <right style="thin">
        <color indexed="64"/>
      </right>
      <top style="thin">
        <color indexed="8"/>
      </top>
      <bottom style="thick">
        <color indexed="64"/>
      </bottom>
      <diagonal/>
    </border>
    <border>
      <left/>
      <right style="thick">
        <color indexed="64"/>
      </right>
      <top style="thin">
        <color indexed="8"/>
      </top>
      <bottom style="thick">
        <color indexed="64"/>
      </bottom>
      <diagonal/>
    </border>
    <border>
      <left style="thin">
        <color indexed="64"/>
      </left>
      <right style="thin">
        <color indexed="64"/>
      </right>
      <top style="thin">
        <color indexed="8"/>
      </top>
      <bottom style="thick">
        <color indexed="64"/>
      </bottom>
      <diagonal/>
    </border>
    <border>
      <left/>
      <right/>
      <top/>
      <bottom style="thick">
        <color indexed="64"/>
      </bottom>
      <diagonal/>
    </border>
    <border>
      <left style="thin">
        <color indexed="8"/>
      </left>
      <right style="thin">
        <color indexed="64"/>
      </right>
      <top style="thick">
        <color indexed="64"/>
      </top>
      <bottom/>
      <diagonal/>
    </border>
    <border>
      <left style="thin">
        <color indexed="8"/>
      </left>
      <right style="thin">
        <color indexed="64"/>
      </right>
      <top/>
      <bottom style="thin">
        <color indexed="8"/>
      </bottom>
      <diagonal/>
    </border>
    <border>
      <left style="thick">
        <color indexed="64"/>
      </left>
      <right/>
      <top style="thin">
        <color indexed="8"/>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thick">
        <color indexed="64"/>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8"/>
      </top>
      <bottom style="thin">
        <color indexed="8"/>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right style="thick">
        <color indexed="64"/>
      </right>
      <top style="thin">
        <color indexed="64"/>
      </top>
      <bottom style="thin">
        <color indexed="8"/>
      </bottom>
      <diagonal/>
    </border>
    <border>
      <left style="thick">
        <color indexed="64"/>
      </left>
      <right/>
      <top style="thin">
        <color indexed="8"/>
      </top>
      <bottom style="thin">
        <color indexed="64"/>
      </bottom>
      <diagonal/>
    </border>
    <border>
      <left/>
      <right style="thin">
        <color indexed="64"/>
      </right>
      <top/>
      <bottom style="thin">
        <color indexed="8"/>
      </bottom>
      <diagonal/>
    </border>
    <border>
      <left style="thick">
        <color indexed="64"/>
      </left>
      <right style="thin">
        <color indexed="64"/>
      </right>
      <top style="thin">
        <color indexed="8"/>
      </top>
      <bottom style="thin">
        <color indexed="8"/>
      </bottom>
      <diagonal/>
    </border>
    <border>
      <left/>
      <right style="thin">
        <color indexed="8"/>
      </right>
      <top style="thin">
        <color indexed="8"/>
      </top>
      <bottom style="thick">
        <color indexed="64"/>
      </bottom>
      <diagonal/>
    </border>
    <border>
      <left/>
      <right style="thin">
        <color indexed="64"/>
      </right>
      <top style="thin">
        <color indexed="8"/>
      </top>
      <bottom style="thick">
        <color indexed="64"/>
      </bottom>
      <diagonal/>
    </border>
    <border>
      <left style="thin">
        <color indexed="64"/>
      </left>
      <right style="thick">
        <color indexed="64"/>
      </right>
      <top style="thin">
        <color indexed="8"/>
      </top>
      <bottom style="thick">
        <color indexed="64"/>
      </bottom>
      <diagonal/>
    </border>
    <border>
      <left/>
      <right style="thin">
        <color indexed="64"/>
      </right>
      <top/>
      <bottom/>
      <diagonal/>
    </border>
    <border>
      <left style="thick">
        <color indexed="64"/>
      </left>
      <right/>
      <top style="thin">
        <color indexed="64"/>
      </top>
      <bottom/>
      <diagonal/>
    </border>
    <border>
      <left style="thick">
        <color indexed="64"/>
      </left>
      <right style="thin">
        <color indexed="8"/>
      </right>
      <top/>
      <bottom style="thick">
        <color indexed="64"/>
      </bottom>
      <diagonal/>
    </border>
    <border>
      <left style="thin">
        <color indexed="8"/>
      </left>
      <right style="thin">
        <color indexed="8"/>
      </right>
      <top/>
      <bottom style="thick">
        <color indexed="64"/>
      </bottom>
      <diagonal/>
    </border>
    <border>
      <left style="thin">
        <color indexed="8"/>
      </left>
      <right style="thin">
        <color indexed="64"/>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n">
        <color indexed="8"/>
      </left>
      <right style="thick">
        <color indexed="64"/>
      </right>
      <top style="thick">
        <color indexed="64"/>
      </top>
      <bottom/>
      <diagonal/>
    </border>
    <border>
      <left style="thin">
        <color indexed="8"/>
      </left>
      <right style="thick">
        <color indexed="64"/>
      </right>
      <top/>
      <bottom/>
      <diagonal/>
    </border>
    <border>
      <left style="thin">
        <color indexed="64"/>
      </left>
      <right style="thick">
        <color indexed="64"/>
      </right>
      <top style="thin">
        <color indexed="8"/>
      </top>
      <bottom style="thin">
        <color indexed="64"/>
      </bottom>
      <diagonal/>
    </border>
    <border>
      <left style="thin">
        <color indexed="64"/>
      </left>
      <right style="thick">
        <color indexed="64"/>
      </right>
      <top style="thin">
        <color indexed="8"/>
      </top>
      <bottom/>
      <diagonal/>
    </border>
    <border>
      <left/>
      <right/>
      <top style="thin">
        <color indexed="64"/>
      </top>
      <bottom style="thin">
        <color indexed="64"/>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ck">
        <color indexed="64"/>
      </left>
      <right style="thin">
        <color indexed="64"/>
      </right>
      <top style="thin">
        <color indexed="8"/>
      </top>
      <bottom style="thick">
        <color indexed="64"/>
      </bottom>
      <diagonal/>
    </border>
    <border>
      <left style="thin">
        <color indexed="64"/>
      </left>
      <right/>
      <top/>
      <bottom style="thin">
        <color indexed="8"/>
      </bottom>
      <diagonal/>
    </border>
    <border>
      <left style="thick">
        <color indexed="64"/>
      </left>
      <right style="thin">
        <color indexed="64"/>
      </right>
      <top style="thin">
        <color indexed="8"/>
      </top>
      <bottom/>
      <diagonal/>
    </border>
    <border>
      <left style="thin">
        <color indexed="64"/>
      </left>
      <right style="thin">
        <color indexed="8"/>
      </right>
      <top/>
      <bottom/>
      <diagonal/>
    </border>
    <border>
      <left style="thin">
        <color indexed="64"/>
      </left>
      <right style="thin">
        <color indexed="8"/>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bottom style="thick">
        <color indexed="64"/>
      </bottom>
      <diagonal/>
    </border>
    <border>
      <left/>
      <right style="thin">
        <color indexed="64"/>
      </right>
      <top/>
      <bottom style="thick">
        <color indexed="64"/>
      </bottom>
      <diagonal/>
    </border>
    <border>
      <left/>
      <right style="thin">
        <color indexed="64"/>
      </right>
      <top style="thin">
        <color indexed="8"/>
      </top>
      <bottom style="thin">
        <color indexed="64"/>
      </bottom>
      <diagonal/>
    </border>
    <border>
      <left style="thin">
        <color indexed="8"/>
      </left>
      <right style="thin">
        <color theme="1"/>
      </right>
      <top style="thin">
        <color indexed="8"/>
      </top>
      <bottom style="thin">
        <color indexed="8"/>
      </bottom>
      <diagonal/>
    </border>
    <border>
      <left style="thin">
        <color indexed="8"/>
      </left>
      <right style="thin">
        <color theme="1"/>
      </right>
      <top/>
      <bottom style="thin">
        <color indexed="8"/>
      </bottom>
      <diagonal/>
    </border>
    <border>
      <left/>
      <right style="thin">
        <color theme="1"/>
      </right>
      <top style="thin">
        <color indexed="8"/>
      </top>
      <bottom style="thin">
        <color indexed="8"/>
      </bottom>
      <diagonal/>
    </border>
    <border>
      <left style="thin">
        <color indexed="8"/>
      </left>
      <right style="thin">
        <color indexed="8"/>
      </right>
      <top style="thin">
        <color theme="1"/>
      </top>
      <bottom style="thin">
        <color indexed="8"/>
      </bottom>
      <diagonal/>
    </border>
    <border>
      <left/>
      <right style="thin">
        <color theme="1"/>
      </right>
      <top/>
      <bottom style="thin">
        <color indexed="8"/>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right style="thin">
        <color theme="1"/>
      </right>
      <top/>
      <bottom style="thin">
        <color theme="1"/>
      </bottom>
      <diagonal/>
    </border>
    <border>
      <left/>
      <right style="medium">
        <color theme="1"/>
      </right>
      <top/>
      <bottom/>
      <diagonal/>
    </border>
    <border>
      <left style="thin">
        <color indexed="8"/>
      </left>
      <right style="thin">
        <color theme="1"/>
      </right>
      <top style="thin">
        <color indexed="8"/>
      </top>
      <bottom/>
      <diagonal/>
    </border>
    <border>
      <left style="thin">
        <color indexed="8"/>
      </left>
      <right style="thin">
        <color theme="1"/>
      </right>
      <top/>
      <bottom/>
      <diagonal/>
    </border>
    <border>
      <left/>
      <right style="thin">
        <color theme="1"/>
      </right>
      <top/>
      <bottom/>
      <diagonal/>
    </border>
    <border>
      <left/>
      <right/>
      <top/>
      <bottom style="thin">
        <color theme="1"/>
      </bottom>
      <diagonal/>
    </border>
    <border>
      <left style="thin">
        <color indexed="8"/>
      </left>
      <right/>
      <top style="thin">
        <color indexed="8"/>
      </top>
      <bottom style="thin">
        <color theme="1"/>
      </bottom>
      <diagonal/>
    </border>
    <border>
      <left/>
      <right/>
      <top style="thin">
        <color indexed="8"/>
      </top>
      <bottom style="thin">
        <color theme="1"/>
      </bottom>
      <diagonal/>
    </border>
    <border>
      <left style="thin">
        <color indexed="8"/>
      </left>
      <right style="medium">
        <color indexed="8"/>
      </right>
      <top style="thin">
        <color indexed="8"/>
      </top>
      <bottom style="thin">
        <color theme="1"/>
      </bottom>
      <diagonal/>
    </border>
    <border>
      <left style="medium">
        <color indexed="8"/>
      </left>
      <right/>
      <top style="thin">
        <color indexed="8"/>
      </top>
      <bottom style="thin">
        <color theme="1"/>
      </bottom>
      <diagonal/>
    </border>
    <border>
      <left/>
      <right style="medium">
        <color indexed="8"/>
      </right>
      <top style="thin">
        <color indexed="8"/>
      </top>
      <bottom style="thin">
        <color theme="1"/>
      </bottom>
      <diagonal/>
    </border>
    <border>
      <left style="medium">
        <color indexed="8"/>
      </left>
      <right style="medium">
        <color indexed="8"/>
      </right>
      <top style="thin">
        <color indexed="8"/>
      </top>
      <bottom style="thin">
        <color theme="1"/>
      </bottom>
      <diagonal/>
    </border>
    <border>
      <left style="thin">
        <color indexed="8"/>
      </left>
      <right style="medium">
        <color theme="1"/>
      </right>
      <top style="thin">
        <color indexed="8"/>
      </top>
      <bottom style="thin">
        <color indexed="8"/>
      </bottom>
      <diagonal/>
    </border>
    <border>
      <left style="thin">
        <color indexed="8"/>
      </left>
      <right style="medium">
        <color theme="1"/>
      </right>
      <top/>
      <bottom style="thin">
        <color indexed="8"/>
      </bottom>
      <diagonal/>
    </border>
    <border>
      <left/>
      <right style="medium">
        <color theme="1"/>
      </right>
      <top style="medium">
        <color indexed="8"/>
      </top>
      <bottom/>
      <diagonal/>
    </border>
    <border>
      <left style="thin">
        <color indexed="8"/>
      </left>
      <right style="medium">
        <color theme="1"/>
      </right>
      <top style="medium">
        <color indexed="8"/>
      </top>
      <bottom/>
      <diagonal/>
    </border>
    <border>
      <left style="thin">
        <color indexed="8"/>
      </left>
      <right style="medium">
        <color theme="1"/>
      </right>
      <top/>
      <bottom/>
      <diagonal/>
    </border>
    <border>
      <left/>
      <right style="medium">
        <color theme="1"/>
      </right>
      <top/>
      <bottom style="thin">
        <color indexed="8"/>
      </bottom>
      <diagonal/>
    </border>
    <border>
      <left/>
      <right style="medium">
        <color theme="1"/>
      </right>
      <top style="thin">
        <color indexed="8"/>
      </top>
      <bottom/>
      <diagonal/>
    </border>
    <border>
      <left/>
      <right style="medium">
        <color theme="1"/>
      </right>
      <top/>
      <bottom style="medium">
        <color indexed="8"/>
      </bottom>
      <diagonal/>
    </border>
    <border>
      <left style="medium">
        <color indexed="8"/>
      </left>
      <right style="thick">
        <color indexed="64"/>
      </right>
      <top style="thin">
        <color indexed="8"/>
      </top>
      <bottom style="thin">
        <color indexed="8"/>
      </bottom>
      <diagonal/>
    </border>
    <border>
      <left style="medium">
        <color theme="1"/>
      </left>
      <right/>
      <top style="thin">
        <color indexed="8"/>
      </top>
      <bottom/>
      <diagonal/>
    </border>
    <border>
      <left style="medium">
        <color theme="1"/>
      </left>
      <right/>
      <top/>
      <bottom/>
      <diagonal/>
    </border>
    <border>
      <left style="medium">
        <color theme="1"/>
      </left>
      <right/>
      <top/>
      <bottom style="thin">
        <color indexed="8"/>
      </bottom>
      <diagonal/>
    </border>
    <border>
      <left style="medium">
        <color theme="1"/>
      </left>
      <right/>
      <top style="thin">
        <color indexed="8"/>
      </top>
      <bottom style="thin">
        <color indexed="8"/>
      </bottom>
      <diagonal/>
    </border>
    <border>
      <left style="thin">
        <color indexed="8"/>
      </left>
      <right style="thin">
        <color indexed="8"/>
      </right>
      <top style="thin">
        <color indexed="8"/>
      </top>
      <bottom style="thin">
        <color theme="1"/>
      </bottom>
      <diagonal/>
    </border>
    <border>
      <left style="medium">
        <color indexed="8"/>
      </left>
      <right style="medium">
        <color theme="1"/>
      </right>
      <top style="thin">
        <color theme="1"/>
      </top>
      <bottom style="medium">
        <color indexed="8"/>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indexed="8"/>
      </right>
      <top style="thin">
        <color theme="1"/>
      </top>
      <bottom style="medium">
        <color theme="1"/>
      </bottom>
      <diagonal/>
    </border>
    <border>
      <left/>
      <right style="medium">
        <color theme="1"/>
      </right>
      <top style="thin">
        <color theme="1"/>
      </top>
      <bottom style="medium">
        <color theme="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12"/>
      </left>
      <right style="double">
        <color indexed="12"/>
      </right>
      <top style="double">
        <color indexed="12"/>
      </top>
      <bottom style="dotted">
        <color indexed="12"/>
      </bottom>
      <diagonal/>
    </border>
    <border>
      <left style="thick">
        <color indexed="12"/>
      </left>
      <right style="thick">
        <color indexed="12"/>
      </right>
      <top style="thick">
        <color indexed="12"/>
      </top>
      <bottom/>
      <diagonal/>
    </border>
    <border>
      <left/>
      <right/>
      <top style="thin">
        <color indexed="62"/>
      </top>
      <bottom style="double">
        <color indexed="62"/>
      </bottom>
      <diagonal/>
    </border>
    <border>
      <left/>
      <right/>
      <top style="thin">
        <color indexed="64"/>
      </top>
      <bottom style="double">
        <color indexed="64"/>
      </bottom>
      <diagonal/>
    </border>
    <border>
      <left style="thin">
        <color indexed="64"/>
      </left>
      <right style="thin">
        <color indexed="64"/>
      </right>
      <top style="thin">
        <color indexed="64"/>
      </top>
      <bottom style="hair">
        <color indexed="62"/>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theme="1"/>
      </left>
      <right/>
      <top/>
      <bottom/>
      <diagonal/>
    </border>
    <border>
      <left style="thick">
        <color indexed="8"/>
      </left>
      <right style="medium">
        <color indexed="8"/>
      </right>
      <top/>
      <bottom style="medium">
        <color indexed="8"/>
      </bottom>
      <diagonal/>
    </border>
    <border>
      <left/>
      <right/>
      <top style="thin">
        <color theme="1"/>
      </top>
      <bottom style="thin">
        <color theme="1"/>
      </bottom>
      <diagonal/>
    </border>
    <border>
      <left/>
      <right/>
      <top style="thin">
        <color theme="1"/>
      </top>
      <bottom/>
      <diagonal/>
    </border>
    <border>
      <left/>
      <right/>
      <top/>
      <bottom style="medium">
        <color theme="1"/>
      </bottom>
      <diagonal/>
    </border>
    <border>
      <left style="thin">
        <color theme="1"/>
      </left>
      <right style="thin">
        <color theme="1"/>
      </right>
      <top/>
      <bottom/>
      <diagonal/>
    </border>
    <border>
      <left/>
      <right style="medium">
        <color indexed="8"/>
      </right>
      <top/>
      <bottom style="medium">
        <color theme="1"/>
      </bottom>
      <diagonal/>
    </border>
    <border>
      <left style="medium">
        <color indexed="8"/>
      </left>
      <right style="medium">
        <color indexed="8"/>
      </right>
      <top/>
      <bottom style="medium">
        <color theme="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top style="hair">
        <color indexed="8"/>
      </top>
      <bottom style="medium">
        <color indexed="8"/>
      </bottom>
      <diagonal/>
    </border>
    <border>
      <left style="medium">
        <color indexed="64"/>
      </left>
      <right/>
      <top/>
      <bottom/>
      <diagonal/>
    </border>
    <border>
      <left style="medium">
        <color indexed="64"/>
      </left>
      <right/>
      <top/>
      <bottom style="thin">
        <color indexed="8"/>
      </bottom>
      <diagonal/>
    </border>
    <border>
      <left/>
      <right style="medium">
        <color indexed="64"/>
      </right>
      <top/>
      <bottom style="thin">
        <color indexed="8"/>
      </bottom>
      <diagonal/>
    </border>
    <border>
      <left/>
      <right style="medium">
        <color indexed="64"/>
      </right>
      <top style="thin">
        <color indexed="8"/>
      </top>
      <bottom/>
      <diagonal/>
    </border>
    <border>
      <left style="medium">
        <color indexed="64"/>
      </left>
      <right/>
      <top style="thin">
        <color indexed="8"/>
      </top>
      <bottom/>
      <diagonal/>
    </border>
    <border>
      <left style="thin">
        <color indexed="8"/>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8"/>
      </right>
      <top style="medium">
        <color indexed="64"/>
      </top>
      <bottom/>
      <diagonal/>
    </border>
    <border>
      <left style="thin">
        <color indexed="8"/>
      </left>
      <right/>
      <top style="medium">
        <color indexed="64"/>
      </top>
      <bottom/>
      <diagonal/>
    </border>
    <border>
      <left style="thin">
        <color indexed="8"/>
      </left>
      <right style="medium">
        <color indexed="64"/>
      </right>
      <top style="medium">
        <color indexed="64"/>
      </top>
      <bottom/>
      <diagonal/>
    </border>
    <border>
      <left style="thin">
        <color indexed="8"/>
      </left>
      <right style="medium">
        <color indexed="64"/>
      </right>
      <top/>
      <bottom style="thin">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8"/>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8"/>
      </left>
      <right style="thin">
        <color indexed="8"/>
      </right>
      <top style="medium">
        <color indexed="64"/>
      </top>
      <bottom/>
      <diagonal/>
    </border>
    <border>
      <left style="medium">
        <color indexed="64"/>
      </left>
      <right style="thin">
        <color indexed="8"/>
      </right>
      <top style="thin">
        <color indexed="64"/>
      </top>
      <bottom/>
      <diagonal/>
    </border>
    <border>
      <left style="medium">
        <color indexed="64"/>
      </left>
      <right style="thin">
        <color indexed="8"/>
      </right>
      <top/>
      <bottom/>
      <diagonal/>
    </border>
    <border>
      <left style="medium">
        <color indexed="64"/>
      </left>
      <right style="thin">
        <color indexed="8"/>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thin">
        <color indexed="64"/>
      </right>
      <top style="thin">
        <color indexed="8"/>
      </top>
      <bottom style="medium">
        <color indexed="64"/>
      </bottom>
      <diagonal/>
    </border>
    <border>
      <left style="thin">
        <color indexed="64"/>
      </left>
      <right style="thin">
        <color indexed="8"/>
      </right>
      <top style="thin">
        <color indexed="8"/>
      </top>
      <bottom style="medium">
        <color indexed="64"/>
      </bottom>
      <diagonal/>
    </border>
    <border>
      <left style="thin">
        <color indexed="8"/>
      </left>
      <right/>
      <top/>
      <bottom style="medium">
        <color indexed="64"/>
      </bottom>
      <diagonal/>
    </border>
    <border>
      <left style="thin">
        <color theme="1"/>
      </left>
      <right style="medium">
        <color indexed="64"/>
      </right>
      <top style="thin">
        <color indexed="8"/>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thin">
        <color indexed="8"/>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auto="1"/>
      </top>
      <bottom/>
      <diagonal/>
    </border>
    <border>
      <left style="medium">
        <color indexed="64"/>
      </left>
      <right/>
      <top style="medium">
        <color indexed="8"/>
      </top>
      <bottom/>
      <diagonal/>
    </border>
    <border>
      <left style="medium">
        <color indexed="64"/>
      </left>
      <right style="thin">
        <color indexed="8"/>
      </right>
      <top style="thin">
        <color indexed="8"/>
      </top>
      <bottom/>
      <diagonal/>
    </border>
    <border>
      <left style="medium">
        <color indexed="64"/>
      </left>
      <right style="thin">
        <color indexed="64"/>
      </right>
      <top style="thin">
        <color indexed="64"/>
      </top>
      <bottom style="thin">
        <color indexed="64"/>
      </bottom>
      <diagonal/>
    </border>
    <border>
      <left style="medium">
        <color indexed="8"/>
      </left>
      <right/>
      <top style="medium">
        <color indexed="8"/>
      </top>
      <bottom/>
      <diagonal/>
    </border>
    <border>
      <left style="medium">
        <color indexed="64"/>
      </left>
      <right style="thin">
        <color indexed="8"/>
      </right>
      <top style="medium">
        <color indexed="64"/>
      </top>
      <bottom/>
      <diagonal/>
    </border>
    <border>
      <left/>
      <right/>
      <top style="medium">
        <color indexed="64"/>
      </top>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medium">
        <color indexed="64"/>
      </left>
      <right style="thick">
        <color indexed="64"/>
      </right>
      <top style="thin">
        <color indexed="8"/>
      </top>
      <bottom style="thin">
        <color indexed="8"/>
      </bottom>
      <diagonal/>
    </border>
    <border>
      <left style="thin">
        <color indexed="8"/>
      </left>
      <right/>
      <top style="medium">
        <color indexed="8"/>
      </top>
      <bottom/>
      <diagonal/>
    </border>
    <border>
      <left style="medium">
        <color indexed="64"/>
      </left>
      <right style="thin">
        <color indexed="8"/>
      </right>
      <top/>
      <bottom style="medium">
        <color indexed="64"/>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bottom style="thin">
        <color indexed="64"/>
      </bottom>
      <diagonal/>
    </border>
    <border>
      <left/>
      <right/>
      <top style="medium">
        <color indexed="8"/>
      </top>
      <bottom/>
      <diagonal/>
    </border>
    <border>
      <left style="medium">
        <color indexed="64"/>
      </left>
      <right/>
      <top/>
      <bottom style="thin">
        <color theme="1"/>
      </bottom>
      <diagonal/>
    </border>
    <border>
      <left style="thin">
        <color theme="1"/>
      </left>
      <right style="medium">
        <color indexed="64"/>
      </right>
      <top style="thin">
        <color indexed="8"/>
      </top>
      <bottom style="thin">
        <color indexed="8"/>
      </bottom>
      <diagonal/>
    </border>
    <border>
      <left style="medium">
        <color indexed="64"/>
      </left>
      <right style="thin">
        <color theme="1"/>
      </right>
      <top style="thin">
        <color indexed="8"/>
      </top>
      <bottom style="thin">
        <color indexed="8"/>
      </bottom>
      <diagonal/>
    </border>
    <border>
      <left/>
      <right style="thin">
        <color indexed="8"/>
      </right>
      <top style="thin">
        <color indexed="8"/>
      </top>
      <bottom style="medium">
        <color indexed="64"/>
      </bottom>
      <diagonal/>
    </border>
    <border>
      <left style="thin">
        <color indexed="8"/>
      </left>
      <right style="thin">
        <color theme="1"/>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style="medium">
        <color indexed="64"/>
      </right>
      <top style="thin">
        <color indexed="8"/>
      </top>
      <bottom style="medium">
        <color indexed="64"/>
      </bottom>
      <diagonal/>
    </border>
    <border>
      <left style="medium">
        <color indexed="8"/>
      </left>
      <right style="medium">
        <color indexed="64"/>
      </right>
      <top style="thin">
        <color indexed="8"/>
      </top>
      <bottom style="thin">
        <color indexed="8"/>
      </bottom>
      <diagonal/>
    </border>
    <border>
      <left/>
      <right/>
      <top style="thin">
        <color indexed="8"/>
      </top>
      <bottom style="medium">
        <color indexed="64"/>
      </bottom>
      <diagonal/>
    </border>
    <border>
      <left style="thin">
        <color indexed="8"/>
      </left>
      <right style="thin">
        <color indexed="8"/>
      </right>
      <top/>
      <bottom style="medium">
        <color indexed="64"/>
      </bottom>
      <diagonal/>
    </border>
    <border>
      <left style="medium">
        <color indexed="64"/>
      </left>
      <right/>
      <top style="thin">
        <color indexed="8"/>
      </top>
      <bottom style="medium">
        <color indexed="64"/>
      </bottom>
      <diagonal/>
    </border>
    <border>
      <left style="thin">
        <color indexed="8"/>
      </left>
      <right style="medium">
        <color indexed="64"/>
      </right>
      <top style="thin">
        <color indexed="64"/>
      </top>
      <bottom style="double">
        <color indexed="64"/>
      </bottom>
      <diagonal/>
    </border>
    <border>
      <left style="thin">
        <color indexed="8"/>
      </left>
      <right style="medium">
        <color indexed="64"/>
      </right>
      <top/>
      <bottom style="thin">
        <color theme="1"/>
      </bottom>
      <diagonal/>
    </border>
    <border>
      <left style="medium">
        <color indexed="64"/>
      </left>
      <right style="medium">
        <color indexed="64"/>
      </right>
      <top style="thin">
        <color indexed="8"/>
      </top>
      <bottom/>
      <diagonal/>
    </border>
    <border>
      <left style="medium">
        <color indexed="8"/>
      </left>
      <right style="medium">
        <color indexed="64"/>
      </right>
      <top style="thin">
        <color indexed="8"/>
      </top>
      <bottom/>
      <diagonal/>
    </border>
    <border>
      <left style="medium">
        <color indexed="8"/>
      </left>
      <right style="medium">
        <color indexed="64"/>
      </right>
      <top/>
      <bottom/>
      <diagonal/>
    </border>
    <border>
      <left style="medium">
        <color indexed="8"/>
      </left>
      <right style="medium">
        <color indexed="64"/>
      </right>
      <top/>
      <bottom style="medium">
        <color indexed="64"/>
      </bottom>
      <diagonal/>
    </border>
    <border>
      <left style="medium">
        <color indexed="64"/>
      </left>
      <right style="medium">
        <color indexed="8"/>
      </right>
      <top/>
      <bottom style="thin">
        <color indexed="8"/>
      </bottom>
      <diagonal/>
    </border>
    <border>
      <left style="thin">
        <color theme="1"/>
      </left>
      <right style="medium">
        <color indexed="64"/>
      </right>
      <top/>
      <bottom style="thin">
        <color theme="1"/>
      </bottom>
      <diagonal/>
    </border>
    <border>
      <left/>
      <right style="medium">
        <color indexed="64"/>
      </right>
      <top style="thin">
        <color theme="1"/>
      </top>
      <bottom style="thin">
        <color theme="1"/>
      </bottom>
      <diagonal/>
    </border>
    <border>
      <left style="thin">
        <color theme="1"/>
      </left>
      <right style="medium">
        <color indexed="64"/>
      </right>
      <top style="thin">
        <color theme="1"/>
      </top>
      <bottom/>
      <diagonal/>
    </border>
    <border>
      <left style="thin">
        <color theme="1"/>
      </left>
      <right style="medium">
        <color indexed="64"/>
      </right>
      <top style="thin">
        <color theme="1"/>
      </top>
      <bottom style="thin">
        <color theme="1"/>
      </bottom>
      <diagonal/>
    </border>
    <border>
      <left/>
      <right style="medium">
        <color indexed="64"/>
      </right>
      <top/>
      <bottom style="thin">
        <color theme="1"/>
      </bottom>
      <diagonal/>
    </border>
    <border>
      <left style="thin">
        <color indexed="8"/>
      </left>
      <right style="medium">
        <color indexed="64"/>
      </right>
      <top style="thin">
        <color theme="1"/>
      </top>
      <bottom style="thin">
        <color indexed="8"/>
      </bottom>
      <diagonal/>
    </border>
    <border>
      <left/>
      <right style="thin">
        <color theme="1"/>
      </right>
      <top/>
      <bottom style="medium">
        <color indexed="64"/>
      </bottom>
      <diagonal/>
    </border>
    <border>
      <left style="medium">
        <color indexed="64"/>
      </left>
      <right/>
      <top/>
      <bottom style="medium">
        <color indexed="8"/>
      </bottom>
      <diagonal/>
    </border>
    <border>
      <left/>
      <right style="medium">
        <color indexed="64"/>
      </right>
      <top style="medium">
        <color indexed="8"/>
      </top>
      <bottom/>
      <diagonal/>
    </border>
    <border>
      <left style="thin">
        <color indexed="8"/>
      </left>
      <right style="medium">
        <color indexed="64"/>
      </right>
      <top style="thin">
        <color indexed="8"/>
      </top>
      <bottom style="double">
        <color indexed="8"/>
      </bottom>
      <diagonal/>
    </border>
    <border>
      <left style="medium">
        <color indexed="8"/>
      </left>
      <right/>
      <top style="medium">
        <color indexed="64"/>
      </top>
      <bottom/>
      <diagonal/>
    </border>
    <border>
      <left/>
      <right style="medium">
        <color indexed="64"/>
      </right>
      <top style="medium">
        <color indexed="8"/>
      </top>
      <bottom style="medium">
        <color indexed="8"/>
      </bottom>
      <diagonal/>
    </border>
    <border>
      <left/>
      <right style="thin">
        <color indexed="8"/>
      </right>
      <top style="medium">
        <color indexed="8"/>
      </top>
      <bottom/>
      <diagonal/>
    </border>
    <border>
      <left style="medium">
        <color auto="1"/>
      </left>
      <right/>
      <top/>
      <bottom/>
      <diagonal/>
    </border>
    <border>
      <left style="medium">
        <color auto="1"/>
      </left>
      <right/>
      <top/>
      <bottom style="thin">
        <color indexed="8"/>
      </bottom>
      <diagonal/>
    </border>
    <border>
      <left style="medium">
        <color auto="1"/>
      </left>
      <right style="thin">
        <color indexed="8"/>
      </right>
      <top/>
      <bottom/>
      <diagonal/>
    </border>
    <border>
      <left style="medium">
        <color auto="1"/>
      </left>
      <right style="thin">
        <color indexed="8"/>
      </right>
      <top/>
      <bottom style="thin">
        <color indexed="8"/>
      </bottom>
      <diagonal/>
    </border>
    <border>
      <left/>
      <right style="medium">
        <color auto="1"/>
      </right>
      <top/>
      <bottom style="medium">
        <color indexed="8"/>
      </bottom>
      <diagonal/>
    </border>
    <border>
      <left style="medium">
        <color auto="1"/>
      </left>
      <right style="medium">
        <color auto="1"/>
      </right>
      <top/>
      <bottom/>
      <diagonal/>
    </border>
    <border>
      <left/>
      <right style="medium">
        <color indexed="8"/>
      </right>
      <top style="medium">
        <color indexed="8"/>
      </top>
      <bottom/>
      <diagonal/>
    </border>
    <border>
      <left style="medium">
        <color indexed="8"/>
      </left>
      <right style="thin">
        <color theme="1"/>
      </right>
      <top style="thin">
        <color theme="1"/>
      </top>
      <bottom style="medium">
        <color theme="1"/>
      </bottom>
      <diagonal/>
    </border>
    <border>
      <left/>
      <right style="thin">
        <color indexed="8"/>
      </right>
      <top style="thin">
        <color indexed="8"/>
      </top>
      <bottom style="thin">
        <color indexed="64"/>
      </bottom>
      <diagonal/>
    </border>
    <border>
      <left style="thin">
        <color indexed="8"/>
      </left>
      <right style="thin">
        <color indexed="64"/>
      </right>
      <top/>
      <bottom style="medium">
        <color indexed="64"/>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top style="medium">
        <color auto="1"/>
      </top>
      <bottom/>
      <diagonal/>
    </border>
    <border>
      <left/>
      <right/>
      <top/>
      <bottom style="medium">
        <color auto="1"/>
      </bottom>
      <diagonal/>
    </border>
    <border>
      <left/>
      <right style="medium">
        <color indexed="8"/>
      </right>
      <top/>
      <bottom style="medium">
        <color auto="1"/>
      </bottom>
      <diagonal/>
    </border>
    <border>
      <left style="medium">
        <color indexed="8"/>
      </left>
      <right style="thin">
        <color indexed="8"/>
      </right>
      <top/>
      <bottom style="medium">
        <color indexed="8"/>
      </bottom>
      <diagonal/>
    </border>
    <border>
      <left style="thin">
        <color indexed="8"/>
      </left>
      <right style="medium">
        <color indexed="8"/>
      </right>
      <top/>
      <bottom style="medium">
        <color indexed="8"/>
      </bottom>
      <diagonal/>
    </border>
    <border>
      <left/>
      <right/>
      <top/>
      <bottom style="medium">
        <color indexed="64"/>
      </bottom>
      <diagonal/>
    </border>
    <border>
      <left/>
      <right style="medium">
        <color auto="1"/>
      </right>
      <top style="double">
        <color indexed="8"/>
      </top>
      <bottom style="thin">
        <color indexed="8"/>
      </bottom>
      <diagonal/>
    </border>
    <border>
      <left style="thin">
        <color indexed="64"/>
      </left>
      <right style="medium">
        <color indexed="64"/>
      </right>
      <top/>
      <bottom style="thin">
        <color indexed="8"/>
      </bottom>
      <diagonal/>
    </border>
    <border>
      <left style="medium">
        <color indexed="8"/>
      </left>
      <right style="thin">
        <color indexed="8"/>
      </right>
      <top/>
      <bottom style="thin">
        <color indexed="8"/>
      </bottom>
      <diagonal/>
    </border>
    <border>
      <left/>
      <right style="medium">
        <color indexed="8"/>
      </right>
      <top/>
      <bottom/>
      <diagonal/>
    </border>
    <border>
      <left style="thin">
        <color indexed="64"/>
      </left>
      <right/>
      <top/>
      <bottom style="thin">
        <color indexed="64"/>
      </bottom>
      <diagonal/>
    </border>
    <border>
      <left/>
      <right style="medium">
        <color indexed="64"/>
      </right>
      <top/>
      <bottom/>
      <diagonal/>
    </border>
    <border>
      <left style="medium">
        <color indexed="8"/>
      </left>
      <right style="medium">
        <color indexed="8"/>
      </right>
      <top/>
      <bottom/>
      <diagonal/>
    </border>
    <border>
      <left style="medium">
        <color indexed="64"/>
      </left>
      <right/>
      <top/>
      <bottom style="thin">
        <color indexed="8"/>
      </bottom>
      <diagonal/>
    </border>
    <border>
      <left/>
      <right/>
      <top style="thin">
        <color indexed="8"/>
      </top>
      <bottom/>
      <diagonal/>
    </border>
    <border>
      <left/>
      <right style="thin">
        <color indexed="8"/>
      </right>
      <top style="thin">
        <color indexed="8"/>
      </top>
      <bottom/>
      <diagonal/>
    </border>
    <border>
      <left style="medium">
        <color indexed="8"/>
      </left>
      <right/>
      <top/>
      <bottom/>
      <diagonal/>
    </border>
    <border>
      <left style="thin">
        <color indexed="8"/>
      </left>
      <right style="thin">
        <color indexed="8"/>
      </right>
      <top style="thin">
        <color indexed="8"/>
      </top>
      <bottom style="thin">
        <color indexed="8"/>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8"/>
      </right>
      <top style="thin">
        <color indexed="64"/>
      </top>
      <bottom/>
      <diagonal/>
    </border>
    <border>
      <left style="medium">
        <color indexed="8"/>
      </left>
      <right/>
      <top/>
      <bottom style="medium">
        <color indexed="64"/>
      </bottom>
      <diagonal/>
    </border>
    <border>
      <left style="medium">
        <color indexed="64"/>
      </left>
      <right style="medium">
        <color indexed="8"/>
      </right>
      <top style="medium">
        <color indexed="8"/>
      </top>
      <bottom/>
      <diagonal/>
    </border>
    <border>
      <left style="medium">
        <color indexed="64"/>
      </left>
      <right style="medium">
        <color indexed="8"/>
      </right>
      <top/>
      <bottom/>
      <diagonal/>
    </border>
    <border>
      <left style="medium">
        <color indexed="64"/>
      </left>
      <right style="medium">
        <color indexed="8"/>
      </right>
      <top/>
      <bottom style="medium">
        <color indexed="8"/>
      </bottom>
      <diagonal/>
    </border>
    <border>
      <left/>
      <right style="medium">
        <color indexed="64"/>
      </right>
      <top/>
      <bottom style="medium">
        <color indexed="8"/>
      </bottom>
      <diagonal/>
    </border>
    <border>
      <left style="medium">
        <color indexed="64"/>
      </left>
      <right style="medium">
        <color indexed="8"/>
      </right>
      <top/>
      <bottom style="medium">
        <color indexed="64"/>
      </bottom>
      <diagonal/>
    </border>
    <border>
      <left/>
      <right style="medium">
        <color indexed="8"/>
      </right>
      <top/>
      <bottom style="medium">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8"/>
      </left>
      <right style="medium">
        <color indexed="64"/>
      </right>
      <top/>
      <bottom style="medium">
        <color indexed="8"/>
      </bottom>
      <diagonal/>
    </border>
    <border>
      <left style="medium">
        <color indexed="8"/>
      </left>
      <right style="medium">
        <color indexed="64"/>
      </right>
      <top style="thin">
        <color indexed="8"/>
      </top>
      <bottom style="medium">
        <color indexed="8"/>
      </bottom>
      <diagonal/>
    </border>
    <border>
      <left style="medium">
        <color indexed="64"/>
      </left>
      <right style="thin">
        <color indexed="8"/>
      </right>
      <top style="medium">
        <color indexed="64"/>
      </top>
      <bottom style="thin">
        <color indexed="8"/>
      </bottom>
      <diagonal/>
    </border>
    <border>
      <left/>
      <right/>
      <top style="medium">
        <color indexed="64"/>
      </top>
      <bottom style="thin">
        <color indexed="8"/>
      </bottom>
      <diagonal/>
    </border>
    <border>
      <left style="medium">
        <color indexed="64"/>
      </left>
      <right style="thin">
        <color indexed="8"/>
      </right>
      <top/>
      <bottom style="medium">
        <color indexed="8"/>
      </bottom>
      <diagonal/>
    </border>
    <border>
      <left/>
      <right style="thin">
        <color indexed="8"/>
      </right>
      <top style="medium">
        <color indexed="64"/>
      </top>
      <bottom style="thin">
        <color indexed="8"/>
      </bottom>
      <diagonal/>
    </border>
    <border>
      <left style="medium">
        <color indexed="64"/>
      </left>
      <right style="thin">
        <color indexed="8"/>
      </right>
      <top/>
      <bottom style="thin">
        <color indexed="8"/>
      </bottom>
      <diagonal/>
    </border>
    <border>
      <left style="medium">
        <color indexed="8"/>
      </left>
      <right style="medium">
        <color indexed="64"/>
      </right>
      <top/>
      <bottom style="thin">
        <color indexed="8"/>
      </bottom>
      <diagonal/>
    </border>
    <border>
      <left style="medium">
        <color indexed="8"/>
      </left>
      <right style="medium">
        <color indexed="64"/>
      </right>
      <top style="medium">
        <color indexed="8"/>
      </top>
      <bottom/>
      <diagonal/>
    </border>
    <border>
      <left style="thin">
        <color indexed="8"/>
      </left>
      <right style="medium">
        <color indexed="64"/>
      </right>
      <top style="thin">
        <color indexed="8"/>
      </top>
      <bottom style="medium">
        <color indexed="8"/>
      </bottom>
      <diagonal/>
    </border>
    <border>
      <left style="medium">
        <color indexed="64"/>
      </left>
      <right/>
      <top style="medium">
        <color indexed="8"/>
      </top>
      <bottom style="medium">
        <color indexed="64"/>
      </bottom>
      <diagonal/>
    </border>
    <border>
      <left/>
      <right/>
      <top style="medium">
        <color indexed="8"/>
      </top>
      <bottom style="medium">
        <color indexed="64"/>
      </bottom>
      <diagonal/>
    </border>
    <border>
      <left/>
      <right style="medium">
        <color indexed="64"/>
      </right>
      <top style="medium">
        <color indexed="8"/>
      </top>
      <bottom style="medium">
        <color indexed="64"/>
      </bottom>
      <diagonal/>
    </border>
    <border>
      <left style="thin">
        <color indexed="8"/>
      </left>
      <right style="thin">
        <color indexed="8"/>
      </right>
      <top style="medium">
        <color indexed="64"/>
      </top>
      <bottom style="thin">
        <color indexed="8"/>
      </bottom>
      <diagonal/>
    </border>
    <border>
      <left style="medium">
        <color indexed="64"/>
      </left>
      <right/>
      <top style="thin">
        <color indexed="8"/>
      </top>
      <bottom style="thin">
        <color indexed="64"/>
      </bottom>
      <diagonal/>
    </border>
    <border>
      <left style="thin">
        <color theme="1"/>
      </left>
      <right style="medium">
        <color indexed="64"/>
      </right>
      <top/>
      <bottom style="thin">
        <color indexed="8"/>
      </bottom>
      <diagonal/>
    </border>
    <border>
      <left style="thin">
        <color theme="1"/>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8"/>
      </right>
      <top/>
      <bottom style="medium">
        <color indexed="8"/>
      </bottom>
      <diagonal/>
    </border>
    <border>
      <left style="thin">
        <color indexed="64"/>
      </left>
      <right style="thin">
        <color indexed="64"/>
      </right>
      <top/>
      <bottom style="medium">
        <color indexed="8"/>
      </bottom>
      <diagonal/>
    </border>
    <border>
      <left style="thin">
        <color indexed="64"/>
      </left>
      <right style="thin">
        <color indexed="64"/>
      </right>
      <top style="medium">
        <color indexed="8"/>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8"/>
      </top>
      <bottom style="medium">
        <color indexed="64"/>
      </bottom>
      <diagonal/>
    </border>
    <border>
      <left/>
      <right/>
      <top style="medium">
        <color indexed="64"/>
      </top>
      <bottom style="medium">
        <color indexed="8"/>
      </bottom>
      <diagonal/>
    </border>
    <border>
      <left/>
      <right style="medium">
        <color indexed="64"/>
      </right>
      <top style="medium">
        <color indexed="64"/>
      </top>
      <bottom style="medium">
        <color indexed="8"/>
      </bottom>
      <diagonal/>
    </border>
    <border>
      <left/>
      <right style="medium">
        <color indexed="64"/>
      </right>
      <top style="thin">
        <color indexed="8"/>
      </top>
      <bottom style="medium">
        <color indexed="8"/>
      </bottom>
      <diagonal/>
    </border>
    <border>
      <left style="medium">
        <color indexed="64"/>
      </left>
      <right/>
      <top style="medium">
        <color indexed="64"/>
      </top>
      <bottom style="medium">
        <color indexed="8"/>
      </bottom>
      <diagonal/>
    </border>
    <border>
      <left style="thin">
        <color indexed="8"/>
      </left>
      <right style="thin">
        <color indexed="8"/>
      </right>
      <top style="medium">
        <color indexed="64"/>
      </top>
      <bottom style="medium">
        <color indexed="8"/>
      </bottom>
      <diagonal/>
    </border>
    <border>
      <left style="thin">
        <color indexed="64"/>
      </left>
      <right style="medium">
        <color indexed="64"/>
      </right>
      <top style="thin">
        <color indexed="8"/>
      </top>
      <bottom style="medium">
        <color indexed="64"/>
      </bottom>
      <diagonal/>
    </border>
    <border>
      <left style="thin">
        <color indexed="8"/>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8"/>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8"/>
      </left>
      <right style="thin">
        <color indexed="8"/>
      </right>
      <top style="thin">
        <color indexed="64"/>
      </top>
      <bottom style="thin">
        <color indexed="64"/>
      </bottom>
      <diagonal/>
    </border>
    <border>
      <left/>
      <right style="thin">
        <color indexed="8"/>
      </right>
      <top style="thin">
        <color indexed="64"/>
      </top>
      <bottom style="thin">
        <color indexed="64"/>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style="medium">
        <color indexed="64"/>
      </bottom>
      <diagonal/>
    </border>
    <border>
      <left/>
      <right style="medium">
        <color indexed="64"/>
      </right>
      <top style="thin">
        <color indexed="64"/>
      </top>
      <bottom style="double">
        <color indexed="64"/>
      </bottom>
      <diagonal/>
    </border>
    <border>
      <left style="thin">
        <color indexed="8"/>
      </left>
      <right style="medium">
        <color indexed="64"/>
      </right>
      <top style="thin">
        <color indexed="64"/>
      </top>
      <bottom/>
      <diagonal/>
    </border>
    <border>
      <left style="thin">
        <color indexed="64"/>
      </left>
      <right style="medium">
        <color indexed="64"/>
      </right>
      <top style="thin">
        <color indexed="64"/>
      </top>
      <bottom style="double">
        <color indexed="64"/>
      </bottom>
      <diagonal/>
    </border>
    <border>
      <left/>
      <right style="thin">
        <color indexed="8"/>
      </right>
      <top style="thin">
        <color indexed="64"/>
      </top>
      <bottom/>
      <diagonal/>
    </border>
    <border>
      <left style="thin">
        <color theme="1"/>
      </left>
      <right style="medium">
        <color indexed="64"/>
      </right>
      <top style="thin">
        <color indexed="8"/>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8"/>
      </right>
      <top/>
      <bottom style="medium">
        <color indexed="64"/>
      </bottom>
      <diagonal/>
    </border>
    <border>
      <left/>
      <right style="medium">
        <color indexed="64"/>
      </right>
      <top style="thin">
        <color indexed="8"/>
      </top>
      <bottom style="double">
        <color indexed="8"/>
      </bottom>
      <diagonal/>
    </border>
    <border>
      <left style="medium">
        <color indexed="64"/>
      </left>
      <right/>
      <top style="thin">
        <color indexed="8"/>
      </top>
      <bottom style="thin">
        <color indexed="64"/>
      </bottom>
      <diagonal/>
    </border>
    <border>
      <left/>
      <right style="medium">
        <color indexed="64"/>
      </right>
      <top style="thin">
        <color indexed="64"/>
      </top>
      <bottom style="thin">
        <color indexed="8"/>
      </bottom>
      <diagonal/>
    </border>
    <border>
      <left style="medium">
        <color indexed="64"/>
      </left>
      <right style="thin">
        <color indexed="64"/>
      </right>
      <top style="thin">
        <color indexed="8"/>
      </top>
      <bottom style="thin">
        <color indexed="8"/>
      </bottom>
      <diagonal/>
    </border>
    <border>
      <left style="medium">
        <color indexed="64"/>
      </left>
      <right style="thin">
        <color indexed="64"/>
      </right>
      <top style="thin">
        <color indexed="8"/>
      </top>
      <bottom style="medium">
        <color indexed="64"/>
      </bottom>
      <diagonal/>
    </border>
    <border>
      <left/>
      <right style="thin">
        <color indexed="64"/>
      </right>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top style="thin">
        <color indexed="8"/>
      </top>
      <bottom style="thin">
        <color indexed="8"/>
      </bottom>
      <diagonal/>
    </border>
    <border>
      <left style="medium">
        <color indexed="64"/>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medium">
        <color indexed="64"/>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theme="1"/>
      </right>
      <top style="thin">
        <color indexed="8"/>
      </top>
      <bottom style="thin">
        <color indexed="8"/>
      </bottom>
      <diagonal/>
    </border>
    <border>
      <left style="thin">
        <color theme="1"/>
      </left>
      <right style="medium">
        <color indexed="64"/>
      </right>
      <top style="thin">
        <color indexed="8"/>
      </top>
      <bottom style="thin">
        <color indexed="8"/>
      </bottom>
      <diagonal/>
    </border>
    <border>
      <left style="medium">
        <color indexed="64"/>
      </left>
      <right style="thin">
        <color theme="1"/>
      </right>
      <top style="thin">
        <color indexed="8"/>
      </top>
      <bottom style="thin">
        <color indexed="8"/>
      </bottom>
      <diagonal/>
    </border>
    <border>
      <left style="thin">
        <color theme="1"/>
      </left>
      <right style="thin">
        <color theme="1"/>
      </right>
      <top style="thin">
        <color indexed="8"/>
      </top>
      <bottom style="thin">
        <color indexed="8"/>
      </bottom>
      <diagonal/>
    </border>
    <border>
      <left style="thin">
        <color indexed="8"/>
      </left>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thin">
        <color indexed="8"/>
      </left>
      <right style="medium">
        <color indexed="64"/>
      </right>
      <top style="medium">
        <color indexed="64"/>
      </top>
      <bottom style="thin">
        <color indexed="8"/>
      </bottom>
      <diagonal/>
    </border>
    <border>
      <left style="thin">
        <color indexed="64"/>
      </left>
      <right/>
      <top style="thin">
        <color indexed="8"/>
      </top>
      <bottom style="thin">
        <color indexed="8"/>
      </bottom>
      <diagonal/>
    </border>
    <border>
      <left style="thin">
        <color indexed="64"/>
      </left>
      <right/>
      <top style="medium">
        <color indexed="64"/>
      </top>
      <bottom/>
      <diagonal/>
    </border>
  </borders>
  <cellStyleXfs count="2078">
    <xf numFmtId="0" fontId="0" fillId="0" borderId="0"/>
    <xf numFmtId="43" fontId="64" fillId="0" borderId="0" applyFont="0" applyFill="0" applyBorder="0" applyAlignment="0" applyProtection="0"/>
    <xf numFmtId="44" fontId="65" fillId="0" borderId="0" applyFont="0" applyFill="0" applyBorder="0" applyAlignment="0" applyProtection="0"/>
    <xf numFmtId="0" fontId="92" fillId="0" borderId="0"/>
    <xf numFmtId="0" fontId="91" fillId="0" borderId="0"/>
    <xf numFmtId="181" fontId="66" fillId="27" borderId="0" applyNumberFormat="0" applyBorder="0" applyAlignment="0" applyProtection="0"/>
    <xf numFmtId="181" fontId="66" fillId="27" borderId="0" applyNumberFormat="0" applyBorder="0" applyAlignment="0" applyProtection="0"/>
    <xf numFmtId="181" fontId="66" fillId="27" borderId="0" applyNumberFormat="0" applyBorder="0" applyAlignment="0" applyProtection="0"/>
    <xf numFmtId="181" fontId="66" fillId="27" borderId="0" applyNumberFormat="0" applyBorder="0" applyAlignment="0" applyProtection="0"/>
    <xf numFmtId="181" fontId="66" fillId="28" borderId="0" applyNumberFormat="0" applyBorder="0" applyAlignment="0" applyProtection="0"/>
    <xf numFmtId="181" fontId="66" fillId="28" borderId="0" applyNumberFormat="0" applyBorder="0" applyAlignment="0" applyProtection="0"/>
    <xf numFmtId="181" fontId="66" fillId="28" borderId="0" applyNumberFormat="0" applyBorder="0" applyAlignment="0" applyProtection="0"/>
    <xf numFmtId="181" fontId="66" fillId="28" borderId="0" applyNumberFormat="0" applyBorder="0" applyAlignment="0" applyProtection="0"/>
    <xf numFmtId="181" fontId="66" fillId="29" borderId="0" applyNumberFormat="0" applyBorder="0" applyAlignment="0" applyProtection="0"/>
    <xf numFmtId="181" fontId="66" fillId="29" borderId="0" applyNumberFormat="0" applyBorder="0" applyAlignment="0" applyProtection="0"/>
    <xf numFmtId="181" fontId="66" fillId="29" borderId="0" applyNumberFormat="0" applyBorder="0" applyAlignment="0" applyProtection="0"/>
    <xf numFmtId="181" fontId="66" fillId="29"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1" borderId="0" applyNumberFormat="0" applyBorder="0" applyAlignment="0" applyProtection="0"/>
    <xf numFmtId="181" fontId="66" fillId="31" borderId="0" applyNumberFormat="0" applyBorder="0" applyAlignment="0" applyProtection="0"/>
    <xf numFmtId="181" fontId="66" fillId="31" borderId="0" applyNumberFormat="0" applyBorder="0" applyAlignment="0" applyProtection="0"/>
    <xf numFmtId="181" fontId="66" fillId="31" borderId="0" applyNumberFormat="0" applyBorder="0" applyAlignment="0" applyProtection="0"/>
    <xf numFmtId="181" fontId="66" fillId="32" borderId="0" applyNumberFormat="0" applyBorder="0" applyAlignment="0" applyProtection="0"/>
    <xf numFmtId="181" fontId="66" fillId="32" borderId="0" applyNumberFormat="0" applyBorder="0" applyAlignment="0" applyProtection="0"/>
    <xf numFmtId="181" fontId="66" fillId="32" borderId="0" applyNumberFormat="0" applyBorder="0" applyAlignment="0" applyProtection="0"/>
    <xf numFmtId="181" fontId="66" fillId="32"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4" borderId="0" applyNumberFormat="0" applyBorder="0" applyAlignment="0" applyProtection="0"/>
    <xf numFmtId="181" fontId="66" fillId="34" borderId="0" applyNumberFormat="0" applyBorder="0" applyAlignment="0" applyProtection="0"/>
    <xf numFmtId="181" fontId="66" fillId="34" borderId="0" applyNumberFormat="0" applyBorder="0" applyAlignment="0" applyProtection="0"/>
    <xf numFmtId="181" fontId="66" fillId="34" borderId="0" applyNumberFormat="0" applyBorder="0" applyAlignment="0" applyProtection="0"/>
    <xf numFmtId="181" fontId="66" fillId="36" borderId="0" applyNumberFormat="0" applyBorder="0" applyAlignment="0" applyProtection="0"/>
    <xf numFmtId="181" fontId="66" fillId="36" borderId="0" applyNumberFormat="0" applyBorder="0" applyAlignment="0" applyProtection="0"/>
    <xf numFmtId="181" fontId="66" fillId="36" borderId="0" applyNumberFormat="0" applyBorder="0" applyAlignment="0" applyProtection="0"/>
    <xf numFmtId="181" fontId="66" fillId="36"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7" borderId="0" applyNumberFormat="0" applyBorder="0" applyAlignment="0" applyProtection="0"/>
    <xf numFmtId="181" fontId="66" fillId="37" borderId="0" applyNumberFormat="0" applyBorder="0" applyAlignment="0" applyProtection="0"/>
    <xf numFmtId="181" fontId="66" fillId="37" borderId="0" applyNumberFormat="0" applyBorder="0" applyAlignment="0" applyProtection="0"/>
    <xf numFmtId="181" fontId="66" fillId="37" borderId="0" applyNumberFormat="0" applyBorder="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8" fillId="35" borderId="0"/>
    <xf numFmtId="181" fontId="70" fillId="0" borderId="0"/>
    <xf numFmtId="181" fontId="71" fillId="0" borderId="0"/>
    <xf numFmtId="178" fontId="66" fillId="0" borderId="0" applyFill="0" applyBorder="0" applyAlignment="0" applyProtection="0"/>
    <xf numFmtId="178" fontId="66" fillId="0" borderId="0" applyFill="0" applyBorder="0" applyAlignment="0" applyProtection="0"/>
    <xf numFmtId="178" fontId="66" fillId="0" borderId="0" applyFill="0" applyBorder="0" applyAlignment="0" applyProtection="0"/>
    <xf numFmtId="178" fontId="66" fillId="0" borderId="0" applyFill="0" applyBorder="0" applyAlignment="0" applyProtection="0"/>
    <xf numFmtId="178" fontId="66" fillId="0" borderId="0" applyFill="0" applyBorder="0" applyAlignment="0" applyProtection="0"/>
    <xf numFmtId="178" fontId="66" fillId="0" borderId="0" applyFill="0" applyBorder="0" applyAlignment="0" applyProtection="0"/>
    <xf numFmtId="178" fontId="66" fillId="0" borderId="0" applyFill="0" applyBorder="0" applyAlignment="0" applyProtection="0"/>
    <xf numFmtId="178" fontId="66" fillId="0" borderId="0" applyFill="0" applyBorder="0" applyAlignment="0" applyProtection="0"/>
    <xf numFmtId="178" fontId="66" fillId="0" borderId="0" applyFill="0" applyBorder="0" applyAlignment="0" applyProtection="0"/>
    <xf numFmtId="178" fontId="66" fillId="0" borderId="0" applyFill="0" applyBorder="0" applyAlignment="0" applyProtection="0"/>
    <xf numFmtId="178" fontId="66" fillId="0" borderId="0" applyFill="0" applyBorder="0" applyAlignment="0" applyProtection="0"/>
    <xf numFmtId="179" fontId="72" fillId="0" borderId="88"/>
    <xf numFmtId="181" fontId="73" fillId="0" borderId="0"/>
    <xf numFmtId="181" fontId="69" fillId="0" borderId="0" applyFont="0" applyFill="0" applyBorder="0" applyAlignment="0" applyProtection="0"/>
    <xf numFmtId="181" fontId="12" fillId="0" borderId="149">
      <alignment horizontal="left" vertical="center"/>
    </xf>
    <xf numFmtId="181" fontId="12" fillId="0" borderId="149">
      <alignment horizontal="left" vertical="center"/>
    </xf>
    <xf numFmtId="181" fontId="12" fillId="0" borderId="149">
      <alignment horizontal="left" vertical="center"/>
    </xf>
    <xf numFmtId="181" fontId="12" fillId="0" borderId="149">
      <alignment horizontal="left" vertical="center"/>
    </xf>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5" fillId="17" borderId="0" applyBorder="0"/>
    <xf numFmtId="181" fontId="76" fillId="0" borderId="0">
      <alignment vertical="center"/>
    </xf>
    <xf numFmtId="2" fontId="77" fillId="0" borderId="96">
      <alignment horizontal="center"/>
    </xf>
    <xf numFmtId="180" fontId="17" fillId="0" borderId="0"/>
    <xf numFmtId="180" fontId="17" fillId="0" borderId="0"/>
    <xf numFmtId="180" fontId="17" fillId="0" borderId="0"/>
    <xf numFmtId="181" fontId="17"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9" fillId="0" borderId="0"/>
    <xf numFmtId="181" fontId="17" fillId="0" borderId="0"/>
    <xf numFmtId="181" fontId="69" fillId="0" borderId="0"/>
    <xf numFmtId="181" fontId="17" fillId="0" borderId="0"/>
    <xf numFmtId="181" fontId="69"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37" fontId="11" fillId="0" borderId="0"/>
    <xf numFmtId="37" fontId="11" fillId="0" borderId="0"/>
    <xf numFmtId="37" fontId="11" fillId="0" borderId="0"/>
    <xf numFmtId="37" fontId="11" fillId="0" borderId="0"/>
    <xf numFmtId="181" fontId="17" fillId="0" borderId="0"/>
    <xf numFmtId="181" fontId="17" fillId="0" borderId="0"/>
    <xf numFmtId="181" fontId="17"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17" fillId="0" borderId="0"/>
    <xf numFmtId="181" fontId="66" fillId="0" borderId="0"/>
    <xf numFmtId="181" fontId="17" fillId="0" borderId="0"/>
    <xf numFmtId="181" fontId="66" fillId="0" borderId="0"/>
    <xf numFmtId="181" fontId="69" fillId="0" borderId="0"/>
    <xf numFmtId="181" fontId="69" fillId="0" borderId="0"/>
    <xf numFmtId="181" fontId="69" fillId="0" borderId="0"/>
    <xf numFmtId="181" fontId="69"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37" fontId="66" fillId="0" borderId="0"/>
    <xf numFmtId="37" fontId="66" fillId="0" borderId="0"/>
    <xf numFmtId="37" fontId="66" fillId="0" borderId="0"/>
    <xf numFmtId="37" fontId="66" fillId="0" borderId="0"/>
    <xf numFmtId="37" fontId="66" fillId="0" borderId="0"/>
    <xf numFmtId="37" fontId="66" fillId="0" borderId="0"/>
    <xf numFmtId="37"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37" fontId="66" fillId="0" borderId="0"/>
    <xf numFmtId="37" fontId="66" fillId="0" borderId="0"/>
    <xf numFmtId="37" fontId="66" fillId="0" borderId="0"/>
    <xf numFmtId="37" fontId="66" fillId="0" borderId="0"/>
    <xf numFmtId="37" fontId="66" fillId="0" borderId="0"/>
    <xf numFmtId="37" fontId="66" fillId="0" borderId="0"/>
    <xf numFmtId="37" fontId="66" fillId="0" borderId="0"/>
    <xf numFmtId="37" fontId="66" fillId="0" borderId="0"/>
    <xf numFmtId="37" fontId="66" fillId="0" borderId="0"/>
    <xf numFmtId="37"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9"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38" borderId="205" applyNumberFormat="0" applyFont="0" applyAlignment="0" applyProtection="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38" borderId="205" applyNumberFormat="0" applyFont="0" applyAlignment="0" applyProtection="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79" fillId="2" borderId="206" applyNumberFormat="0" applyAlignment="0" applyProtection="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79" fillId="2" borderId="206" applyNumberFormat="0" applyAlignment="0" applyProtection="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79" fillId="2" borderId="206" applyNumberFormat="0" applyAlignment="0" applyProtection="0"/>
    <xf numFmtId="181" fontId="17" fillId="0" borderId="0"/>
    <xf numFmtId="181" fontId="17" fillId="0" borderId="0"/>
    <xf numFmtId="181" fontId="17" fillId="0" borderId="0"/>
    <xf numFmtId="181" fontId="17" fillId="0" borderId="0"/>
    <xf numFmtId="181" fontId="79" fillId="2" borderId="206" applyNumberFormat="0" applyAlignment="0" applyProtection="0"/>
    <xf numFmtId="181" fontId="17" fillId="0" borderId="0"/>
    <xf numFmtId="181" fontId="17" fillId="0" borderId="0"/>
    <xf numFmtId="181" fontId="17" fillId="0" borderId="0"/>
    <xf numFmtId="181" fontId="17" fillId="0" borderId="0"/>
    <xf numFmtId="181" fontId="79" fillId="2" borderId="206" applyNumberFormat="0" applyAlignment="0" applyProtection="0"/>
    <xf numFmtId="181" fontId="17" fillId="0" borderId="0"/>
    <xf numFmtId="181" fontId="80" fillId="39" borderId="0">
      <alignment horizontal="right"/>
    </xf>
    <xf numFmtId="181" fontId="17" fillId="0" borderId="0"/>
    <xf numFmtId="181" fontId="17" fillId="0" borderId="0"/>
    <xf numFmtId="181" fontId="81" fillId="0" borderId="0" applyBorder="0">
      <alignment horizontal="centerContinuous"/>
    </xf>
    <xf numFmtId="181" fontId="17" fillId="0" borderId="0"/>
    <xf numFmtId="181" fontId="82" fillId="0" borderId="0" applyBorder="0">
      <alignment horizontal="centerContinuous"/>
    </xf>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83" fillId="0" borderId="207"/>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28" fillId="0" borderId="0" applyNumberFormat="0" applyFill="0" applyBorder="0" applyProtection="0">
      <alignment horizontal="right"/>
    </xf>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28" fillId="0" borderId="0" applyNumberFormat="0" applyFill="0" applyBorder="0" applyProtection="0">
      <alignment horizontal="right"/>
    </xf>
    <xf numFmtId="181" fontId="17" fillId="0" borderId="0"/>
    <xf numFmtId="181" fontId="17" fillId="0" borderId="0"/>
    <xf numFmtId="181" fontId="84" fillId="0" borderId="208"/>
    <xf numFmtId="181" fontId="17" fillId="0" borderId="0"/>
    <xf numFmtId="181" fontId="17" fillId="0" borderId="0"/>
    <xf numFmtId="181" fontId="85" fillId="0" borderId="0">
      <alignment vertical="center"/>
    </xf>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86" fillId="0" borderId="209" applyNumberFormat="0" applyFill="0" applyAlignment="0" applyProtection="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86" fillId="0" borderId="209" applyNumberFormat="0" applyFill="0" applyAlignment="0" applyProtection="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86" fillId="0" borderId="209" applyNumberFormat="0" applyFill="0" applyAlignment="0" applyProtection="0"/>
    <xf numFmtId="181" fontId="17" fillId="0" borderId="0"/>
    <xf numFmtId="181" fontId="17" fillId="0" borderId="0"/>
    <xf numFmtId="181" fontId="17" fillId="0" borderId="0"/>
    <xf numFmtId="181" fontId="17" fillId="0" borderId="0"/>
    <xf numFmtId="181" fontId="86" fillId="0" borderId="209" applyNumberFormat="0" applyFill="0" applyAlignment="0" applyProtection="0"/>
    <xf numFmtId="181" fontId="17" fillId="0" borderId="0"/>
    <xf numFmtId="181" fontId="17" fillId="0" borderId="0"/>
    <xf numFmtId="181" fontId="17" fillId="0" borderId="0"/>
    <xf numFmtId="181" fontId="17" fillId="0" borderId="0"/>
    <xf numFmtId="181" fontId="86" fillId="0" borderId="209" applyNumberFormat="0" applyFill="0" applyAlignment="0" applyProtection="0"/>
    <xf numFmtId="182" fontId="87" fillId="0" borderId="210" applyFill="0" applyAlignment="0" applyProtection="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23" fillId="40" borderId="211"/>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9" fontId="95"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0" fontId="11" fillId="0" borderId="0"/>
    <xf numFmtId="0" fontId="69" fillId="0" borderId="0"/>
    <xf numFmtId="0" fontId="69" fillId="0" borderId="0"/>
    <xf numFmtId="0" fontId="69"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2" fillId="0" borderId="0"/>
    <xf numFmtId="43" fontId="2" fillId="0" borderId="0" applyFont="0" applyFill="0" applyBorder="0" applyAlignment="0" applyProtection="0"/>
    <xf numFmtId="181" fontId="66" fillId="27" borderId="0" applyNumberFormat="0" applyBorder="0" applyAlignment="0" applyProtection="0"/>
    <xf numFmtId="181" fontId="66" fillId="27" borderId="0" applyNumberFormat="0" applyBorder="0" applyAlignment="0" applyProtection="0"/>
    <xf numFmtId="181" fontId="66" fillId="27" borderId="0" applyNumberFormat="0" applyBorder="0" applyAlignment="0" applyProtection="0"/>
    <xf numFmtId="181" fontId="66" fillId="27" borderId="0" applyNumberFormat="0" applyBorder="0" applyAlignment="0" applyProtection="0"/>
    <xf numFmtId="181" fontId="66" fillId="28" borderId="0" applyNumberFormat="0" applyBorder="0" applyAlignment="0" applyProtection="0"/>
    <xf numFmtId="181" fontId="66" fillId="28" borderId="0" applyNumberFormat="0" applyBorder="0" applyAlignment="0" applyProtection="0"/>
    <xf numFmtId="181" fontId="66" fillId="28" borderId="0" applyNumberFormat="0" applyBorder="0" applyAlignment="0" applyProtection="0"/>
    <xf numFmtId="181" fontId="66" fillId="28" borderId="0" applyNumberFormat="0" applyBorder="0" applyAlignment="0" applyProtection="0"/>
    <xf numFmtId="181" fontId="66" fillId="29" borderId="0" applyNumberFormat="0" applyBorder="0" applyAlignment="0" applyProtection="0"/>
    <xf numFmtId="181" fontId="66" fillId="29" borderId="0" applyNumberFormat="0" applyBorder="0" applyAlignment="0" applyProtection="0"/>
    <xf numFmtId="181" fontId="66" fillId="29" borderId="0" applyNumberFormat="0" applyBorder="0" applyAlignment="0" applyProtection="0"/>
    <xf numFmtId="181" fontId="66" fillId="29"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1" borderId="0" applyNumberFormat="0" applyBorder="0" applyAlignment="0" applyProtection="0"/>
    <xf numFmtId="181" fontId="66" fillId="31" borderId="0" applyNumberFormat="0" applyBorder="0" applyAlignment="0" applyProtection="0"/>
    <xf numFmtId="181" fontId="66" fillId="31" borderId="0" applyNumberFormat="0" applyBorder="0" applyAlignment="0" applyProtection="0"/>
    <xf numFmtId="181" fontId="66" fillId="31" borderId="0" applyNumberFormat="0" applyBorder="0" applyAlignment="0" applyProtection="0"/>
    <xf numFmtId="181" fontId="66" fillId="32" borderId="0" applyNumberFormat="0" applyBorder="0" applyAlignment="0" applyProtection="0"/>
    <xf numFmtId="181" fontId="66" fillId="32" borderId="0" applyNumberFormat="0" applyBorder="0" applyAlignment="0" applyProtection="0"/>
    <xf numFmtId="181" fontId="66" fillId="32" borderId="0" applyNumberFormat="0" applyBorder="0" applyAlignment="0" applyProtection="0"/>
    <xf numFmtId="181" fontId="66" fillId="32"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4" borderId="0" applyNumberFormat="0" applyBorder="0" applyAlignment="0" applyProtection="0"/>
    <xf numFmtId="181" fontId="66" fillId="34" borderId="0" applyNumberFormat="0" applyBorder="0" applyAlignment="0" applyProtection="0"/>
    <xf numFmtId="181" fontId="66" fillId="34" borderId="0" applyNumberFormat="0" applyBorder="0" applyAlignment="0" applyProtection="0"/>
    <xf numFmtId="181" fontId="66" fillId="34" borderId="0" applyNumberFormat="0" applyBorder="0" applyAlignment="0" applyProtection="0"/>
    <xf numFmtId="181" fontId="66" fillId="36" borderId="0" applyNumberFormat="0" applyBorder="0" applyAlignment="0" applyProtection="0"/>
    <xf numFmtId="181" fontId="66" fillId="36" borderId="0" applyNumberFormat="0" applyBorder="0" applyAlignment="0" applyProtection="0"/>
    <xf numFmtId="181" fontId="66" fillId="36" borderId="0" applyNumberFormat="0" applyBorder="0" applyAlignment="0" applyProtection="0"/>
    <xf numFmtId="181" fontId="66" fillId="36"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7" borderId="0" applyNumberFormat="0" applyBorder="0" applyAlignment="0" applyProtection="0"/>
    <xf numFmtId="181" fontId="66" fillId="37" borderId="0" applyNumberFormat="0" applyBorder="0" applyAlignment="0" applyProtection="0"/>
    <xf numFmtId="181" fontId="66" fillId="37" borderId="0" applyNumberFormat="0" applyBorder="0" applyAlignment="0" applyProtection="0"/>
    <xf numFmtId="181" fontId="66" fillId="37" borderId="0" applyNumberFormat="0" applyBorder="0" applyAlignment="0" applyProtection="0"/>
    <xf numFmtId="181" fontId="91" fillId="0" borderId="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17" fillId="0" borderId="0"/>
    <xf numFmtId="181" fontId="69"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66" fillId="0" borderId="0"/>
    <xf numFmtId="181" fontId="66" fillId="0" borderId="0"/>
    <xf numFmtId="181" fontId="66"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66" fillId="0" borderId="0"/>
    <xf numFmtId="181" fontId="66"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38" borderId="205" applyNumberFormat="0" applyFont="0" applyAlignment="0" applyProtection="0"/>
    <xf numFmtId="181" fontId="17" fillId="0" borderId="0"/>
    <xf numFmtId="181" fontId="17" fillId="0" borderId="0"/>
    <xf numFmtId="181" fontId="17" fillId="0" borderId="0"/>
    <xf numFmtId="181" fontId="17" fillId="38" borderId="205" applyNumberFormat="0" applyFont="0" applyAlignment="0" applyProtection="0"/>
    <xf numFmtId="181" fontId="17" fillId="0" borderId="0"/>
    <xf numFmtId="181" fontId="17" fillId="0" borderId="0"/>
    <xf numFmtId="181" fontId="17" fillId="0" borderId="0"/>
    <xf numFmtId="181" fontId="17" fillId="38" borderId="205" applyNumberFormat="0" applyFont="0" applyAlignment="0" applyProtection="0"/>
    <xf numFmtId="181" fontId="17" fillId="0" borderId="0"/>
    <xf numFmtId="181" fontId="17" fillId="0" borderId="0"/>
    <xf numFmtId="181" fontId="17" fillId="0" borderId="0"/>
    <xf numFmtId="181" fontId="17" fillId="38" borderId="205" applyNumberFormat="0" applyFont="0" applyAlignment="0" applyProtection="0"/>
    <xf numFmtId="181" fontId="17" fillId="38" borderId="205" applyNumberFormat="0" applyFont="0" applyAlignment="0" applyProtection="0"/>
    <xf numFmtId="181" fontId="17" fillId="38" borderId="205" applyNumberFormat="0" applyFont="0" applyAlignment="0" applyProtection="0"/>
    <xf numFmtId="181" fontId="79" fillId="2" borderId="206" applyNumberFormat="0" applyAlignment="0" applyProtection="0"/>
    <xf numFmtId="181" fontId="79" fillId="2" borderId="206" applyNumberFormat="0" applyAlignment="0" applyProtection="0"/>
    <xf numFmtId="181" fontId="79" fillId="2" borderId="206" applyNumberFormat="0" applyAlignment="0" applyProtection="0"/>
    <xf numFmtId="181" fontId="81" fillId="39" borderId="138"/>
    <xf numFmtId="181" fontId="92" fillId="0" borderId="0"/>
    <xf numFmtId="181" fontId="17" fillId="0" borderId="0"/>
    <xf numFmtId="181" fontId="17" fillId="0" borderId="0"/>
    <xf numFmtId="181" fontId="17" fillId="0" borderId="0"/>
    <xf numFmtId="181" fontId="86" fillId="0" borderId="209" applyNumberFormat="0" applyFill="0" applyAlignment="0" applyProtection="0"/>
    <xf numFmtId="181" fontId="86" fillId="0" borderId="209" applyNumberFormat="0" applyFill="0" applyAlignment="0" applyProtection="0"/>
    <xf numFmtId="181" fontId="86" fillId="0" borderId="209" applyNumberFormat="0" applyFill="0" applyAlignment="0" applyProtection="0"/>
    <xf numFmtId="181" fontId="17" fillId="0" borderId="0"/>
    <xf numFmtId="181" fontId="17" fillId="0" borderId="0"/>
    <xf numFmtId="181" fontId="17" fillId="0" borderId="0"/>
    <xf numFmtId="0" fontId="2" fillId="0" borderId="0"/>
    <xf numFmtId="44" fontId="2" fillId="0" borderId="0" applyFont="0" applyFill="0" applyBorder="0" applyAlignment="0" applyProtection="0"/>
    <xf numFmtId="0" fontId="1" fillId="0" borderId="0"/>
    <xf numFmtId="43" fontId="1" fillId="0" borderId="0" applyFont="0" applyFill="0" applyBorder="0" applyAlignment="0" applyProtection="0"/>
    <xf numFmtId="0" fontId="108" fillId="0" borderId="0"/>
    <xf numFmtId="0" fontId="17" fillId="0" borderId="0"/>
    <xf numFmtId="0" fontId="11" fillId="0" borderId="0"/>
    <xf numFmtId="0" fontId="11" fillId="0" borderId="0"/>
    <xf numFmtId="43" fontId="17" fillId="0" borderId="0" applyFont="0" applyFill="0" applyBorder="0" applyAlignment="0" applyProtection="0"/>
    <xf numFmtId="9" fontId="1" fillId="0" borderId="0" applyFont="0" applyFill="0" applyBorder="0" applyAlignment="0" applyProtection="0"/>
    <xf numFmtId="0" fontId="11" fillId="0" borderId="0"/>
    <xf numFmtId="43" fontId="109" fillId="0" borderId="0" applyFont="0" applyFill="0" applyBorder="0" applyAlignment="0" applyProtection="0"/>
    <xf numFmtId="43" fontId="17" fillId="0" borderId="0" applyFont="0" applyFill="0" applyBorder="0" applyAlignment="0" applyProtection="0"/>
    <xf numFmtId="0" fontId="17" fillId="0" borderId="0"/>
    <xf numFmtId="43" fontId="11" fillId="0" borderId="0" applyFont="0" applyFill="0" applyBorder="0" applyAlignment="0" applyProtection="0"/>
  </cellStyleXfs>
  <cellXfs count="3775">
    <xf numFmtId="0" fontId="0" fillId="0" borderId="0" xfId="0"/>
    <xf numFmtId="0" fontId="11" fillId="0" borderId="55" xfId="0" applyFont="1" applyBorder="1"/>
    <xf numFmtId="39" fontId="0" fillId="0" borderId="7" xfId="0" applyNumberFormat="1" applyBorder="1" applyAlignment="1">
      <alignment horizontal="left"/>
    </xf>
    <xf numFmtId="0" fontId="11" fillId="0" borderId="55" xfId="0" applyFont="1" applyBorder="1" applyAlignment="1">
      <alignment horizontal="left"/>
    </xf>
    <xf numFmtId="0" fontId="11" fillId="0" borderId="55" xfId="0" applyFont="1" applyBorder="1" applyAlignment="1">
      <alignment horizontal="left" wrapText="1"/>
    </xf>
    <xf numFmtId="0" fontId="4" fillId="0" borderId="0" xfId="0" applyFont="1" applyAlignment="1" applyProtection="1">
      <alignment horizontal="centerContinuous"/>
      <protection locked="0"/>
    </xf>
    <xf numFmtId="0" fontId="5" fillId="0" borderId="0" xfId="0" applyFont="1" applyAlignment="1" applyProtection="1">
      <alignment horizontal="centerContinuous"/>
      <protection locked="0"/>
    </xf>
    <xf numFmtId="0" fontId="6" fillId="0" borderId="0" xfId="0" applyFont="1" applyAlignment="1" applyProtection="1">
      <alignment horizontal="centerContinuous"/>
      <protection locked="0"/>
    </xf>
    <xf numFmtId="0" fontId="5" fillId="0" borderId="0" xfId="0" applyFont="1" applyProtection="1">
      <protection locked="0"/>
    </xf>
    <xf numFmtId="0" fontId="9" fillId="0" borderId="0" xfId="0" applyFont="1" applyProtection="1">
      <protection locked="0"/>
    </xf>
    <xf numFmtId="0" fontId="10" fillId="0" borderId="0" xfId="0" applyFont="1" applyAlignment="1">
      <alignment horizontal="centerContinuous"/>
    </xf>
    <xf numFmtId="0" fontId="11" fillId="0" borderId="0" xfId="0" applyFont="1" applyAlignment="1">
      <alignment horizontal="centerContinuous" wrapText="1"/>
    </xf>
    <xf numFmtId="0" fontId="12" fillId="0" borderId="0" xfId="0" applyFont="1" applyAlignment="1">
      <alignment horizontal="centerContinuous" wrapText="1"/>
    </xf>
    <xf numFmtId="0" fontId="11" fillId="0" borderId="0" xfId="0" applyFont="1"/>
    <xf numFmtId="0" fontId="14" fillId="0" borderId="0" xfId="0" applyFont="1" applyAlignment="1">
      <alignment horizontal="left"/>
    </xf>
    <xf numFmtId="0" fontId="14" fillId="0" borderId="0" xfId="0" applyFont="1" applyAlignment="1">
      <alignment horizontal="centerContinuous"/>
    </xf>
    <xf numFmtId="0" fontId="11" fillId="0" borderId="0" xfId="0" applyFont="1" applyAlignment="1">
      <alignment horizontal="centerContinuous"/>
    </xf>
    <xf numFmtId="0" fontId="11" fillId="0" borderId="0" xfId="0" applyFont="1" applyAlignment="1">
      <alignment horizontal="left"/>
    </xf>
    <xf numFmtId="0" fontId="15" fillId="3" borderId="0" xfId="0" applyFont="1" applyFill="1" applyAlignment="1">
      <alignment horizontal="centerContinuous"/>
    </xf>
    <xf numFmtId="0" fontId="16" fillId="3" borderId="1" xfId="0" applyFont="1" applyFill="1" applyBorder="1" applyAlignment="1">
      <alignment horizontal="centerContinuous"/>
    </xf>
    <xf numFmtId="0" fontId="17" fillId="0" borderId="0" xfId="0" applyFont="1" applyAlignment="1">
      <alignment horizontal="centerContinuous"/>
    </xf>
    <xf numFmtId="0" fontId="17" fillId="0" borderId="0" xfId="0" applyFont="1"/>
    <xf numFmtId="0" fontId="17" fillId="0" borderId="2" xfId="0" applyFont="1" applyBorder="1"/>
    <xf numFmtId="0" fontId="17" fillId="0" borderId="3" xfId="0" applyFont="1" applyBorder="1"/>
    <xf numFmtId="0" fontId="17" fillId="0" borderId="4" xfId="0" applyFont="1" applyBorder="1"/>
    <xf numFmtId="0" fontId="17" fillId="0" borderId="5" xfId="0" applyFont="1" applyBorder="1"/>
    <xf numFmtId="0" fontId="18" fillId="0" borderId="4" xfId="0" applyFont="1" applyBorder="1" applyAlignment="1">
      <alignment horizontal="centerContinuous"/>
    </xf>
    <xf numFmtId="0" fontId="17" fillId="0" borderId="5" xfId="0" applyFont="1" applyBorder="1" applyAlignment="1">
      <alignment horizontal="centerContinuous"/>
    </xf>
    <xf numFmtId="0" fontId="17" fillId="0" borderId="6" xfId="0" applyFont="1" applyBorder="1"/>
    <xf numFmtId="0" fontId="17" fillId="0" borderId="1" xfId="0" applyFont="1" applyBorder="1"/>
    <xf numFmtId="0" fontId="17" fillId="0" borderId="7" xfId="0" applyFont="1" applyBorder="1"/>
    <xf numFmtId="0" fontId="11" fillId="0" borderId="8" xfId="0" applyFont="1" applyBorder="1"/>
    <xf numFmtId="0" fontId="7" fillId="0" borderId="0" xfId="0" applyFont="1"/>
    <xf numFmtId="0" fontId="7" fillId="0" borderId="9" xfId="0" applyFont="1" applyBorder="1" applyAlignment="1">
      <alignment horizontal="centerContinuous"/>
    </xf>
    <xf numFmtId="0" fontId="7" fillId="0" borderId="10" xfId="0" applyFont="1" applyBorder="1" applyAlignment="1">
      <alignment horizontal="centerContinuous"/>
    </xf>
    <xf numFmtId="0" fontId="7" fillId="0" borderId="11" xfId="0" applyFont="1" applyBorder="1" applyAlignment="1">
      <alignment horizontal="centerContinuous"/>
    </xf>
    <xf numFmtId="0" fontId="7" fillId="0" borderId="4" xfId="0" applyFont="1" applyBorder="1"/>
    <xf numFmtId="0" fontId="7" fillId="0" borderId="0" xfId="0" applyFont="1" applyAlignment="1">
      <alignment horizontal="centerContinuous"/>
    </xf>
    <xf numFmtId="0" fontId="7" fillId="0" borderId="5" xfId="0" applyFont="1" applyBorder="1" applyAlignment="1">
      <alignment horizontal="centerContinuous"/>
    </xf>
    <xf numFmtId="0" fontId="7" fillId="0" borderId="9" xfId="0" applyFont="1" applyBorder="1"/>
    <xf numFmtId="0" fontId="7" fillId="0" borderId="10" xfId="0" applyFont="1" applyBorder="1"/>
    <xf numFmtId="0" fontId="7" fillId="0" borderId="5" xfId="0" applyFont="1" applyBorder="1"/>
    <xf numFmtId="0" fontId="7" fillId="0" borderId="6" xfId="0" applyFont="1" applyBorder="1"/>
    <xf numFmtId="0" fontId="7" fillId="0" borderId="1" xfId="0" applyFont="1" applyBorder="1"/>
    <xf numFmtId="0" fontId="7" fillId="0" borderId="1" xfId="0" applyFont="1" applyBorder="1" applyAlignment="1">
      <alignment horizontal="centerContinuous"/>
    </xf>
    <xf numFmtId="0" fontId="7" fillId="0" borderId="8" xfId="0" applyFont="1" applyBorder="1"/>
    <xf numFmtId="0" fontId="7" fillId="0" borderId="12" xfId="0" applyFont="1" applyBorder="1"/>
    <xf numFmtId="0" fontId="7" fillId="0" borderId="13" xfId="0" applyFont="1" applyBorder="1"/>
    <xf numFmtId="0" fontId="7" fillId="0" borderId="2" xfId="0" applyFont="1" applyBorder="1"/>
    <xf numFmtId="0" fontId="7" fillId="0" borderId="14" xfId="0" applyFont="1" applyBorder="1"/>
    <xf numFmtId="0" fontId="7" fillId="0" borderId="15" xfId="0" applyFont="1" applyBorder="1"/>
    <xf numFmtId="0" fontId="7" fillId="0" borderId="16" xfId="0" applyFont="1" applyBorder="1"/>
    <xf numFmtId="0" fontId="7" fillId="0" borderId="17" xfId="0" applyFont="1" applyBorder="1"/>
    <xf numFmtId="0" fontId="7" fillId="0" borderId="18" xfId="0" applyFont="1" applyBorder="1"/>
    <xf numFmtId="0" fontId="7" fillId="0" borderId="19" xfId="0" applyFont="1" applyBorder="1" applyAlignment="1">
      <alignment horizontal="centerContinuous"/>
    </xf>
    <xf numFmtId="0" fontId="7" fillId="0" borderId="16" xfId="0" applyFont="1" applyBorder="1" applyAlignment="1">
      <alignment horizontal="centerContinuous"/>
    </xf>
    <xf numFmtId="0" fontId="7" fillId="0" borderId="20" xfId="0" applyFont="1" applyBorder="1"/>
    <xf numFmtId="0" fontId="7" fillId="0" borderId="21" xfId="0" applyFont="1" applyBorder="1" applyAlignment="1">
      <alignment horizontal="centerContinuous"/>
    </xf>
    <xf numFmtId="0" fontId="7" fillId="0" borderId="22" xfId="0" applyFont="1" applyBorder="1" applyAlignment="1">
      <alignment horizontal="centerContinuous"/>
    </xf>
    <xf numFmtId="0" fontId="7" fillId="0" borderId="19" xfId="0" applyFont="1" applyBorder="1"/>
    <xf numFmtId="0" fontId="7" fillId="0" borderId="24" xfId="0" applyFont="1" applyBorder="1"/>
    <xf numFmtId="0" fontId="7" fillId="0" borderId="3" xfId="0" applyFont="1" applyBorder="1"/>
    <xf numFmtId="0" fontId="7" fillId="0" borderId="15" xfId="0" applyFont="1" applyBorder="1" applyAlignment="1">
      <alignment horizontal="centerContinuous"/>
    </xf>
    <xf numFmtId="0" fontId="7" fillId="0" borderId="17" xfId="0" applyFont="1" applyBorder="1" applyAlignment="1">
      <alignment horizontal="centerContinuous"/>
    </xf>
    <xf numFmtId="0" fontId="7" fillId="0" borderId="26" xfId="0" applyFont="1" applyBorder="1" applyAlignment="1">
      <alignment horizontal="centerContinuous"/>
    </xf>
    <xf numFmtId="0" fontId="7" fillId="0" borderId="25" xfId="0" applyFont="1" applyBorder="1"/>
    <xf numFmtId="0" fontId="11" fillId="0" borderId="2" xfId="0" applyFont="1" applyBorder="1"/>
    <xf numFmtId="0" fontId="11" fillId="0" borderId="3" xfId="0" applyFont="1" applyBorder="1"/>
    <xf numFmtId="0" fontId="12" fillId="0" borderId="4" xfId="0" applyFont="1" applyBorder="1" applyAlignment="1">
      <alignment horizontal="centerContinuous"/>
    </xf>
    <xf numFmtId="0" fontId="11" fillId="0" borderId="5" xfId="0" applyFont="1" applyBorder="1" applyAlignment="1">
      <alignment horizontal="centerContinuous"/>
    </xf>
    <xf numFmtId="0" fontId="12" fillId="0" borderId="0" xfId="0" applyFont="1" applyAlignment="1">
      <alignment horizontal="centerContinuous"/>
    </xf>
    <xf numFmtId="0" fontId="11" fillId="0" borderId="4" xfId="0" applyFont="1" applyBorder="1"/>
    <xf numFmtId="0" fontId="11" fillId="0" borderId="5" xfId="0" applyFont="1" applyBorder="1"/>
    <xf numFmtId="0" fontId="11" fillId="0" borderId="9" xfId="0" applyFont="1" applyBorder="1"/>
    <xf numFmtId="0" fontId="11" fillId="0" borderId="10" xfId="0" applyFont="1" applyBorder="1" applyAlignment="1">
      <alignment horizontal="centerContinuous"/>
    </xf>
    <xf numFmtId="0" fontId="11" fillId="0" borderId="11" xfId="0" applyFont="1" applyBorder="1"/>
    <xf numFmtId="0" fontId="11" fillId="0" borderId="10" xfId="0" applyFont="1" applyBorder="1"/>
    <xf numFmtId="0" fontId="11" fillId="0" borderId="15" xfId="0" applyFont="1" applyBorder="1"/>
    <xf numFmtId="0" fontId="11" fillId="0" borderId="19" xfId="0" applyFont="1" applyBorder="1" applyAlignment="1">
      <alignment horizontal="centerContinuous"/>
    </xf>
    <xf numFmtId="0" fontId="11" fillId="0" borderId="18" xfId="0" applyFont="1" applyBorder="1"/>
    <xf numFmtId="0" fontId="11" fillId="0" borderId="25" xfId="0" applyFont="1" applyBorder="1"/>
    <xf numFmtId="0" fontId="11" fillId="0" borderId="27" xfId="0" applyFont="1" applyBorder="1"/>
    <xf numFmtId="0" fontId="11" fillId="0" borderId="16" xfId="0" applyFont="1" applyBorder="1"/>
    <xf numFmtId="0" fontId="11" fillId="0" borderId="28" xfId="0" applyFont="1" applyBorder="1"/>
    <xf numFmtId="0" fontId="11" fillId="0" borderId="29" xfId="0" applyFont="1" applyBorder="1"/>
    <xf numFmtId="0" fontId="11" fillId="0" borderId="17" xfId="0" applyFont="1" applyBorder="1"/>
    <xf numFmtId="0" fontId="11" fillId="0" borderId="30" xfId="0" applyFont="1" applyBorder="1"/>
    <xf numFmtId="0" fontId="11" fillId="0" borderId="31" xfId="0" applyFont="1" applyBorder="1"/>
    <xf numFmtId="0" fontId="11" fillId="0" borderId="32" xfId="0" applyFont="1" applyBorder="1"/>
    <xf numFmtId="0" fontId="11" fillId="0" borderId="34" xfId="0" applyFont="1" applyBorder="1"/>
    <xf numFmtId="0" fontId="11" fillId="0" borderId="19" xfId="0" applyFont="1" applyBorder="1"/>
    <xf numFmtId="37" fontId="11" fillId="4" borderId="0" xfId="0" applyNumberFormat="1" applyFont="1" applyFill="1"/>
    <xf numFmtId="0" fontId="11" fillId="0" borderId="21" xfId="0" applyFont="1" applyBorder="1"/>
    <xf numFmtId="37" fontId="11" fillId="0" borderId="20" xfId="0" applyNumberFormat="1" applyFont="1" applyBorder="1"/>
    <xf numFmtId="0" fontId="11" fillId="0" borderId="22" xfId="0" applyFont="1" applyBorder="1"/>
    <xf numFmtId="0" fontId="11" fillId="0" borderId="6" xfId="0" applyFont="1" applyBorder="1"/>
    <xf numFmtId="0" fontId="11" fillId="0" borderId="1" xfId="0" applyFont="1" applyBorder="1"/>
    <xf numFmtId="0" fontId="11" fillId="0" borderId="7" xfId="0" applyFont="1" applyBorder="1"/>
    <xf numFmtId="0" fontId="12" fillId="0" borderId="0" xfId="0" applyFont="1"/>
    <xf numFmtId="0" fontId="7" fillId="0" borderId="26" xfId="0" applyFont="1" applyBorder="1"/>
    <xf numFmtId="0" fontId="7" fillId="0" borderId="21" xfId="0" applyFont="1" applyBorder="1"/>
    <xf numFmtId="0" fontId="11" fillId="0" borderId="26" xfId="0" applyFont="1" applyBorder="1"/>
    <xf numFmtId="0" fontId="7" fillId="0" borderId="4" xfId="0" applyFont="1" applyBorder="1" applyAlignment="1">
      <alignment horizontal="centerContinuous"/>
    </xf>
    <xf numFmtId="0" fontId="19" fillId="0" borderId="0" xfId="0" applyFont="1" applyAlignment="1">
      <alignment horizontal="left"/>
    </xf>
    <xf numFmtId="0" fontId="19" fillId="0" borderId="0" xfId="0" applyFont="1" applyAlignment="1">
      <alignment horizontal="centerContinuous"/>
    </xf>
    <xf numFmtId="0" fontId="19" fillId="0" borderId="5" xfId="0" applyFont="1" applyBorder="1" applyAlignment="1">
      <alignment horizontal="centerContinuous"/>
    </xf>
    <xf numFmtId="0" fontId="19" fillId="0" borderId="0" xfId="0" applyFont="1"/>
    <xf numFmtId="0" fontId="19" fillId="0" borderId="10" xfId="0" applyFont="1" applyBorder="1" applyAlignment="1">
      <alignment horizontal="left"/>
    </xf>
    <xf numFmtId="0" fontId="19" fillId="0" borderId="10" xfId="0" applyFont="1" applyBorder="1"/>
    <xf numFmtId="0" fontId="19" fillId="0" borderId="10" xfId="0" applyFont="1" applyBorder="1" applyAlignment="1">
      <alignment horizontal="centerContinuous"/>
    </xf>
    <xf numFmtId="0" fontId="19" fillId="0" borderId="11" xfId="0" applyFont="1" applyBorder="1" applyAlignment="1">
      <alignment horizontal="centerContinuous"/>
    </xf>
    <xf numFmtId="0" fontId="19" fillId="0" borderId="25" xfId="0" applyFont="1" applyBorder="1"/>
    <xf numFmtId="0" fontId="19" fillId="0" borderId="25" xfId="0" applyFont="1" applyBorder="1" applyAlignment="1">
      <alignment horizontal="centerContinuous"/>
    </xf>
    <xf numFmtId="0" fontId="19" fillId="0" borderId="5" xfId="0" applyFont="1" applyBorder="1"/>
    <xf numFmtId="0" fontId="19" fillId="0" borderId="26" xfId="0" applyFont="1" applyBorder="1"/>
    <xf numFmtId="0" fontId="19" fillId="0" borderId="11" xfId="0" applyFont="1" applyBorder="1"/>
    <xf numFmtId="0" fontId="7" fillId="0" borderId="11" xfId="0" applyFont="1" applyBorder="1"/>
    <xf numFmtId="0" fontId="7" fillId="0" borderId="22" xfId="0" applyFont="1" applyBorder="1"/>
    <xf numFmtId="0" fontId="11" fillId="0" borderId="20" xfId="0" applyFont="1" applyBorder="1"/>
    <xf numFmtId="0" fontId="7" fillId="0" borderId="0" xfId="0" applyFont="1" applyAlignment="1">
      <alignment horizontal="left"/>
    </xf>
    <xf numFmtId="0" fontId="7" fillId="0" borderId="1" xfId="0" applyFont="1" applyBorder="1" applyAlignment="1">
      <alignment horizontal="left"/>
    </xf>
    <xf numFmtId="0" fontId="20" fillId="0" borderId="0" xfId="0" applyFont="1" applyAlignment="1">
      <alignment horizontal="centerContinuous"/>
    </xf>
    <xf numFmtId="0" fontId="20" fillId="0" borderId="4" xfId="0" applyFont="1" applyBorder="1" applyAlignment="1">
      <alignment horizontal="centerContinuous"/>
    </xf>
    <xf numFmtId="0" fontId="20" fillId="0" borderId="5" xfId="0" applyFont="1" applyBorder="1" applyAlignment="1">
      <alignment horizontal="centerContinuous"/>
    </xf>
    <xf numFmtId="37" fontId="7" fillId="0" borderId="0" xfId="0" applyNumberFormat="1" applyFont="1"/>
    <xf numFmtId="37" fontId="7" fillId="0" borderId="5" xfId="0" applyNumberFormat="1" applyFont="1" applyBorder="1"/>
    <xf numFmtId="37" fontId="7" fillId="0" borderId="1" xfId="0" applyNumberFormat="1" applyFont="1" applyBorder="1"/>
    <xf numFmtId="37" fontId="7" fillId="0" borderId="7" xfId="0" applyNumberFormat="1" applyFont="1" applyBorder="1"/>
    <xf numFmtId="37" fontId="7" fillId="0" borderId="0" xfId="0" applyNumberFormat="1" applyFont="1" applyAlignment="1">
      <alignment horizontal="centerContinuous"/>
    </xf>
    <xf numFmtId="0" fontId="11" fillId="0" borderId="9" xfId="0" applyFont="1" applyBorder="1" applyAlignment="1">
      <alignment horizontal="centerContinuous"/>
    </xf>
    <xf numFmtId="0" fontId="20" fillId="0" borderId="0" xfId="0" applyFont="1"/>
    <xf numFmtId="0" fontId="7" fillId="0" borderId="18" xfId="0" applyFont="1" applyBorder="1" applyAlignment="1">
      <alignment horizontal="center"/>
    </xf>
    <xf numFmtId="0" fontId="7" fillId="0" borderId="20" xfId="0" applyFont="1" applyBorder="1" applyAlignment="1">
      <alignment horizontal="center"/>
    </xf>
    <xf numFmtId="37" fontId="7" fillId="0" borderId="17" xfId="0" applyNumberFormat="1" applyFont="1" applyBorder="1"/>
    <xf numFmtId="37" fontId="7" fillId="0" borderId="22" xfId="0" applyNumberFormat="1" applyFont="1" applyBorder="1"/>
    <xf numFmtId="0" fontId="7" fillId="0" borderId="38" xfId="0" applyFont="1" applyBorder="1" applyAlignment="1">
      <alignment horizontal="centerContinuous" wrapText="1"/>
    </xf>
    <xf numFmtId="0" fontId="7" fillId="0" borderId="21" xfId="0" applyFont="1" applyBorder="1" applyAlignment="1">
      <alignment horizontal="center"/>
    </xf>
    <xf numFmtId="0" fontId="7" fillId="0" borderId="0" xfId="0" applyFont="1" applyAlignment="1">
      <alignment horizontal="center"/>
    </xf>
    <xf numFmtId="0" fontId="7" fillId="0" borderId="7" xfId="0" applyFont="1" applyBorder="1"/>
    <xf numFmtId="0" fontId="7" fillId="0" borderId="3" xfId="0" applyFont="1" applyBorder="1" applyAlignment="1">
      <alignment horizontal="center"/>
    </xf>
    <xf numFmtId="0" fontId="7" fillId="6" borderId="21" xfId="0" applyFont="1" applyFill="1" applyBorder="1"/>
    <xf numFmtId="0" fontId="7" fillId="8" borderId="21" xfId="0" applyFont="1" applyFill="1" applyBorder="1"/>
    <xf numFmtId="0" fontId="7" fillId="0" borderId="0" xfId="0" applyFont="1" applyAlignment="1">
      <alignment horizontal="right"/>
    </xf>
    <xf numFmtId="0" fontId="7" fillId="0" borderId="10" xfId="0" applyFont="1" applyBorder="1" applyAlignment="1">
      <alignment horizontal="right"/>
    </xf>
    <xf numFmtId="0" fontId="7" fillId="0" borderId="19" xfId="0" applyFont="1" applyBorder="1" applyAlignment="1">
      <alignment horizontal="center"/>
    </xf>
    <xf numFmtId="0" fontId="7" fillId="0" borderId="16" xfId="0" applyFont="1" applyBorder="1" applyAlignment="1">
      <alignment horizontal="center"/>
    </xf>
    <xf numFmtId="0" fontId="7" fillId="9" borderId="19" xfId="0" applyFont="1" applyFill="1" applyBorder="1"/>
    <xf numFmtId="0" fontId="7" fillId="9" borderId="4" xfId="0" applyFont="1" applyFill="1" applyBorder="1"/>
    <xf numFmtId="0" fontId="7" fillId="9" borderId="21" xfId="0" applyFont="1" applyFill="1" applyBorder="1" applyAlignment="1">
      <alignment horizontal="centerContinuous"/>
    </xf>
    <xf numFmtId="0" fontId="7" fillId="9" borderId="9" xfId="0" applyFont="1" applyFill="1" applyBorder="1" applyAlignment="1">
      <alignment horizontal="centerContinuous"/>
    </xf>
    <xf numFmtId="0" fontId="7" fillId="9" borderId="26" xfId="0" applyFont="1" applyFill="1" applyBorder="1" applyAlignment="1">
      <alignment horizontal="centerContinuous"/>
    </xf>
    <xf numFmtId="37" fontId="7" fillId="0" borderId="17" xfId="0" applyNumberFormat="1" applyFont="1" applyBorder="1" applyAlignment="1">
      <alignment horizontal="centerContinuous"/>
    </xf>
    <xf numFmtId="37" fontId="7" fillId="9" borderId="19" xfId="0" applyNumberFormat="1" applyFont="1" applyFill="1" applyBorder="1"/>
    <xf numFmtId="37" fontId="7" fillId="9" borderId="21" xfId="0" applyNumberFormat="1" applyFont="1" applyFill="1" applyBorder="1" applyAlignment="1">
      <alignment horizontal="centerContinuous"/>
    </xf>
    <xf numFmtId="37" fontId="7" fillId="9" borderId="10" xfId="0" applyNumberFormat="1" applyFont="1" applyFill="1" applyBorder="1" applyAlignment="1">
      <alignment horizontal="centerContinuous"/>
    </xf>
    <xf numFmtId="37" fontId="7" fillId="9" borderId="26" xfId="0" applyNumberFormat="1" applyFont="1" applyFill="1" applyBorder="1" applyAlignment="1">
      <alignment horizontal="centerContinuous"/>
    </xf>
    <xf numFmtId="0" fontId="7" fillId="0" borderId="10" xfId="0" applyFont="1" applyBorder="1" applyAlignment="1">
      <alignment horizontal="center"/>
    </xf>
    <xf numFmtId="0" fontId="7" fillId="0" borderId="40" xfId="0" applyFont="1" applyBorder="1"/>
    <xf numFmtId="0" fontId="7" fillId="0" borderId="15" xfId="0" applyFont="1" applyBorder="1" applyProtection="1">
      <protection locked="0"/>
    </xf>
    <xf numFmtId="0" fontId="7" fillId="0" borderId="5" xfId="0" applyFont="1" applyBorder="1" applyProtection="1">
      <protection locked="0"/>
    </xf>
    <xf numFmtId="0" fontId="7" fillId="0" borderId="16" xfId="0" applyFont="1" applyBorder="1" applyAlignment="1">
      <alignment horizontal="right"/>
    </xf>
    <xf numFmtId="0" fontId="7" fillId="0" borderId="10" xfId="0" applyFont="1" applyBorder="1" applyProtection="1">
      <protection locked="0"/>
    </xf>
    <xf numFmtId="0" fontId="7" fillId="0" borderId="17" xfId="0" applyFont="1" applyBorder="1" applyProtection="1">
      <protection locked="0"/>
    </xf>
    <xf numFmtId="0" fontId="19" fillId="0" borderId="4" xfId="0" applyFont="1" applyBorder="1"/>
    <xf numFmtId="0" fontId="19" fillId="0" borderId="9" xfId="0" applyFont="1" applyBorder="1"/>
    <xf numFmtId="39" fontId="19" fillId="0" borderId="10" xfId="0" applyNumberFormat="1" applyFont="1" applyBorder="1" applyAlignment="1">
      <alignment horizontal="centerContinuous"/>
    </xf>
    <xf numFmtId="39" fontId="7" fillId="0" borderId="10" xfId="0" applyNumberFormat="1" applyFont="1" applyBorder="1" applyAlignment="1">
      <alignment horizontal="centerContinuous"/>
    </xf>
    <xf numFmtId="0" fontId="22" fillId="0" borderId="25" xfId="0" applyFont="1" applyBorder="1"/>
    <xf numFmtId="0" fontId="7" fillId="0" borderId="34" xfId="0" applyFont="1" applyBorder="1"/>
    <xf numFmtId="37" fontId="7" fillId="0" borderId="15" xfId="0" applyNumberFormat="1" applyFont="1" applyBorder="1" applyAlignment="1">
      <alignment horizontal="centerContinuous"/>
    </xf>
    <xf numFmtId="5" fontId="7" fillId="0" borderId="17" xfId="0" applyNumberFormat="1" applyFont="1" applyBorder="1" applyAlignment="1" applyProtection="1">
      <alignment horizontal="centerContinuous"/>
      <protection locked="0"/>
    </xf>
    <xf numFmtId="5" fontId="7" fillId="0" borderId="11" xfId="0" applyNumberFormat="1" applyFont="1" applyBorder="1" applyProtection="1">
      <protection locked="0"/>
    </xf>
    <xf numFmtId="5" fontId="7" fillId="9" borderId="4" xfId="0" applyNumberFormat="1" applyFont="1" applyFill="1" applyBorder="1"/>
    <xf numFmtId="37" fontId="7" fillId="0" borderId="17" xfId="0" applyNumberFormat="1" applyFont="1" applyBorder="1" applyProtection="1">
      <protection locked="0"/>
    </xf>
    <xf numFmtId="0" fontId="7" fillId="9" borderId="4" xfId="0" applyFont="1" applyFill="1" applyBorder="1" applyAlignment="1">
      <alignment horizontal="centerContinuous"/>
    </xf>
    <xf numFmtId="0" fontId="7" fillId="9" borderId="16" xfId="0" applyFont="1" applyFill="1" applyBorder="1"/>
    <xf numFmtId="37" fontId="7" fillId="9" borderId="25" xfId="0" applyNumberFormat="1" applyFont="1" applyFill="1" applyBorder="1"/>
    <xf numFmtId="37" fontId="7" fillId="9" borderId="21" xfId="0" applyNumberFormat="1" applyFont="1" applyFill="1" applyBorder="1"/>
    <xf numFmtId="0" fontId="7" fillId="9" borderId="11" xfId="0" applyFont="1" applyFill="1" applyBorder="1"/>
    <xf numFmtId="37" fontId="7" fillId="9" borderId="10" xfId="0" applyNumberFormat="1" applyFont="1" applyFill="1" applyBorder="1"/>
    <xf numFmtId="0" fontId="7" fillId="9" borderId="9" xfId="0" applyFont="1" applyFill="1" applyBorder="1"/>
    <xf numFmtId="37" fontId="7" fillId="9" borderId="26" xfId="0" applyNumberFormat="1" applyFont="1" applyFill="1" applyBorder="1"/>
    <xf numFmtId="37" fontId="7" fillId="0" borderId="11" xfId="0" applyNumberFormat="1" applyFont="1" applyBorder="1" applyProtection="1">
      <protection locked="0"/>
    </xf>
    <xf numFmtId="5" fontId="7" fillId="0" borderId="15" xfId="0" applyNumberFormat="1" applyFont="1" applyBorder="1"/>
    <xf numFmtId="5" fontId="7" fillId="9" borderId="4" xfId="0" applyNumberFormat="1" applyFont="1" applyFill="1" applyBorder="1" applyAlignment="1">
      <alignment horizontal="centerContinuous"/>
    </xf>
    <xf numFmtId="5" fontId="7" fillId="9" borderId="25" xfId="0" applyNumberFormat="1" applyFont="1" applyFill="1" applyBorder="1"/>
    <xf numFmtId="0" fontId="11" fillId="0" borderId="12" xfId="0" applyFont="1" applyBorder="1"/>
    <xf numFmtId="0" fontId="11" fillId="0" borderId="13" xfId="0" applyFont="1" applyBorder="1"/>
    <xf numFmtId="0" fontId="11" fillId="0" borderId="24" xfId="0" applyFont="1" applyBorder="1"/>
    <xf numFmtId="0" fontId="11" fillId="0" borderId="41" xfId="0" applyFont="1" applyBorder="1" applyAlignment="1">
      <alignment horizontal="centerContinuous"/>
    </xf>
    <xf numFmtId="0" fontId="11" fillId="0" borderId="42" xfId="0" applyFont="1" applyBorder="1" applyAlignment="1">
      <alignment horizontal="centerContinuous"/>
    </xf>
    <xf numFmtId="0" fontId="11" fillId="0" borderId="39" xfId="0" applyFont="1" applyBorder="1" applyAlignment="1">
      <alignment horizontal="centerContinuous"/>
    </xf>
    <xf numFmtId="0" fontId="23" fillId="0" borderId="0" xfId="0" applyFont="1"/>
    <xf numFmtId="0" fontId="23" fillId="0" borderId="5" xfId="0" applyFont="1" applyBorder="1"/>
    <xf numFmtId="0" fontId="11" fillId="0" borderId="30" xfId="0" applyFont="1" applyBorder="1" applyAlignment="1">
      <alignment horizontal="center"/>
    </xf>
    <xf numFmtId="0" fontId="11" fillId="0" borderId="16" xfId="0" applyFont="1" applyBorder="1" applyAlignment="1">
      <alignment horizontal="center"/>
    </xf>
    <xf numFmtId="0" fontId="11" fillId="0" borderId="4" xfId="0" applyFont="1" applyBorder="1" applyAlignment="1">
      <alignment horizontal="center"/>
    </xf>
    <xf numFmtId="0" fontId="11" fillId="0" borderId="9" xfId="0" applyFont="1" applyBorder="1" applyAlignment="1">
      <alignment horizontal="center"/>
    </xf>
    <xf numFmtId="0" fontId="11" fillId="0" borderId="22" xfId="0" applyFont="1" applyBorder="1" applyAlignment="1">
      <alignment horizontal="center"/>
    </xf>
    <xf numFmtId="0" fontId="11" fillId="0" borderId="44" xfId="0" applyFont="1" applyBorder="1"/>
    <xf numFmtId="0" fontId="11" fillId="9" borderId="44" xfId="0" applyFont="1" applyFill="1" applyBorder="1"/>
    <xf numFmtId="0" fontId="11" fillId="9" borderId="42" xfId="0" applyFont="1" applyFill="1" applyBorder="1"/>
    <xf numFmtId="5" fontId="11" fillId="0" borderId="46" xfId="0" applyNumberFormat="1" applyFont="1" applyBorder="1"/>
    <xf numFmtId="5" fontId="11" fillId="0" borderId="39" xfId="0" applyNumberFormat="1" applyFont="1" applyBorder="1"/>
    <xf numFmtId="5" fontId="11" fillId="0" borderId="43" xfId="0" applyNumberFormat="1" applyFont="1" applyBorder="1"/>
    <xf numFmtId="5" fontId="11" fillId="0" borderId="45" xfId="0" applyNumberFormat="1" applyFont="1" applyBorder="1"/>
    <xf numFmtId="37" fontId="11" fillId="0" borderId="43" xfId="0" applyNumberFormat="1" applyFont="1" applyBorder="1"/>
    <xf numFmtId="37" fontId="11" fillId="0" borderId="45" xfId="0" applyNumberFormat="1" applyFont="1" applyBorder="1"/>
    <xf numFmtId="37" fontId="11" fillId="0" borderId="46" xfId="0" applyNumberFormat="1" applyFont="1" applyBorder="1"/>
    <xf numFmtId="37" fontId="11" fillId="9" borderId="39" xfId="0" applyNumberFormat="1" applyFont="1" applyFill="1" applyBorder="1"/>
    <xf numFmtId="0" fontId="11" fillId="0" borderId="48" xfId="0" applyFont="1" applyBorder="1"/>
    <xf numFmtId="0" fontId="11" fillId="0" borderId="49" xfId="0" applyFont="1" applyBorder="1"/>
    <xf numFmtId="5" fontId="11" fillId="0" borderId="50" xfId="0" applyNumberFormat="1" applyFont="1" applyBorder="1"/>
    <xf numFmtId="0" fontId="11" fillId="0" borderId="37" xfId="0" applyFont="1" applyBorder="1" applyAlignment="1">
      <alignment horizontal="center"/>
    </xf>
    <xf numFmtId="37" fontId="11" fillId="0" borderId="31" xfId="0" applyNumberFormat="1" applyFont="1" applyBorder="1"/>
    <xf numFmtId="0" fontId="11" fillId="0" borderId="14" xfId="0" applyFont="1" applyBorder="1"/>
    <xf numFmtId="0" fontId="11" fillId="0" borderId="41" xfId="0" applyFont="1" applyBorder="1"/>
    <xf numFmtId="0" fontId="11" fillId="0" borderId="42" xfId="0" applyFont="1" applyBorder="1"/>
    <xf numFmtId="0" fontId="11" fillId="0" borderId="39" xfId="0" applyFont="1" applyBorder="1"/>
    <xf numFmtId="5" fontId="11" fillId="0" borderId="51" xfId="0" applyNumberFormat="1" applyFont="1" applyBorder="1"/>
    <xf numFmtId="5" fontId="11" fillId="0" borderId="44" xfId="0" applyNumberFormat="1" applyFont="1" applyBorder="1"/>
    <xf numFmtId="0" fontId="11" fillId="0" borderId="51" xfId="0" applyFont="1" applyBorder="1" applyAlignment="1">
      <alignment horizontal="center"/>
    </xf>
    <xf numFmtId="37" fontId="11" fillId="0" borderId="51" xfId="0" applyNumberFormat="1" applyFont="1" applyBorder="1"/>
    <xf numFmtId="37" fontId="11" fillId="0" borderId="44" xfId="0" applyNumberFormat="1" applyFont="1" applyBorder="1"/>
    <xf numFmtId="37" fontId="11" fillId="0" borderId="42" xfId="0" applyNumberFormat="1" applyFont="1" applyBorder="1"/>
    <xf numFmtId="0" fontId="11" fillId="0" borderId="46" xfId="0" applyFont="1" applyBorder="1"/>
    <xf numFmtId="37" fontId="11" fillId="9" borderId="51" xfId="0" applyNumberFormat="1" applyFont="1" applyFill="1" applyBorder="1"/>
    <xf numFmtId="5" fontId="11" fillId="0" borderId="52" xfId="0" applyNumberFormat="1" applyFont="1" applyBorder="1"/>
    <xf numFmtId="5" fontId="11" fillId="0" borderId="53" xfId="0" applyNumberFormat="1" applyFont="1" applyBorder="1"/>
    <xf numFmtId="5" fontId="11" fillId="0" borderId="48" xfId="0" applyNumberFormat="1" applyFont="1" applyBorder="1"/>
    <xf numFmtId="0" fontId="11" fillId="0" borderId="53" xfId="0" applyFont="1" applyBorder="1"/>
    <xf numFmtId="0" fontId="11" fillId="0" borderId="0" xfId="0" applyFont="1" applyAlignment="1">
      <alignment horizontal="right"/>
    </xf>
    <xf numFmtId="0" fontId="11" fillId="0" borderId="18" xfId="0" applyFont="1" applyBorder="1" applyAlignment="1">
      <alignment horizontal="center"/>
    </xf>
    <xf numFmtId="0" fontId="11" fillId="0" borderId="20" xfId="0" applyFont="1" applyBorder="1" applyAlignment="1">
      <alignment horizontal="center"/>
    </xf>
    <xf numFmtId="0" fontId="11" fillId="9" borderId="21" xfId="0" applyFont="1" applyFill="1" applyBorder="1"/>
    <xf numFmtId="0" fontId="11" fillId="9" borderId="10" xfId="0" applyFont="1" applyFill="1" applyBorder="1"/>
    <xf numFmtId="0" fontId="11" fillId="9" borderId="11" xfId="0" applyFont="1" applyFill="1" applyBorder="1"/>
    <xf numFmtId="5" fontId="11" fillId="0" borderId="16" xfId="0" applyNumberFormat="1" applyFont="1" applyBorder="1"/>
    <xf numFmtId="37" fontId="11" fillId="0" borderId="16" xfId="0" applyNumberFormat="1" applyFont="1" applyBorder="1"/>
    <xf numFmtId="37" fontId="11" fillId="0" borderId="22" xfId="0" applyNumberFormat="1" applyFont="1" applyBorder="1"/>
    <xf numFmtId="0" fontId="11" fillId="0" borderId="23" xfId="0" applyFont="1" applyBorder="1" applyAlignment="1">
      <alignment horizontal="center"/>
    </xf>
    <xf numFmtId="0" fontId="11" fillId="0" borderId="1" xfId="0" applyFont="1" applyBorder="1" applyAlignment="1">
      <alignment horizontal="center"/>
    </xf>
    <xf numFmtId="0" fontId="11" fillId="9" borderId="38" xfId="0" applyFont="1" applyFill="1" applyBorder="1"/>
    <xf numFmtId="0" fontId="11" fillId="9" borderId="1" xfId="0" applyFont="1" applyFill="1" applyBorder="1"/>
    <xf numFmtId="5" fontId="11" fillId="0" borderId="37" xfId="0" applyNumberFormat="1" applyFont="1" applyBorder="1"/>
    <xf numFmtId="0" fontId="11" fillId="0" borderId="19" xfId="0" applyFont="1" applyBorder="1" applyAlignment="1">
      <alignment horizontal="center"/>
    </xf>
    <xf numFmtId="0" fontId="11" fillId="0" borderId="0" xfId="0" applyFont="1" applyAlignment="1">
      <alignment horizontal="center"/>
    </xf>
    <xf numFmtId="0" fontId="11" fillId="0" borderId="25" xfId="0" applyFont="1" applyBorder="1" applyAlignment="1">
      <alignment horizontal="center"/>
    </xf>
    <xf numFmtId="0" fontId="14" fillId="0" borderId="0" xfId="0" applyFont="1"/>
    <xf numFmtId="37" fontId="11" fillId="0" borderId="37" xfId="0" applyNumberFormat="1" applyFont="1" applyBorder="1"/>
    <xf numFmtId="0" fontId="7" fillId="4" borderId="16" xfId="0" applyFont="1" applyFill="1" applyBorder="1"/>
    <xf numFmtId="0" fontId="14" fillId="0" borderId="19" xfId="0" applyFont="1" applyBorder="1"/>
    <xf numFmtId="0" fontId="11" fillId="0" borderId="54" xfId="0" applyFont="1" applyBorder="1"/>
    <xf numFmtId="0" fontId="23" fillId="0" borderId="10" xfId="0" applyFont="1" applyBorder="1"/>
    <xf numFmtId="0" fontId="7" fillId="4" borderId="4" xfId="0" applyFont="1" applyFill="1" applyBorder="1"/>
    <xf numFmtId="0" fontId="11" fillId="9" borderId="34" xfId="0" applyFont="1" applyFill="1" applyBorder="1"/>
    <xf numFmtId="0" fontId="11" fillId="9" borderId="22" xfId="0" applyFont="1" applyFill="1" applyBorder="1"/>
    <xf numFmtId="0" fontId="11" fillId="9" borderId="51" xfId="0" applyFont="1" applyFill="1" applyBorder="1"/>
    <xf numFmtId="37" fontId="11" fillId="0" borderId="32" xfId="0" applyNumberFormat="1" applyFont="1" applyBorder="1"/>
    <xf numFmtId="37" fontId="11" fillId="0" borderId="21" xfId="0" applyNumberFormat="1" applyFont="1" applyBorder="1"/>
    <xf numFmtId="37" fontId="11" fillId="0" borderId="0" xfId="0" applyNumberFormat="1" applyFont="1"/>
    <xf numFmtId="37" fontId="11" fillId="0" borderId="19" xfId="0" applyNumberFormat="1" applyFont="1" applyBorder="1"/>
    <xf numFmtId="5" fontId="11" fillId="0" borderId="38" xfId="0" applyNumberFormat="1" applyFont="1" applyBorder="1"/>
    <xf numFmtId="0" fontId="11" fillId="0" borderId="4" xfId="0" applyFont="1" applyBorder="1" applyAlignment="1">
      <alignment horizontal="centerContinuous"/>
    </xf>
    <xf numFmtId="37" fontId="11" fillId="0" borderId="5" xfId="0" applyNumberFormat="1" applyFont="1" applyBorder="1"/>
    <xf numFmtId="5" fontId="11" fillId="0" borderId="19" xfId="0" applyNumberFormat="1" applyFont="1" applyBorder="1"/>
    <xf numFmtId="0" fontId="11" fillId="0" borderId="21" xfId="0" applyFont="1" applyBorder="1" applyAlignment="1">
      <alignment horizontal="centerContinuous"/>
    </xf>
    <xf numFmtId="0" fontId="11" fillId="0" borderId="26" xfId="0" applyFont="1" applyBorder="1" applyAlignment="1">
      <alignment horizontal="centerContinuous"/>
    </xf>
    <xf numFmtId="5" fontId="11" fillId="0" borderId="15" xfId="0" applyNumberFormat="1" applyFont="1" applyBorder="1"/>
    <xf numFmtId="5" fontId="11" fillId="0" borderId="5" xfId="0" applyNumberFormat="1" applyFont="1" applyBorder="1"/>
    <xf numFmtId="37" fontId="11" fillId="0" borderId="15" xfId="0" applyNumberFormat="1" applyFont="1" applyBorder="1"/>
    <xf numFmtId="37" fontId="11" fillId="0" borderId="17" xfId="0" applyNumberFormat="1" applyFont="1" applyBorder="1"/>
    <xf numFmtId="5" fontId="11" fillId="0" borderId="21" xfId="0" applyNumberFormat="1" applyFont="1" applyBorder="1"/>
    <xf numFmtId="0" fontId="11" fillId="9" borderId="17" xfId="0" applyFont="1" applyFill="1" applyBorder="1"/>
    <xf numFmtId="5" fontId="11" fillId="0" borderId="26" xfId="0" applyNumberFormat="1" applyFont="1" applyBorder="1"/>
    <xf numFmtId="0" fontId="11" fillId="0" borderId="38" xfId="0" applyFont="1" applyBorder="1"/>
    <xf numFmtId="5" fontId="11" fillId="0" borderId="7" xfId="0" applyNumberFormat="1" applyFont="1" applyBorder="1"/>
    <xf numFmtId="0" fontId="11" fillId="0" borderId="21" xfId="0" applyFont="1" applyBorder="1" applyAlignment="1">
      <alignment horizontal="center"/>
    </xf>
    <xf numFmtId="0" fontId="11" fillId="0" borderId="34" xfId="0" applyFont="1" applyBorder="1" applyAlignment="1">
      <alignment horizontal="center"/>
    </xf>
    <xf numFmtId="0" fontId="11" fillId="9" borderId="46" xfId="0" applyFont="1" applyFill="1" applyBorder="1"/>
    <xf numFmtId="0" fontId="11" fillId="0" borderId="6" xfId="0" applyFont="1" applyBorder="1" applyAlignment="1">
      <alignment horizontal="center"/>
    </xf>
    <xf numFmtId="0" fontId="11" fillId="9" borderId="53" xfId="0" applyFont="1" applyFill="1" applyBorder="1"/>
    <xf numFmtId="37" fontId="11" fillId="0" borderId="0" xfId="0" applyNumberFormat="1" applyFont="1" applyAlignment="1">
      <alignment horizontal="center"/>
    </xf>
    <xf numFmtId="0" fontId="11" fillId="0" borderId="33" xfId="0" applyFont="1" applyBorder="1" applyAlignment="1">
      <alignment horizontal="center"/>
    </xf>
    <xf numFmtId="0" fontId="11" fillId="0" borderId="31" xfId="0" applyFont="1" applyBorder="1" applyAlignment="1">
      <alignment horizontal="centerContinuous"/>
    </xf>
    <xf numFmtId="37" fontId="11" fillId="0" borderId="35" xfId="0" applyNumberFormat="1" applyFont="1" applyBorder="1"/>
    <xf numFmtId="37" fontId="11" fillId="0" borderId="7" xfId="0" applyNumberFormat="1" applyFont="1" applyBorder="1"/>
    <xf numFmtId="37" fontId="11" fillId="10" borderId="19" xfId="0" applyNumberFormat="1" applyFont="1" applyFill="1" applyBorder="1"/>
    <xf numFmtId="37" fontId="11" fillId="10" borderId="15" xfId="0" applyNumberFormat="1" applyFont="1" applyFill="1" applyBorder="1"/>
    <xf numFmtId="37" fontId="11" fillId="10" borderId="5" xfId="0" applyNumberFormat="1" applyFont="1" applyFill="1" applyBorder="1"/>
    <xf numFmtId="37" fontId="11" fillId="10" borderId="4" xfId="0" applyNumberFormat="1" applyFont="1" applyFill="1" applyBorder="1"/>
    <xf numFmtId="37" fontId="11" fillId="10" borderId="0" xfId="0" applyNumberFormat="1" applyFont="1" applyFill="1"/>
    <xf numFmtId="5" fontId="11" fillId="10" borderId="19" xfId="0" applyNumberFormat="1" applyFont="1" applyFill="1" applyBorder="1"/>
    <xf numFmtId="37" fontId="11" fillId="0" borderId="16" xfId="0" applyNumberFormat="1" applyFont="1" applyBorder="1" applyAlignment="1">
      <alignment horizontal="center"/>
    </xf>
    <xf numFmtId="7" fontId="11" fillId="0" borderId="15" xfId="0" applyNumberFormat="1" applyFont="1" applyBorder="1"/>
    <xf numFmtId="7" fontId="11" fillId="0" borderId="5" xfId="0" applyNumberFormat="1" applyFont="1" applyBorder="1"/>
    <xf numFmtId="37" fontId="11" fillId="0" borderId="4" xfId="0" applyNumberFormat="1" applyFont="1" applyBorder="1"/>
    <xf numFmtId="39" fontId="11" fillId="0" borderId="15" xfId="0" applyNumberFormat="1" applyFont="1" applyBorder="1"/>
    <xf numFmtId="39" fontId="11" fillId="0" borderId="5" xfId="0" applyNumberFormat="1" applyFont="1" applyBorder="1"/>
    <xf numFmtId="37" fontId="11" fillId="0" borderId="25" xfId="0" applyNumberFormat="1" applyFont="1" applyBorder="1"/>
    <xf numFmtId="37" fontId="11" fillId="0" borderId="41" xfId="0" applyNumberFormat="1" applyFont="1" applyBorder="1"/>
    <xf numFmtId="0" fontId="11" fillId="9" borderId="19" xfId="0" applyFont="1" applyFill="1" applyBorder="1"/>
    <xf numFmtId="37" fontId="11" fillId="9" borderId="19" xfId="0" applyNumberFormat="1" applyFont="1" applyFill="1" applyBorder="1"/>
    <xf numFmtId="37" fontId="11" fillId="9" borderId="15" xfId="0" applyNumberFormat="1" applyFont="1" applyFill="1" applyBorder="1"/>
    <xf numFmtId="39" fontId="11" fillId="9" borderId="5" xfId="0" applyNumberFormat="1" applyFont="1" applyFill="1" applyBorder="1"/>
    <xf numFmtId="37" fontId="11" fillId="9" borderId="4" xfId="0" applyNumberFormat="1" applyFont="1" applyFill="1" applyBorder="1"/>
    <xf numFmtId="37" fontId="11" fillId="9" borderId="0" xfId="0" applyNumberFormat="1" applyFont="1" applyFill="1"/>
    <xf numFmtId="39" fontId="11" fillId="10" borderId="5" xfId="0" applyNumberFormat="1" applyFont="1" applyFill="1" applyBorder="1"/>
    <xf numFmtId="39" fontId="11" fillId="9" borderId="35" xfId="0" applyNumberFormat="1" applyFont="1" applyFill="1" applyBorder="1"/>
    <xf numFmtId="39" fontId="11" fillId="9" borderId="7" xfId="0" applyNumberFormat="1" applyFont="1" applyFill="1" applyBorder="1"/>
    <xf numFmtId="0" fontId="11" fillId="9" borderId="6" xfId="0" applyFont="1" applyFill="1" applyBorder="1"/>
    <xf numFmtId="0" fontId="11" fillId="0" borderId="33" xfId="0" applyFont="1" applyBorder="1"/>
    <xf numFmtId="5" fontId="11" fillId="0" borderId="0" xfId="0" applyNumberFormat="1" applyFont="1" applyAlignment="1">
      <alignment horizontal="centerContinuous"/>
    </xf>
    <xf numFmtId="0" fontId="11" fillId="0" borderId="27" xfId="0" applyFont="1" applyBorder="1" applyAlignment="1">
      <alignment horizontal="centerContinuous"/>
    </xf>
    <xf numFmtId="0" fontId="14" fillId="0" borderId="31" xfId="0" applyFont="1" applyBorder="1"/>
    <xf numFmtId="5" fontId="11" fillId="0" borderId="25" xfId="0" applyNumberFormat="1" applyFont="1" applyBorder="1"/>
    <xf numFmtId="5" fontId="11" fillId="9" borderId="53" xfId="0" applyNumberFormat="1" applyFont="1" applyFill="1" applyBorder="1"/>
    <xf numFmtId="0" fontId="11" fillId="0" borderId="37" xfId="0" applyFont="1" applyBorder="1"/>
    <xf numFmtId="0" fontId="11" fillId="0" borderId="2" xfId="0" applyFont="1" applyBorder="1" applyAlignment="1">
      <alignment horizontal="centerContinuous"/>
    </xf>
    <xf numFmtId="0" fontId="11" fillId="0" borderId="3" xfId="0" applyFont="1" applyBorder="1" applyAlignment="1">
      <alignment horizontal="centerContinuous"/>
    </xf>
    <xf numFmtId="0" fontId="11" fillId="0" borderId="55" xfId="0" applyFont="1" applyBorder="1" applyAlignment="1">
      <alignment horizontal="center"/>
    </xf>
    <xf numFmtId="0" fontId="11" fillId="0" borderId="56" xfId="0" applyFont="1" applyBorder="1" applyAlignment="1">
      <alignment horizontal="center"/>
    </xf>
    <xf numFmtId="0" fontId="11" fillId="10" borderId="27" xfId="0" applyFont="1" applyFill="1" applyBorder="1"/>
    <xf numFmtId="0" fontId="11" fillId="10" borderId="31" xfId="0" applyFont="1" applyFill="1" applyBorder="1"/>
    <xf numFmtId="0" fontId="11" fillId="10" borderId="28" xfId="0" applyFont="1" applyFill="1" applyBorder="1"/>
    <xf numFmtId="0" fontId="11" fillId="10" borderId="25" xfId="0" applyFont="1" applyFill="1" applyBorder="1"/>
    <xf numFmtId="0" fontId="11" fillId="10" borderId="15" xfId="0" applyFont="1" applyFill="1" applyBorder="1"/>
    <xf numFmtId="0" fontId="11" fillId="0" borderId="16" xfId="0" applyFont="1" applyBorder="1" applyAlignment="1">
      <alignment horizontal="centerContinuous"/>
    </xf>
    <xf numFmtId="5" fontId="11" fillId="0" borderId="22" xfId="0" applyNumberFormat="1" applyFont="1" applyBorder="1"/>
    <xf numFmtId="37" fontId="11" fillId="4" borderId="22" xfId="0" applyNumberFormat="1" applyFont="1" applyFill="1" applyBorder="1"/>
    <xf numFmtId="0" fontId="11" fillId="0" borderId="10" xfId="0" applyFont="1" applyBorder="1" applyAlignment="1">
      <alignment horizontal="left"/>
    </xf>
    <xf numFmtId="37" fontId="11" fillId="9" borderId="22" xfId="0" applyNumberFormat="1" applyFont="1" applyFill="1" applyBorder="1"/>
    <xf numFmtId="0" fontId="11" fillId="0" borderId="1" xfId="0" applyFont="1" applyBorder="1" applyAlignment="1">
      <alignment horizontal="left"/>
    </xf>
    <xf numFmtId="5" fontId="11" fillId="0" borderId="4" xfId="0" applyNumberFormat="1" applyFont="1" applyBorder="1"/>
    <xf numFmtId="0" fontId="10" fillId="0" borderId="0" xfId="0" applyFont="1" applyAlignment="1">
      <alignment horizontal="left"/>
    </xf>
    <xf numFmtId="0" fontId="11" fillId="0" borderId="5" xfId="0" applyFont="1" applyBorder="1" applyAlignment="1">
      <alignment horizontal="center"/>
    </xf>
    <xf numFmtId="5" fontId="11" fillId="0" borderId="0" xfId="0" applyNumberFormat="1" applyFont="1"/>
    <xf numFmtId="37" fontId="11" fillId="0" borderId="0" xfId="0" applyNumberFormat="1" applyFont="1" applyAlignment="1">
      <alignment horizontal="centerContinuous"/>
    </xf>
    <xf numFmtId="5" fontId="11" fillId="0" borderId="1" xfId="0" applyNumberFormat="1" applyFont="1" applyBorder="1"/>
    <xf numFmtId="0" fontId="11" fillId="0" borderId="7" xfId="0" applyFont="1" applyBorder="1" applyAlignment="1">
      <alignment horizontal="center"/>
    </xf>
    <xf numFmtId="0" fontId="11" fillId="0" borderId="14" xfId="0" applyFont="1" applyBorder="1" applyAlignment="1">
      <alignment horizontal="center"/>
    </xf>
    <xf numFmtId="0" fontId="17" fillId="0" borderId="41" xfId="0" applyFont="1" applyBorder="1" applyAlignment="1">
      <alignment horizontal="centerContinuous"/>
    </xf>
    <xf numFmtId="0" fontId="11" fillId="0" borderId="25" xfId="0" applyFont="1" applyBorder="1" applyAlignment="1">
      <alignment horizontal="centerContinuous"/>
    </xf>
    <xf numFmtId="0" fontId="11" fillId="0" borderId="15" xfId="0" applyFont="1" applyBorder="1" applyAlignment="1">
      <alignment horizontal="centerContinuous"/>
    </xf>
    <xf numFmtId="0" fontId="11" fillId="0" borderId="26" xfId="0" applyFont="1" applyBorder="1" applyAlignment="1">
      <alignment horizontal="center"/>
    </xf>
    <xf numFmtId="37" fontId="11" fillId="11" borderId="10" xfId="0" applyNumberFormat="1" applyFont="1" applyFill="1" applyBorder="1"/>
    <xf numFmtId="0" fontId="11" fillId="11" borderId="10" xfId="0" applyFont="1" applyFill="1" applyBorder="1"/>
    <xf numFmtId="37" fontId="11" fillId="11" borderId="11" xfId="0" applyNumberFormat="1" applyFont="1" applyFill="1" applyBorder="1"/>
    <xf numFmtId="37" fontId="11" fillId="11" borderId="9" xfId="0" applyNumberFormat="1" applyFont="1" applyFill="1" applyBorder="1"/>
    <xf numFmtId="0" fontId="11" fillId="11" borderId="21" xfId="0" applyFont="1" applyFill="1" applyBorder="1"/>
    <xf numFmtId="0" fontId="11" fillId="4" borderId="19" xfId="0" applyFont="1" applyFill="1" applyBorder="1"/>
    <xf numFmtId="0" fontId="11" fillId="4" borderId="0" xfId="0" applyFont="1" applyFill="1"/>
    <xf numFmtId="37" fontId="7" fillId="4" borderId="5" xfId="0" applyNumberFormat="1" applyFont="1" applyFill="1" applyBorder="1"/>
    <xf numFmtId="0" fontId="11" fillId="0" borderId="25" xfId="0" applyFont="1" applyBorder="1" applyAlignment="1">
      <alignment horizontal="left"/>
    </xf>
    <xf numFmtId="5" fontId="11" fillId="0" borderId="41" xfId="0" applyNumberFormat="1" applyFont="1" applyBorder="1"/>
    <xf numFmtId="37" fontId="11" fillId="11" borderId="0" xfId="0" applyNumberFormat="1" applyFont="1" applyFill="1"/>
    <xf numFmtId="0" fontId="11" fillId="11" borderId="0" xfId="0" applyFont="1" applyFill="1"/>
    <xf numFmtId="37" fontId="11" fillId="11" borderId="5" xfId="0" applyNumberFormat="1" applyFont="1" applyFill="1" applyBorder="1"/>
    <xf numFmtId="37" fontId="11" fillId="11" borderId="4" xfId="0" applyNumberFormat="1" applyFont="1" applyFill="1" applyBorder="1"/>
    <xf numFmtId="0" fontId="11" fillId="11" borderId="19" xfId="0" applyFont="1" applyFill="1" applyBorder="1"/>
    <xf numFmtId="5" fontId="7" fillId="4" borderId="5" xfId="0" applyNumberFormat="1" applyFont="1" applyFill="1" applyBorder="1"/>
    <xf numFmtId="5" fontId="11" fillId="0" borderId="36" xfId="0" applyNumberFormat="1" applyFont="1" applyBorder="1"/>
    <xf numFmtId="0" fontId="11" fillId="0" borderId="35" xfId="0" applyFont="1" applyBorder="1"/>
    <xf numFmtId="5" fontId="11" fillId="0" borderId="54" xfId="0" applyNumberFormat="1" applyFont="1" applyBorder="1"/>
    <xf numFmtId="37" fontId="11" fillId="11" borderId="21" xfId="0" applyNumberFormat="1" applyFont="1" applyFill="1" applyBorder="1"/>
    <xf numFmtId="37" fontId="11" fillId="11" borderId="26" xfId="0" applyNumberFormat="1" applyFont="1" applyFill="1" applyBorder="1"/>
    <xf numFmtId="37" fontId="11" fillId="11" borderId="44" xfId="0" applyNumberFormat="1" applyFont="1" applyFill="1" applyBorder="1"/>
    <xf numFmtId="37" fontId="11" fillId="11" borderId="42" xfId="0" applyNumberFormat="1" applyFont="1" applyFill="1" applyBorder="1"/>
    <xf numFmtId="37" fontId="11" fillId="11" borderId="39" xfId="0" applyNumberFormat="1" applyFont="1" applyFill="1" applyBorder="1"/>
    <xf numFmtId="37" fontId="11" fillId="11" borderId="41" xfId="0" applyNumberFormat="1" applyFont="1" applyFill="1" applyBorder="1"/>
    <xf numFmtId="0" fontId="11" fillId="11" borderId="42" xfId="0" applyFont="1" applyFill="1" applyBorder="1"/>
    <xf numFmtId="37" fontId="11" fillId="11" borderId="32" xfId="0" applyNumberFormat="1" applyFont="1" applyFill="1" applyBorder="1"/>
    <xf numFmtId="37" fontId="11" fillId="11" borderId="31" xfId="0" applyNumberFormat="1" applyFont="1" applyFill="1" applyBorder="1"/>
    <xf numFmtId="37" fontId="11" fillId="11" borderId="29" xfId="0" applyNumberFormat="1" applyFont="1" applyFill="1" applyBorder="1"/>
    <xf numFmtId="37" fontId="11" fillId="11" borderId="30" xfId="0" applyNumberFormat="1" applyFont="1" applyFill="1" applyBorder="1"/>
    <xf numFmtId="0" fontId="11" fillId="11" borderId="31" xfId="0" applyFont="1" applyFill="1" applyBorder="1"/>
    <xf numFmtId="0" fontId="11" fillId="0" borderId="11" xfId="0" applyFont="1" applyBorder="1" applyAlignment="1">
      <alignment horizontal="centerContinuous"/>
    </xf>
    <xf numFmtId="37" fontId="11" fillId="4" borderId="4" xfId="0" applyNumberFormat="1" applyFont="1" applyFill="1" applyBorder="1" applyAlignment="1">
      <alignment horizontal="center"/>
    </xf>
    <xf numFmtId="37" fontId="11" fillId="4" borderId="0" xfId="0" applyNumberFormat="1" applyFont="1" applyFill="1" applyAlignment="1">
      <alignment horizontal="centerContinuous"/>
    </xf>
    <xf numFmtId="37" fontId="11" fillId="4" borderId="5" xfId="0" applyNumberFormat="1" applyFont="1" applyFill="1" applyBorder="1" applyAlignment="1">
      <alignment horizontal="centerContinuous"/>
    </xf>
    <xf numFmtId="37" fontId="11" fillId="4" borderId="4" xfId="0" applyNumberFormat="1" applyFont="1" applyFill="1" applyBorder="1" applyAlignment="1">
      <alignment horizontal="centerContinuous"/>
    </xf>
    <xf numFmtId="37" fontId="11" fillId="4" borderId="5" xfId="0" applyNumberFormat="1" applyFont="1" applyFill="1" applyBorder="1" applyAlignment="1">
      <alignment horizontal="center"/>
    </xf>
    <xf numFmtId="37" fontId="11" fillId="4" borderId="5" xfId="0" applyNumberFormat="1" applyFont="1" applyFill="1" applyBorder="1"/>
    <xf numFmtId="37" fontId="11" fillId="4" borderId="4" xfId="0" applyNumberFormat="1" applyFont="1" applyFill="1" applyBorder="1"/>
    <xf numFmtId="37" fontId="11" fillId="4" borderId="0" xfId="0" applyNumberFormat="1" applyFont="1" applyFill="1" applyAlignment="1">
      <alignment horizontal="center"/>
    </xf>
    <xf numFmtId="37" fontId="11" fillId="4" borderId="6" xfId="0" applyNumberFormat="1" applyFont="1" applyFill="1" applyBorder="1"/>
    <xf numFmtId="37" fontId="11" fillId="4" borderId="1" xfId="0" applyNumberFormat="1" applyFont="1" applyFill="1" applyBorder="1"/>
    <xf numFmtId="37" fontId="11" fillId="4" borderId="7" xfId="0" applyNumberFormat="1" applyFont="1" applyFill="1" applyBorder="1"/>
    <xf numFmtId="5" fontId="11" fillId="0" borderId="10" xfId="0" applyNumberFormat="1" applyFont="1" applyBorder="1"/>
    <xf numFmtId="5" fontId="11" fillId="0" borderId="17" xfId="0" applyNumberFormat="1" applyFont="1" applyBorder="1"/>
    <xf numFmtId="37" fontId="11" fillId="0" borderId="26" xfId="0" applyNumberFormat="1" applyFont="1" applyBorder="1"/>
    <xf numFmtId="37" fontId="11" fillId="0" borderId="10" xfId="0" applyNumberFormat="1" applyFont="1" applyBorder="1"/>
    <xf numFmtId="5" fontId="11" fillId="11" borderId="32" xfId="0" applyNumberFormat="1" applyFont="1" applyFill="1" applyBorder="1"/>
    <xf numFmtId="5" fontId="11" fillId="11" borderId="31" xfId="0" applyNumberFormat="1" applyFont="1" applyFill="1" applyBorder="1"/>
    <xf numFmtId="5" fontId="11" fillId="11" borderId="27" xfId="0" applyNumberFormat="1" applyFont="1" applyFill="1" applyBorder="1"/>
    <xf numFmtId="37" fontId="11" fillId="0" borderId="5" xfId="0" applyNumberFormat="1" applyFont="1" applyBorder="1" applyAlignment="1">
      <alignment horizontal="centerContinuous"/>
    </xf>
    <xf numFmtId="37" fontId="11" fillId="0" borderId="4" xfId="0" applyNumberFormat="1" applyFont="1" applyBorder="1" applyAlignment="1">
      <alignment horizontal="centerContinuous"/>
    </xf>
    <xf numFmtId="37" fontId="11" fillId="0" borderId="6" xfId="0" applyNumberFormat="1" applyFont="1" applyBorder="1"/>
    <xf numFmtId="37" fontId="11" fillId="0" borderId="1" xfId="0" applyNumberFormat="1" applyFont="1" applyBorder="1"/>
    <xf numFmtId="5" fontId="11" fillId="0" borderId="9" xfId="0" applyNumberFormat="1" applyFont="1" applyBorder="1"/>
    <xf numFmtId="37" fontId="11" fillId="0" borderId="9" xfId="0" applyNumberFormat="1" applyFont="1" applyBorder="1"/>
    <xf numFmtId="5" fontId="11" fillId="11" borderId="45" xfId="0" applyNumberFormat="1" applyFont="1" applyFill="1" applyBorder="1"/>
    <xf numFmtId="0" fontId="25" fillId="0" borderId="0" xfId="0" applyFont="1"/>
    <xf numFmtId="37" fontId="11" fillId="0" borderId="48" xfId="0" applyNumberFormat="1" applyFont="1" applyBorder="1"/>
    <xf numFmtId="37" fontId="11" fillId="0" borderId="54" xfId="0" applyNumberFormat="1" applyFont="1" applyBorder="1"/>
    <xf numFmtId="37" fontId="11" fillId="0" borderId="50" xfId="0" applyNumberFormat="1" applyFont="1" applyBorder="1"/>
    <xf numFmtId="0" fontId="7" fillId="0" borderId="24" xfId="0" applyFont="1" applyBorder="1" applyAlignment="1">
      <alignment horizontal="left"/>
    </xf>
    <xf numFmtId="0" fontId="7" fillId="0" borderId="42" xfId="0" applyFont="1" applyBorder="1" applyAlignment="1">
      <alignment horizontal="centerContinuous"/>
    </xf>
    <xf numFmtId="0" fontId="7" fillId="0" borderId="31" xfId="0" applyFont="1" applyBorder="1"/>
    <xf numFmtId="0" fontId="26" fillId="0" borderId="0" xfId="0" applyFont="1"/>
    <xf numFmtId="0" fontId="7" fillId="4" borderId="5" xfId="0" applyFont="1" applyFill="1" applyBorder="1"/>
    <xf numFmtId="0" fontId="10" fillId="0" borderId="0" xfId="0" applyFont="1"/>
    <xf numFmtId="0" fontId="16" fillId="0" borderId="0" xfId="0" applyFont="1"/>
    <xf numFmtId="0" fontId="16" fillId="0" borderId="0" xfId="0" applyFont="1" applyAlignment="1">
      <alignment horizontal="right"/>
    </xf>
    <xf numFmtId="0" fontId="16" fillId="0" borderId="0" xfId="0" applyFont="1" applyAlignment="1">
      <alignment horizontal="centerContinuous"/>
    </xf>
    <xf numFmtId="0" fontId="17" fillId="0" borderId="10" xfId="0" applyFont="1" applyBorder="1"/>
    <xf numFmtId="0" fontId="11" fillId="0" borderId="32" xfId="0" applyFont="1" applyBorder="1" applyAlignment="1">
      <alignment horizontal="centerContinuous"/>
    </xf>
    <xf numFmtId="0" fontId="11" fillId="0" borderId="38" xfId="0" applyFont="1" applyBorder="1" applyAlignment="1">
      <alignment horizontal="centerContinuous"/>
    </xf>
    <xf numFmtId="0" fontId="11" fillId="0" borderId="36" xfId="0" applyFont="1" applyBorder="1" applyAlignment="1">
      <alignment horizontal="centerContinuous"/>
    </xf>
    <xf numFmtId="0" fontId="11" fillId="10" borderId="36" xfId="0" applyFont="1" applyFill="1" applyBorder="1"/>
    <xf numFmtId="0" fontId="11" fillId="10" borderId="1" xfId="0" applyFont="1" applyFill="1" applyBorder="1"/>
    <xf numFmtId="0" fontId="11" fillId="10" borderId="38" xfId="0" applyFont="1" applyFill="1" applyBorder="1"/>
    <xf numFmtId="0" fontId="11" fillId="10" borderId="37" xfId="0" applyFont="1" applyFill="1" applyBorder="1"/>
    <xf numFmtId="0" fontId="8" fillId="0" borderId="0" xfId="0" applyFont="1" applyProtection="1">
      <protection locked="0"/>
    </xf>
    <xf numFmtId="0" fontId="8" fillId="0" borderId="16" xfId="0" applyFont="1" applyBorder="1" applyProtection="1">
      <protection locked="0"/>
    </xf>
    <xf numFmtId="0" fontId="11" fillId="0" borderId="11" xfId="0" applyFont="1" applyBorder="1" applyAlignment="1">
      <alignment horizontal="center"/>
    </xf>
    <xf numFmtId="0" fontId="17" fillId="0" borderId="4" xfId="0" applyFont="1" applyBorder="1" applyAlignment="1">
      <alignment horizontal="center"/>
    </xf>
    <xf numFmtId="0" fontId="11" fillId="0" borderId="1" xfId="0" applyFont="1" applyBorder="1" applyAlignment="1">
      <alignment horizontal="centerContinuous"/>
    </xf>
    <xf numFmtId="0" fontId="11" fillId="0" borderId="7" xfId="0" applyFont="1" applyBorder="1" applyAlignment="1">
      <alignment horizontal="centerContinuous"/>
    </xf>
    <xf numFmtId="0" fontId="11" fillId="0" borderId="27" xfId="0" applyFont="1" applyBorder="1" applyAlignment="1">
      <alignment horizontal="center"/>
    </xf>
    <xf numFmtId="37" fontId="7" fillId="4" borderId="16" xfId="0" applyNumberFormat="1" applyFont="1" applyFill="1" applyBorder="1"/>
    <xf numFmtId="0" fontId="12" fillId="0" borderId="41" xfId="0" applyFont="1" applyBorder="1" applyAlignment="1">
      <alignment horizontal="centerContinuous"/>
    </xf>
    <xf numFmtId="0" fontId="12" fillId="0" borderId="42" xfId="0" applyFont="1" applyBorder="1" applyAlignment="1">
      <alignment horizontal="centerContinuous"/>
    </xf>
    <xf numFmtId="0" fontId="7" fillId="4" borderId="2" xfId="0" applyFont="1" applyFill="1" applyBorder="1"/>
    <xf numFmtId="0" fontId="20" fillId="4" borderId="41" xfId="0" applyFont="1" applyFill="1" applyBorder="1" applyAlignment="1">
      <alignment horizontal="centerContinuous"/>
    </xf>
    <xf numFmtId="0" fontId="7" fillId="4" borderId="51" xfId="0" applyFont="1" applyFill="1" applyBorder="1" applyAlignment="1">
      <alignment horizontal="centerContinuous"/>
    </xf>
    <xf numFmtId="0" fontId="20" fillId="4" borderId="4" xfId="0" applyFont="1" applyFill="1" applyBorder="1" applyAlignment="1">
      <alignment horizontal="centerContinuous"/>
    </xf>
    <xf numFmtId="0" fontId="7" fillId="4" borderId="5" xfId="0" applyFont="1" applyFill="1" applyBorder="1" applyAlignment="1">
      <alignment horizontal="centerContinuous"/>
    </xf>
    <xf numFmtId="0" fontId="7" fillId="4" borderId="30" xfId="0" applyFont="1" applyFill="1" applyBorder="1" applyAlignment="1">
      <alignment horizontal="center"/>
    </xf>
    <xf numFmtId="0" fontId="7" fillId="4" borderId="34" xfId="0" applyFont="1" applyFill="1" applyBorder="1" applyAlignment="1">
      <alignment horizontal="center"/>
    </xf>
    <xf numFmtId="0" fontId="7" fillId="4" borderId="41" xfId="0" applyFont="1" applyFill="1" applyBorder="1" applyAlignment="1">
      <alignment horizontal="centerContinuous"/>
    </xf>
    <xf numFmtId="0" fontId="7" fillId="4" borderId="4" xfId="0" applyFont="1" applyFill="1" applyBorder="1" applyAlignment="1">
      <alignment horizontal="center"/>
    </xf>
    <xf numFmtId="0" fontId="24" fillId="0" borderId="15" xfId="0" applyFont="1" applyBorder="1" applyAlignment="1">
      <alignment horizontal="center"/>
    </xf>
    <xf numFmtId="0" fontId="7" fillId="4" borderId="16" xfId="0" applyFont="1" applyFill="1" applyBorder="1" applyAlignment="1">
      <alignment horizontal="center"/>
    </xf>
    <xf numFmtId="0" fontId="24" fillId="0" borderId="26" xfId="0" applyFont="1" applyBorder="1" applyAlignment="1">
      <alignment horizontal="centerContinuous"/>
    </xf>
    <xf numFmtId="0" fontId="7" fillId="4" borderId="28" xfId="0" applyFont="1" applyFill="1" applyBorder="1" applyAlignment="1">
      <alignment horizontal="center"/>
    </xf>
    <xf numFmtId="0" fontId="7" fillId="4" borderId="15" xfId="0" applyFont="1" applyFill="1" applyBorder="1" applyAlignment="1">
      <alignment horizontal="center"/>
    </xf>
    <xf numFmtId="0" fontId="7" fillId="4" borderId="33" xfId="0" applyFont="1" applyFill="1" applyBorder="1" applyAlignment="1">
      <alignment horizontal="center"/>
    </xf>
    <xf numFmtId="0" fontId="7" fillId="4" borderId="30" xfId="0" applyFont="1" applyFill="1" applyBorder="1" applyAlignment="1">
      <alignment horizontal="right"/>
    </xf>
    <xf numFmtId="0" fontId="7" fillId="4" borderId="18" xfId="0" applyFont="1" applyFill="1" applyBorder="1" applyAlignment="1">
      <alignment horizontal="center"/>
    </xf>
    <xf numFmtId="0" fontId="7" fillId="4" borderId="4" xfId="0" applyFont="1" applyFill="1" applyBorder="1" applyAlignment="1">
      <alignment horizontal="right"/>
    </xf>
    <xf numFmtId="37" fontId="7" fillId="4" borderId="19" xfId="0" applyNumberFormat="1" applyFont="1" applyFill="1" applyBorder="1"/>
    <xf numFmtId="0" fontId="7" fillId="4" borderId="21" xfId="0" applyFont="1" applyFill="1" applyBorder="1"/>
    <xf numFmtId="37" fontId="7" fillId="4" borderId="21" xfId="0" applyNumberFormat="1" applyFont="1" applyFill="1" applyBorder="1"/>
    <xf numFmtId="37" fontId="7" fillId="4" borderId="22" xfId="0" applyNumberFormat="1" applyFont="1" applyFill="1" applyBorder="1"/>
    <xf numFmtId="5" fontId="7" fillId="4" borderId="48" xfId="0" applyNumberFormat="1" applyFont="1" applyFill="1" applyBorder="1"/>
    <xf numFmtId="5" fontId="7" fillId="4" borderId="52" xfId="0" applyNumberFormat="1" applyFont="1" applyFill="1" applyBorder="1"/>
    <xf numFmtId="0" fontId="12" fillId="0" borderId="6" xfId="0" applyFont="1" applyBorder="1" applyAlignment="1">
      <alignment horizontal="centerContinuous"/>
    </xf>
    <xf numFmtId="0" fontId="12" fillId="0" borderId="1" xfId="0" applyFont="1" applyBorder="1" applyAlignment="1">
      <alignment horizontal="centerContinuous"/>
    </xf>
    <xf numFmtId="0" fontId="24" fillId="0" borderId="0" xfId="0" applyFont="1" applyAlignment="1">
      <alignment horizontal="center"/>
    </xf>
    <xf numFmtId="0" fontId="11" fillId="0" borderId="24" xfId="0" applyFont="1" applyBorder="1" applyAlignment="1">
      <alignment horizontal="left"/>
    </xf>
    <xf numFmtId="0" fontId="11" fillId="0" borderId="2" xfId="0" applyFont="1" applyBorder="1" applyAlignment="1">
      <alignment horizontal="left"/>
    </xf>
    <xf numFmtId="0" fontId="11" fillId="0" borderId="2" xfId="0" applyFont="1" applyBorder="1" applyAlignment="1">
      <alignment horizontal="center"/>
    </xf>
    <xf numFmtId="0" fontId="11" fillId="0" borderId="24" xfId="0" applyFont="1" applyBorder="1" applyAlignment="1">
      <alignment horizontal="center"/>
    </xf>
    <xf numFmtId="0" fontId="8" fillId="0" borderId="4" xfId="0" applyFont="1" applyBorder="1" applyProtection="1">
      <protection locked="0"/>
    </xf>
    <xf numFmtId="0" fontId="28" fillId="0" borderId="4" xfId="0" applyFont="1" applyBorder="1" applyAlignment="1">
      <alignment horizontal="centerContinuous"/>
    </xf>
    <xf numFmtId="0" fontId="17" fillId="0" borderId="30" xfId="0" applyFont="1" applyBorder="1" applyAlignment="1">
      <alignment horizontal="center"/>
    </xf>
    <xf numFmtId="0" fontId="17" fillId="0" borderId="32" xfId="0" applyFont="1" applyBorder="1" applyAlignment="1">
      <alignment horizontal="centerContinuous"/>
    </xf>
    <xf numFmtId="0" fontId="17" fillId="0" borderId="31" xfId="0" applyFont="1" applyBorder="1" applyAlignment="1">
      <alignment horizontal="centerContinuous"/>
    </xf>
    <xf numFmtId="0" fontId="17" fillId="0" borderId="32" xfId="0" applyFont="1" applyBorder="1" applyAlignment="1">
      <alignment horizontal="center"/>
    </xf>
    <xf numFmtId="0" fontId="17" fillId="0" borderId="31" xfId="0" applyFont="1" applyBorder="1" applyAlignment="1">
      <alignment horizontal="center"/>
    </xf>
    <xf numFmtId="0" fontId="17" fillId="0" borderId="34" xfId="0" applyFont="1" applyBorder="1" applyAlignment="1">
      <alignment horizontal="center"/>
    </xf>
    <xf numFmtId="0" fontId="17" fillId="0" borderId="9" xfId="0" applyFont="1" applyBorder="1" applyAlignment="1">
      <alignment horizontal="center"/>
    </xf>
    <xf numFmtId="0" fontId="17" fillId="0" borderId="21" xfId="0" applyFont="1" applyBorder="1" applyAlignment="1">
      <alignment horizontal="centerContinuous"/>
    </xf>
    <xf numFmtId="0" fontId="17" fillId="0" borderId="10" xfId="0" applyFont="1" applyBorder="1" applyAlignment="1">
      <alignment horizontal="centerContinuous"/>
    </xf>
    <xf numFmtId="0" fontId="17" fillId="0" borderId="21" xfId="0" applyFont="1" applyBorder="1" applyAlignment="1">
      <alignment horizontal="center"/>
    </xf>
    <xf numFmtId="0" fontId="17" fillId="0" borderId="10" xfId="0" applyFont="1" applyBorder="1" applyAlignment="1">
      <alignment horizontal="center"/>
    </xf>
    <xf numFmtId="0" fontId="17" fillId="0" borderId="22" xfId="0" applyFont="1" applyBorder="1" applyAlignment="1">
      <alignment horizontal="center"/>
    </xf>
    <xf numFmtId="0" fontId="17" fillId="9" borderId="19" xfId="0" applyFont="1" applyFill="1" applyBorder="1"/>
    <xf numFmtId="37" fontId="17" fillId="9" borderId="22" xfId="0" applyNumberFormat="1" applyFont="1" applyFill="1" applyBorder="1"/>
    <xf numFmtId="0" fontId="17" fillId="0" borderId="21" xfId="0" applyFont="1" applyBorder="1"/>
    <xf numFmtId="0" fontId="17" fillId="9" borderId="21" xfId="0" applyFont="1" applyFill="1" applyBorder="1"/>
    <xf numFmtId="0" fontId="17" fillId="0" borderId="19" xfId="0" applyFont="1" applyBorder="1" applyAlignment="1">
      <alignment horizontal="center"/>
    </xf>
    <xf numFmtId="0" fontId="17" fillId="0" borderId="19" xfId="0" applyFont="1" applyBorder="1"/>
    <xf numFmtId="37" fontId="9" fillId="0" borderId="21" xfId="0" applyNumberFormat="1" applyFont="1" applyBorder="1" applyProtection="1">
      <protection locked="0"/>
    </xf>
    <xf numFmtId="37" fontId="17" fillId="0" borderId="22" xfId="0" applyNumberFormat="1" applyFont="1" applyBorder="1"/>
    <xf numFmtId="37" fontId="17" fillId="0" borderId="19" xfId="0" applyNumberFormat="1" applyFont="1" applyBorder="1" applyAlignment="1">
      <alignment horizontal="center"/>
    </xf>
    <xf numFmtId="0" fontId="17" fillId="0" borderId="0" xfId="0" applyFont="1" applyAlignment="1">
      <alignment horizontal="center"/>
    </xf>
    <xf numFmtId="37" fontId="17" fillId="0" borderId="21" xfId="0" applyNumberFormat="1" applyFont="1" applyBorder="1"/>
    <xf numFmtId="37" fontId="17" fillId="9" borderId="21" xfId="0" applyNumberFormat="1" applyFont="1" applyFill="1" applyBorder="1"/>
    <xf numFmtId="0" fontId="17" fillId="0" borderId="19" xfId="0" applyFont="1" applyBorder="1" applyAlignment="1">
      <alignment horizontal="centerContinuous"/>
    </xf>
    <xf numFmtId="37" fontId="17" fillId="0" borderId="16" xfId="0" applyNumberFormat="1" applyFont="1" applyBorder="1"/>
    <xf numFmtId="0" fontId="17" fillId="9" borderId="0" xfId="0" applyFont="1" applyFill="1"/>
    <xf numFmtId="0" fontId="17" fillId="9" borderId="5" xfId="0" applyFont="1" applyFill="1" applyBorder="1"/>
    <xf numFmtId="37" fontId="17" fillId="0" borderId="19" xfId="0" applyNumberFormat="1" applyFont="1" applyBorder="1"/>
    <xf numFmtId="0" fontId="28" fillId="0" borderId="41" xfId="0" applyFont="1" applyBorder="1" applyAlignment="1">
      <alignment horizontal="centerContinuous"/>
    </xf>
    <xf numFmtId="0" fontId="17" fillId="0" borderId="42" xfId="0" applyFont="1" applyBorder="1" applyAlignment="1">
      <alignment horizontal="centerContinuous"/>
    </xf>
    <xf numFmtId="0" fontId="17" fillId="0" borderId="39" xfId="0" applyFont="1" applyBorder="1" applyAlignment="1">
      <alignment horizontal="centerContinuous"/>
    </xf>
    <xf numFmtId="0" fontId="17" fillId="0" borderId="41" xfId="0" applyFont="1" applyBorder="1"/>
    <xf numFmtId="0" fontId="17" fillId="0" borderId="42" xfId="0" applyFont="1" applyBorder="1"/>
    <xf numFmtId="0" fontId="17" fillId="0" borderId="39" xfId="0" applyFont="1" applyBorder="1"/>
    <xf numFmtId="0" fontId="17" fillId="0" borderId="11" xfId="0" applyFont="1" applyBorder="1" applyAlignment="1">
      <alignment horizontal="centerContinuous"/>
    </xf>
    <xf numFmtId="0" fontId="17" fillId="0" borderId="16" xfId="0" applyFont="1" applyBorder="1" applyAlignment="1">
      <alignment horizontal="center"/>
    </xf>
    <xf numFmtId="0" fontId="17" fillId="0" borderId="9" xfId="0" applyFont="1" applyBorder="1"/>
    <xf numFmtId="37" fontId="17" fillId="0" borderId="10" xfId="0" applyNumberFormat="1" applyFont="1" applyBorder="1"/>
    <xf numFmtId="0" fontId="17" fillId="0" borderId="38" xfId="0" applyFont="1" applyBorder="1" applyAlignment="1">
      <alignment horizontal="center"/>
    </xf>
    <xf numFmtId="37" fontId="17" fillId="0" borderId="38" xfId="0" applyNumberFormat="1" applyFont="1" applyBorder="1"/>
    <xf numFmtId="37" fontId="17" fillId="0" borderId="1" xfId="0" applyNumberFormat="1" applyFont="1" applyBorder="1"/>
    <xf numFmtId="37" fontId="17" fillId="9" borderId="38" xfId="0" applyNumberFormat="1" applyFont="1" applyFill="1" applyBorder="1"/>
    <xf numFmtId="0" fontId="17" fillId="9" borderId="1" xfId="0" applyFont="1" applyFill="1" applyBorder="1"/>
    <xf numFmtId="0" fontId="17" fillId="9" borderId="7" xfId="0" applyFont="1" applyFill="1" applyBorder="1"/>
    <xf numFmtId="0" fontId="12" fillId="0" borderId="0" xfId="0" applyFont="1" applyAlignment="1">
      <alignment horizontal="center"/>
    </xf>
    <xf numFmtId="0" fontId="17" fillId="0" borderId="0" xfId="0" applyFont="1" applyAlignment="1">
      <alignment horizontal="right"/>
    </xf>
    <xf numFmtId="0" fontId="7" fillId="0" borderId="23" xfId="0" applyFont="1" applyBorder="1" applyAlignment="1">
      <alignment horizontal="center"/>
    </xf>
    <xf numFmtId="0" fontId="11" fillId="0" borderId="28" xfId="0" applyFont="1" applyBorder="1" applyAlignment="1">
      <alignment horizontal="center"/>
    </xf>
    <xf numFmtId="0" fontId="11" fillId="0" borderId="15" xfId="0" applyFont="1" applyBorder="1" applyAlignment="1">
      <alignment horizontal="center"/>
    </xf>
    <xf numFmtId="0" fontId="7" fillId="0" borderId="15" xfId="0" applyFont="1" applyBorder="1" applyAlignment="1">
      <alignment horizontal="center"/>
    </xf>
    <xf numFmtId="0" fontId="7" fillId="0" borderId="25" xfId="0" applyFont="1" applyBorder="1" applyAlignment="1">
      <alignment horizontal="center"/>
    </xf>
    <xf numFmtId="0" fontId="7" fillId="0" borderId="26" xfId="0" applyFont="1" applyBorder="1" applyAlignment="1">
      <alignment horizontal="center"/>
    </xf>
    <xf numFmtId="0" fontId="7" fillId="0" borderId="13" xfId="0" applyFont="1" applyBorder="1" applyAlignment="1">
      <alignment horizontal="center"/>
    </xf>
    <xf numFmtId="0" fontId="7" fillId="0" borderId="11" xfId="0"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11" fillId="0" borderId="17" xfId="0" applyFont="1" applyBorder="1" applyAlignment="1">
      <alignment horizontal="center"/>
    </xf>
    <xf numFmtId="0" fontId="11" fillId="0" borderId="10" xfId="0" applyFont="1" applyBorder="1" applyAlignment="1">
      <alignment horizontal="center"/>
    </xf>
    <xf numFmtId="0" fontId="11" fillId="0" borderId="31" xfId="0" applyFont="1" applyBorder="1" applyAlignment="1">
      <alignment horizontal="center"/>
    </xf>
    <xf numFmtId="0" fontId="11" fillId="0" borderId="32" xfId="0" applyFont="1" applyBorder="1" applyAlignment="1">
      <alignment horizontal="center"/>
    </xf>
    <xf numFmtId="0" fontId="11" fillId="0" borderId="62" xfId="0" applyFont="1" applyBorder="1" applyAlignment="1">
      <alignment horizontal="center"/>
    </xf>
    <xf numFmtId="0" fontId="11" fillId="0" borderId="45" xfId="0" applyFont="1" applyBorder="1" applyAlignment="1">
      <alignment horizontal="right"/>
    </xf>
    <xf numFmtId="0" fontId="11" fillId="0" borderId="49" xfId="0" applyFont="1" applyBorder="1" applyAlignment="1">
      <alignment horizontal="right"/>
    </xf>
    <xf numFmtId="0" fontId="9" fillId="0" borderId="0" xfId="0" applyFont="1" applyAlignment="1" applyProtection="1">
      <alignment horizontal="centerContinuous"/>
      <protection locked="0"/>
    </xf>
    <xf numFmtId="0" fontId="29" fillId="0" borderId="0" xfId="0" applyFont="1" applyAlignment="1" applyProtection="1">
      <alignment horizontal="centerContinuous"/>
      <protection locked="0"/>
    </xf>
    <xf numFmtId="0" fontId="30" fillId="0" borderId="0" xfId="0" applyFont="1" applyAlignment="1" applyProtection="1">
      <alignment horizontal="centerContinuous"/>
      <protection locked="0"/>
    </xf>
    <xf numFmtId="0" fontId="8" fillId="0" borderId="0" xfId="0" applyFont="1" applyAlignment="1" applyProtection="1">
      <alignment horizontal="centerContinuous" wrapText="1"/>
      <protection locked="0"/>
    </xf>
    <xf numFmtId="0" fontId="31" fillId="13" borderId="0" xfId="0" applyFont="1" applyFill="1" applyAlignment="1" applyProtection="1">
      <alignment horizontal="center"/>
      <protection locked="0"/>
    </xf>
    <xf numFmtId="0" fontId="29" fillId="0" borderId="0" xfId="0" applyFont="1" applyProtection="1">
      <protection locked="0"/>
    </xf>
    <xf numFmtId="0" fontId="15" fillId="0" borderId="0" xfId="0" applyFont="1"/>
    <xf numFmtId="0" fontId="11" fillId="14" borderId="0" xfId="0" applyFont="1" applyFill="1"/>
    <xf numFmtId="0" fontId="33" fillId="0" borderId="0" xfId="0" applyFont="1" applyAlignment="1">
      <alignment horizontal="centerContinuous"/>
    </xf>
    <xf numFmtId="5" fontId="12" fillId="0" borderId="0" xfId="0" applyNumberFormat="1" applyFont="1"/>
    <xf numFmtId="5" fontId="10" fillId="0" borderId="0" xfId="0" applyNumberFormat="1" applyFont="1"/>
    <xf numFmtId="5" fontId="10" fillId="0" borderId="1" xfId="0" applyNumberFormat="1" applyFont="1" applyBorder="1"/>
    <xf numFmtId="7" fontId="11" fillId="0" borderId="0" xfId="0" applyNumberFormat="1" applyFont="1"/>
    <xf numFmtId="39" fontId="11" fillId="0" borderId="0" xfId="0" applyNumberFormat="1" applyFont="1"/>
    <xf numFmtId="170" fontId="11" fillId="0" borderId="0" xfId="0" applyNumberFormat="1" applyFont="1"/>
    <xf numFmtId="171" fontId="11" fillId="0" borderId="0" xfId="0" applyNumberFormat="1" applyFont="1"/>
    <xf numFmtId="0" fontId="13" fillId="0" borderId="0" xfId="0" applyFont="1"/>
    <xf numFmtId="167" fontId="11" fillId="0" borderId="0" xfId="0" applyNumberFormat="1" applyFont="1"/>
    <xf numFmtId="172" fontId="11" fillId="0" borderId="0" xfId="0" applyNumberFormat="1" applyFont="1"/>
    <xf numFmtId="10" fontId="11" fillId="0" borderId="0" xfId="0" applyNumberFormat="1" applyFont="1"/>
    <xf numFmtId="164" fontId="11" fillId="0" borderId="10" xfId="0" applyNumberFormat="1" applyFont="1" applyBorder="1" applyAlignment="1">
      <alignment horizontal="center"/>
    </xf>
    <xf numFmtId="0" fontId="11" fillId="0" borderId="4" xfId="0" applyFont="1" applyBorder="1" applyAlignment="1">
      <alignment horizontal="left"/>
    </xf>
    <xf numFmtId="164" fontId="11" fillId="0" borderId="0" xfId="0" applyNumberFormat="1" applyFont="1" applyAlignment="1">
      <alignment horizontal="center"/>
    </xf>
    <xf numFmtId="164" fontId="11" fillId="0" borderId="21" xfId="0" applyNumberFormat="1" applyFont="1" applyBorder="1" applyAlignment="1">
      <alignment horizontal="center"/>
    </xf>
    <xf numFmtId="0" fontId="9" fillId="0" borderId="5" xfId="0" applyFont="1" applyBorder="1" applyProtection="1">
      <protection locked="0"/>
    </xf>
    <xf numFmtId="0" fontId="9" fillId="0" borderId="1" xfId="0" applyFont="1" applyBorder="1" applyProtection="1">
      <protection locked="0"/>
    </xf>
    <xf numFmtId="0" fontId="9" fillId="0" borderId="7" xfId="0" applyFont="1" applyBorder="1" applyProtection="1">
      <protection locked="0"/>
    </xf>
    <xf numFmtId="0" fontId="9" fillId="0" borderId="55" xfId="0" applyFont="1" applyBorder="1" applyProtection="1">
      <protection locked="0"/>
    </xf>
    <xf numFmtId="0" fontId="11" fillId="0" borderId="19" xfId="0" applyFont="1" applyBorder="1" applyAlignment="1">
      <alignment horizontal="left"/>
    </xf>
    <xf numFmtId="164" fontId="11" fillId="0" borderId="17" xfId="0" applyNumberFormat="1" applyFont="1" applyBorder="1" applyAlignment="1">
      <alignment horizontal="center"/>
    </xf>
    <xf numFmtId="164" fontId="11" fillId="0" borderId="26" xfId="0" applyNumberFormat="1" applyFont="1" applyBorder="1" applyAlignment="1">
      <alignment horizontal="center"/>
    </xf>
    <xf numFmtId="37" fontId="11" fillId="0" borderId="28" xfId="0" applyNumberFormat="1" applyFont="1" applyBorder="1"/>
    <xf numFmtId="37" fontId="11" fillId="0" borderId="27" xfId="0" applyNumberFormat="1" applyFont="1" applyBorder="1"/>
    <xf numFmtId="0" fontId="11" fillId="0" borderId="46" xfId="0" applyFont="1" applyBorder="1" applyAlignment="1">
      <alignment horizontal="center"/>
    </xf>
    <xf numFmtId="10" fontId="9" fillId="0" borderId="51" xfId="0" applyNumberFormat="1" applyFont="1" applyBorder="1" applyProtection="1">
      <protection locked="0"/>
    </xf>
    <xf numFmtId="10" fontId="11" fillId="0" borderId="46" xfId="0" applyNumberFormat="1" applyFont="1" applyBorder="1"/>
    <xf numFmtId="0" fontId="11" fillId="9" borderId="28" xfId="0" applyFont="1" applyFill="1" applyBorder="1"/>
    <xf numFmtId="10" fontId="11" fillId="0" borderId="1" xfId="0" applyNumberFormat="1" applyFont="1" applyBorder="1"/>
    <xf numFmtId="0" fontId="11" fillId="0" borderId="5" xfId="0" applyFont="1" applyBorder="1" applyAlignment="1">
      <alignment horizontal="left"/>
    </xf>
    <xf numFmtId="0" fontId="9" fillId="0" borderId="63" xfId="0" applyFont="1" applyBorder="1" applyProtection="1">
      <protection locked="0"/>
    </xf>
    <xf numFmtId="0" fontId="9" fillId="0" borderId="56" xfId="0" applyFont="1" applyBorder="1" applyProtection="1">
      <protection locked="0"/>
    </xf>
    <xf numFmtId="0" fontId="9" fillId="0" borderId="64" xfId="0" applyFont="1" applyBorder="1" applyProtection="1">
      <protection locked="0"/>
    </xf>
    <xf numFmtId="0" fontId="11" fillId="3" borderId="8" xfId="0" applyFont="1" applyFill="1" applyBorder="1"/>
    <xf numFmtId="0" fontId="11" fillId="3" borderId="2" xfId="0" applyFont="1" applyFill="1" applyBorder="1"/>
    <xf numFmtId="0" fontId="35" fillId="3" borderId="2" xfId="0" applyFont="1" applyFill="1" applyBorder="1" applyAlignment="1">
      <alignment horizontal="left"/>
    </xf>
    <xf numFmtId="0" fontId="36" fillId="3" borderId="2" xfId="0" applyFont="1" applyFill="1" applyBorder="1"/>
    <xf numFmtId="0" fontId="11" fillId="3" borderId="3" xfId="0" applyFont="1" applyFill="1" applyBorder="1"/>
    <xf numFmtId="0" fontId="11" fillId="3" borderId="4" xfId="0" applyFont="1" applyFill="1" applyBorder="1"/>
    <xf numFmtId="0" fontId="11" fillId="3" borderId="0" xfId="0" applyFont="1" applyFill="1"/>
    <xf numFmtId="0" fontId="11" fillId="3" borderId="5" xfId="0" applyFont="1" applyFill="1" applyBorder="1"/>
    <xf numFmtId="0" fontId="37" fillId="3" borderId="4" xfId="0" applyFont="1" applyFill="1" applyBorder="1" applyAlignment="1">
      <alignment horizontal="centerContinuous" vertical="center"/>
    </xf>
    <xf numFmtId="0" fontId="11" fillId="3" borderId="0" xfId="0" applyFont="1" applyFill="1" applyAlignment="1">
      <alignment horizontal="centerContinuous"/>
    </xf>
    <xf numFmtId="0" fontId="11" fillId="3" borderId="5" xfId="0" applyFont="1" applyFill="1" applyBorder="1" applyAlignment="1">
      <alignment horizontal="centerContinuous"/>
    </xf>
    <xf numFmtId="0" fontId="38" fillId="3" borderId="4" xfId="0" applyFont="1" applyFill="1" applyBorder="1" applyAlignment="1">
      <alignment horizontal="centerContinuous" vertical="center"/>
    </xf>
    <xf numFmtId="0" fontId="39" fillId="3" borderId="4" xfId="0" applyFont="1" applyFill="1" applyBorder="1" applyAlignment="1">
      <alignment horizontal="centerContinuous" vertical="center"/>
    </xf>
    <xf numFmtId="0" fontId="37" fillId="3" borderId="0" xfId="0" applyFont="1" applyFill="1" applyAlignment="1">
      <alignment horizontal="centerContinuous"/>
    </xf>
    <xf numFmtId="0" fontId="37" fillId="3" borderId="5" xfId="0" applyFont="1" applyFill="1" applyBorder="1" applyAlignment="1">
      <alignment horizontal="centerContinuous"/>
    </xf>
    <xf numFmtId="0" fontId="10" fillId="3" borderId="4" xfId="0" applyFont="1" applyFill="1" applyBorder="1" applyAlignment="1">
      <alignment horizontal="centerContinuous"/>
    </xf>
    <xf numFmtId="0" fontId="17" fillId="3" borderId="4" xfId="0" applyFont="1" applyFill="1" applyBorder="1"/>
    <xf numFmtId="0" fontId="28" fillId="3" borderId="2" xfId="0" applyFont="1" applyFill="1" applyBorder="1" applyAlignment="1">
      <alignment horizontal="centerContinuous"/>
    </xf>
    <xf numFmtId="0" fontId="20" fillId="3" borderId="2" xfId="0" applyFont="1" applyFill="1" applyBorder="1" applyAlignment="1">
      <alignment horizontal="centerContinuous"/>
    </xf>
    <xf numFmtId="0" fontId="28" fillId="3" borderId="4" xfId="0" applyFont="1" applyFill="1" applyBorder="1" applyAlignment="1">
      <alignment horizontal="centerContinuous"/>
    </xf>
    <xf numFmtId="0" fontId="40" fillId="3" borderId="0" xfId="0" applyFont="1" applyFill="1" applyAlignment="1">
      <alignment horizontal="centerContinuous"/>
    </xf>
    <xf numFmtId="0" fontId="40" fillId="3" borderId="5" xfId="0" applyFont="1" applyFill="1" applyBorder="1" applyAlignment="1">
      <alignment horizontal="centerContinuous"/>
    </xf>
    <xf numFmtId="0" fontId="11" fillId="3" borderId="1" xfId="0" applyFont="1" applyFill="1" applyBorder="1" applyAlignment="1">
      <alignment horizontal="centerContinuous"/>
    </xf>
    <xf numFmtId="0" fontId="19" fillId="3" borderId="4" xfId="0" applyFont="1" applyFill="1" applyBorder="1"/>
    <xf numFmtId="0" fontId="41" fillId="3" borderId="0" xfId="0" applyFont="1" applyFill="1" applyAlignment="1">
      <alignment horizontal="centerContinuous"/>
    </xf>
    <xf numFmtId="0" fontId="11" fillId="3" borderId="0" xfId="0" applyFont="1" applyFill="1" applyAlignment="1">
      <alignment horizontal="right"/>
    </xf>
    <xf numFmtId="0" fontId="10" fillId="3" borderId="0" xfId="0" applyFont="1" applyFill="1" applyAlignment="1">
      <alignment horizontal="centerContinuous"/>
    </xf>
    <xf numFmtId="0" fontId="42" fillId="3" borderId="4" xfId="0" applyFont="1" applyFill="1" applyBorder="1"/>
    <xf numFmtId="0" fontId="42" fillId="3" borderId="0" xfId="0" applyFont="1" applyFill="1" applyAlignment="1">
      <alignment horizontal="centerContinuous"/>
    </xf>
    <xf numFmtId="0" fontId="43" fillId="3" borderId="0" xfId="0" applyFont="1" applyFill="1" applyAlignment="1">
      <alignment horizontal="centerContinuous"/>
    </xf>
    <xf numFmtId="0" fontId="14" fillId="3" borderId="0" xfId="0" applyFont="1" applyFill="1" applyAlignment="1">
      <alignment horizontal="centerContinuous"/>
    </xf>
    <xf numFmtId="0" fontId="28" fillId="3" borderId="65" xfId="0" applyFont="1" applyFill="1" applyBorder="1" applyAlignment="1">
      <alignment horizontal="centerContinuous"/>
    </xf>
    <xf numFmtId="0" fontId="11" fillId="3" borderId="65" xfId="0" applyFont="1" applyFill="1" applyBorder="1" applyAlignment="1">
      <alignment horizontal="centerContinuous"/>
    </xf>
    <xf numFmtId="0" fontId="11" fillId="3" borderId="6" xfId="0" applyFont="1" applyFill="1" applyBorder="1"/>
    <xf numFmtId="0" fontId="11" fillId="3" borderId="7" xfId="0" applyFont="1" applyFill="1" applyBorder="1"/>
    <xf numFmtId="0" fontId="17" fillId="4" borderId="0" xfId="0" applyFont="1" applyFill="1" applyAlignment="1">
      <alignment horizontal="right"/>
    </xf>
    <xf numFmtId="0" fontId="9" fillId="0" borderId="0" xfId="0" applyFont="1" applyAlignment="1" applyProtection="1">
      <alignment horizontal="left"/>
      <protection locked="0"/>
    </xf>
    <xf numFmtId="0" fontId="8" fillId="0" borderId="0" xfId="0" applyFont="1" applyAlignment="1" applyProtection="1">
      <alignment horizontal="left" wrapText="1"/>
      <protection locked="0"/>
    </xf>
    <xf numFmtId="0" fontId="32" fillId="0" borderId="0" xfId="0" applyFont="1" applyAlignment="1">
      <alignment horizontal="centerContinuous"/>
    </xf>
    <xf numFmtId="0" fontId="44" fillId="13" borderId="0" xfId="0" applyFont="1" applyFill="1" applyAlignment="1" applyProtection="1">
      <alignment horizontal="left"/>
      <protection locked="0"/>
    </xf>
    <xf numFmtId="0" fontId="44" fillId="15" borderId="0" xfId="0" applyFont="1" applyFill="1" applyAlignment="1" applyProtection="1">
      <alignment horizontal="left"/>
      <protection locked="0"/>
    </xf>
    <xf numFmtId="0" fontId="45" fillId="0" borderId="0" xfId="0" applyFont="1" applyAlignment="1" applyProtection="1">
      <alignment horizontal="centerContinuous"/>
      <protection locked="0"/>
    </xf>
    <xf numFmtId="0" fontId="44" fillId="0" borderId="0" xfId="0" applyFont="1" applyAlignment="1" applyProtection="1">
      <alignment horizontal="left"/>
      <protection locked="0"/>
    </xf>
    <xf numFmtId="0" fontId="26" fillId="0" borderId="0" xfId="0" applyFont="1" applyProtection="1">
      <protection locked="0"/>
    </xf>
    <xf numFmtId="0" fontId="5" fillId="16" borderId="46" xfId="0" applyFont="1" applyFill="1" applyBorder="1" applyProtection="1">
      <protection locked="0"/>
    </xf>
    <xf numFmtId="0" fontId="26" fillId="17" borderId="46" xfId="0" applyFont="1" applyFill="1" applyBorder="1" applyProtection="1">
      <protection locked="0"/>
    </xf>
    <xf numFmtId="0" fontId="5" fillId="17" borderId="46" xfId="0" applyFont="1" applyFill="1" applyBorder="1" applyProtection="1">
      <protection locked="0"/>
    </xf>
    <xf numFmtId="0" fontId="5" fillId="0" borderId="46" xfId="0" applyFont="1" applyBorder="1" applyProtection="1">
      <protection locked="0"/>
    </xf>
    <xf numFmtId="0" fontId="7" fillId="17" borderId="46" xfId="0" applyFont="1" applyFill="1" applyBorder="1" applyProtection="1">
      <protection locked="0"/>
    </xf>
    <xf numFmtId="0" fontId="26" fillId="16" borderId="46" xfId="0" applyFont="1" applyFill="1" applyBorder="1" applyProtection="1">
      <protection locked="0"/>
    </xf>
    <xf numFmtId="0" fontId="7" fillId="16" borderId="46" xfId="0" applyFont="1" applyFill="1" applyBorder="1" applyProtection="1">
      <protection locked="0"/>
    </xf>
    <xf numFmtId="0" fontId="8" fillId="16" borderId="46" xfId="0" applyFont="1" applyFill="1" applyBorder="1" applyProtection="1">
      <protection locked="0"/>
    </xf>
    <xf numFmtId="0" fontId="29" fillId="16" borderId="46" xfId="0" applyFont="1" applyFill="1" applyBorder="1" applyProtection="1">
      <protection locked="0"/>
    </xf>
    <xf numFmtId="0" fontId="9" fillId="16" borderId="46" xfId="0" applyFont="1" applyFill="1" applyBorder="1" applyProtection="1">
      <protection locked="0"/>
    </xf>
    <xf numFmtId="0" fontId="19" fillId="16" borderId="46" xfId="0" applyFont="1" applyFill="1" applyBorder="1" applyProtection="1">
      <protection locked="0"/>
    </xf>
    <xf numFmtId="0" fontId="19" fillId="17" borderId="46" xfId="0" applyFont="1" applyFill="1" applyBorder="1" applyProtection="1">
      <protection locked="0"/>
    </xf>
    <xf numFmtId="0" fontId="9" fillId="17" borderId="46" xfId="0" applyFont="1" applyFill="1" applyBorder="1" applyProtection="1">
      <protection locked="0"/>
    </xf>
    <xf numFmtId="0" fontId="9" fillId="4" borderId="46" xfId="0" applyFont="1" applyFill="1" applyBorder="1" applyProtection="1">
      <protection locked="0"/>
    </xf>
    <xf numFmtId="0" fontId="5" fillId="0" borderId="0" xfId="0" applyFont="1"/>
    <xf numFmtId="0" fontId="5" fillId="0" borderId="0" xfId="0" applyFont="1" applyAlignment="1" applyProtection="1">
      <alignment horizontal="left"/>
      <protection locked="0"/>
    </xf>
    <xf numFmtId="0" fontId="5" fillId="0" borderId="0" xfId="0" applyFont="1" applyAlignment="1" applyProtection="1">
      <alignment horizontal="left" wrapText="1"/>
      <protection locked="0"/>
    </xf>
    <xf numFmtId="0" fontId="11" fillId="0" borderId="0" xfId="0" applyFont="1" applyAlignment="1">
      <alignment horizontal="left" wrapText="1"/>
    </xf>
    <xf numFmtId="0" fontId="13" fillId="0" borderId="0" xfId="0" applyFont="1" applyAlignment="1">
      <alignment horizontal="left" wrapText="1"/>
    </xf>
    <xf numFmtId="0" fontId="13" fillId="0" borderId="0" xfId="0" applyFont="1" applyAlignment="1">
      <alignment horizontal="center"/>
    </xf>
    <xf numFmtId="0" fontId="12" fillId="0" borderId="0" xfId="0" applyFont="1" applyAlignment="1">
      <alignment horizontal="left"/>
    </xf>
    <xf numFmtId="0" fontId="13" fillId="0" borderId="0" xfId="0" applyFont="1" applyAlignment="1">
      <alignment horizontal="left"/>
    </xf>
    <xf numFmtId="0" fontId="11" fillId="0" borderId="0" xfId="0" applyFont="1" applyAlignment="1">
      <alignment wrapText="1"/>
    </xf>
    <xf numFmtId="0" fontId="16" fillId="0" borderId="8" xfId="0" applyFont="1" applyBorder="1"/>
    <xf numFmtId="0" fontId="16" fillId="0" borderId="2" xfId="0" applyFont="1" applyBorder="1"/>
    <xf numFmtId="0" fontId="16" fillId="0" borderId="3" xfId="0" applyFont="1" applyBorder="1"/>
    <xf numFmtId="0" fontId="16" fillId="0" borderId="4" xfId="0" applyFont="1" applyBorder="1"/>
    <xf numFmtId="0" fontId="16" fillId="0" borderId="5" xfId="0" applyFont="1" applyBorder="1"/>
    <xf numFmtId="0" fontId="16" fillId="0" borderId="66" xfId="0" applyFont="1" applyBorder="1"/>
    <xf numFmtId="0" fontId="16" fillId="0" borderId="55" xfId="0" applyFont="1" applyBorder="1" applyAlignment="1">
      <alignment horizontal="center"/>
    </xf>
    <xf numFmtId="0" fontId="46" fillId="0" borderId="0" xfId="0" applyFont="1" applyAlignment="1">
      <alignment horizontal="centerContinuous"/>
    </xf>
    <xf numFmtId="0" fontId="16" fillId="0" borderId="5" xfId="0" applyFont="1" applyBorder="1" applyAlignment="1">
      <alignment horizontal="center"/>
    </xf>
    <xf numFmtId="0" fontId="46" fillId="0" borderId="55" xfId="0" applyFont="1" applyBorder="1" applyAlignment="1">
      <alignment horizontal="center"/>
    </xf>
    <xf numFmtId="0" fontId="46" fillId="0" borderId="5" xfId="0" applyFont="1" applyBorder="1" applyAlignment="1">
      <alignment horizontal="center"/>
    </xf>
    <xf numFmtId="0" fontId="16" fillId="0" borderId="56" xfId="0" applyFont="1" applyBorder="1"/>
    <xf numFmtId="0" fontId="16" fillId="0" borderId="1" xfId="0" applyFont="1" applyBorder="1"/>
    <xf numFmtId="0" fontId="16" fillId="0" borderId="7" xfId="0" applyFont="1" applyBorder="1"/>
    <xf numFmtId="0" fontId="17" fillId="0" borderId="0" xfId="0" applyFont="1" applyAlignment="1">
      <alignment horizontal="left"/>
    </xf>
    <xf numFmtId="0" fontId="17" fillId="0" borderId="4" xfId="0" quotePrefix="1" applyFont="1" applyBorder="1"/>
    <xf numFmtId="0" fontId="17" fillId="0" borderId="8" xfId="0" applyFont="1" applyBorder="1" applyAlignment="1">
      <alignment horizontal="left"/>
    </xf>
    <xf numFmtId="0" fontId="0" fillId="0" borderId="5" xfId="0" applyBorder="1"/>
    <xf numFmtId="0" fontId="7" fillId="0" borderId="10" xfId="0" applyFont="1" applyBorder="1" applyAlignment="1">
      <alignment horizontal="left"/>
    </xf>
    <xf numFmtId="0" fontId="7" fillId="0" borderId="21" xfId="0" applyFont="1" applyBorder="1" applyAlignment="1">
      <alignment horizontal="left"/>
    </xf>
    <xf numFmtId="37" fontId="7" fillId="0" borderId="17" xfId="0" applyNumberFormat="1" applyFont="1" applyBorder="1" applyAlignment="1">
      <alignment horizontal="right"/>
    </xf>
    <xf numFmtId="5" fontId="7" fillId="0" borderId="17" xfId="0" applyNumberFormat="1" applyFont="1" applyBorder="1" applyAlignment="1">
      <alignment horizontal="right"/>
    </xf>
    <xf numFmtId="0" fontId="0" fillId="0" borderId="0" xfId="0" applyAlignment="1">
      <alignment horizontal="center"/>
    </xf>
    <xf numFmtId="0" fontId="0" fillId="0" borderId="0" xfId="0" applyAlignment="1">
      <alignment wrapText="1"/>
    </xf>
    <xf numFmtId="0" fontId="0" fillId="0" borderId="5" xfId="0" applyBorder="1" applyAlignment="1">
      <alignment wrapText="1"/>
    </xf>
    <xf numFmtId="0" fontId="0" fillId="0" borderId="0" xfId="0" applyAlignment="1">
      <alignment horizontal="left" vertical="top" wrapText="1"/>
    </xf>
    <xf numFmtId="0" fontId="11" fillId="0" borderId="0" xfId="0" applyFont="1" applyAlignment="1">
      <alignment horizontal="left" vertical="top" wrapText="1"/>
    </xf>
    <xf numFmtId="0" fontId="7" fillId="0" borderId="0" xfId="0" applyFont="1" applyAlignment="1">
      <alignment horizontal="left" vertical="top" wrapText="1"/>
    </xf>
    <xf numFmtId="0" fontId="7" fillId="0" borderId="7" xfId="0" applyFont="1" applyBorder="1" applyAlignment="1">
      <alignment horizontal="centerContinuous"/>
    </xf>
    <xf numFmtId="0" fontId="7" fillId="0" borderId="14" xfId="0" applyFont="1" applyBorder="1" applyAlignment="1">
      <alignment horizontal="centerContinuous"/>
    </xf>
    <xf numFmtId="0" fontId="17" fillId="0" borderId="22" xfId="0" applyFont="1" applyBorder="1" applyAlignment="1">
      <alignment horizontal="centerContinuous"/>
    </xf>
    <xf numFmtId="0" fontId="7" fillId="0" borderId="0" xfId="0" applyFont="1" applyAlignment="1">
      <alignment vertical="top" wrapText="1"/>
    </xf>
    <xf numFmtId="0" fontId="0" fillId="0" borderId="0" xfId="0" applyAlignment="1">
      <alignment vertical="top" wrapText="1"/>
    </xf>
    <xf numFmtId="0" fontId="7" fillId="0" borderId="31" xfId="0" applyFont="1" applyBorder="1" applyAlignment="1">
      <alignment horizontal="left" wrapText="1"/>
    </xf>
    <xf numFmtId="0" fontId="0" fillId="0" borderId="29" xfId="0" applyBorder="1" applyAlignment="1">
      <alignment horizontal="left" vertical="top" wrapText="1"/>
    </xf>
    <xf numFmtId="0" fontId="0" fillId="0" borderId="5" xfId="0" applyBorder="1" applyAlignment="1">
      <alignment horizontal="left" vertical="top" wrapText="1"/>
    </xf>
    <xf numFmtId="0" fontId="7" fillId="0" borderId="0" xfId="0" applyFont="1" applyAlignment="1">
      <alignment horizontal="left" wrapText="1"/>
    </xf>
    <xf numFmtId="0" fontId="0" fillId="0" borderId="0" xfId="0" applyAlignment="1">
      <alignment horizontal="left"/>
    </xf>
    <xf numFmtId="0" fontId="7" fillId="0" borderId="32" xfId="0" applyFont="1" applyBorder="1" applyAlignment="1">
      <alignment horizontal="centerContinuous"/>
    </xf>
    <xf numFmtId="0" fontId="7" fillId="0" borderId="19" xfId="0" applyFont="1" applyBorder="1" applyAlignment="1">
      <alignment horizontal="left"/>
    </xf>
    <xf numFmtId="0" fontId="7" fillId="0" borderId="19" xfId="0" applyFont="1" applyBorder="1" applyAlignment="1">
      <alignment horizontal="right"/>
    </xf>
    <xf numFmtId="0" fontId="7" fillId="0" borderId="32" xfId="0" applyFont="1" applyBorder="1" applyAlignment="1">
      <alignment horizontal="centerContinuous" wrapText="1"/>
    </xf>
    <xf numFmtId="0" fontId="7" fillId="0" borderId="5" xfId="0" applyFont="1" applyBorder="1" applyAlignment="1">
      <alignment horizontal="centerContinuous" wrapText="1"/>
    </xf>
    <xf numFmtId="0" fontId="7" fillId="0" borderId="19" xfId="0" applyFont="1" applyBorder="1" applyAlignment="1">
      <alignment horizontal="centerContinuous" wrapText="1"/>
    </xf>
    <xf numFmtId="0" fontId="7" fillId="0" borderId="38" xfId="0" applyFont="1" applyBorder="1" applyAlignment="1">
      <alignment horizontal="left"/>
    </xf>
    <xf numFmtId="0" fontId="7" fillId="0" borderId="38" xfId="0" applyFont="1" applyBorder="1" applyAlignment="1">
      <alignment horizontal="right"/>
    </xf>
    <xf numFmtId="0" fontId="7" fillId="0" borderId="7" xfId="0" applyFont="1" applyBorder="1" applyAlignment="1">
      <alignment horizontal="centerContinuous" wrapText="1"/>
    </xf>
    <xf numFmtId="0" fontId="7" fillId="0" borderId="0" xfId="0" applyFont="1" applyAlignment="1">
      <alignment horizontal="centerContinuous" wrapText="1"/>
    </xf>
    <xf numFmtId="0" fontId="7" fillId="0" borderId="2" xfId="0" applyFont="1" applyBorder="1" applyAlignment="1">
      <alignment horizontal="center"/>
    </xf>
    <xf numFmtId="0" fontId="7" fillId="0" borderId="12" xfId="0" applyFont="1" applyBorder="1" applyAlignment="1">
      <alignment horizontal="left"/>
    </xf>
    <xf numFmtId="0" fontId="7" fillId="0" borderId="3" xfId="0" applyFont="1" applyBorder="1" applyAlignment="1">
      <alignment horizontal="centerContinuous" wrapText="1"/>
    </xf>
    <xf numFmtId="0" fontId="7" fillId="0" borderId="25" xfId="0" applyFont="1" applyBorder="1" applyAlignment="1">
      <alignment horizontal="left"/>
    </xf>
    <xf numFmtId="0" fontId="7" fillId="0" borderId="26" xfId="0" applyFont="1" applyBorder="1" applyAlignment="1">
      <alignment horizontal="left"/>
    </xf>
    <xf numFmtId="0" fontId="17" fillId="0" borderId="22" xfId="0" applyFont="1" applyBorder="1" applyAlignment="1">
      <alignment horizontal="centerContinuous" wrapText="1"/>
    </xf>
    <xf numFmtId="0" fontId="7" fillId="0" borderId="10" xfId="0" applyFont="1" applyBorder="1" applyAlignment="1">
      <alignment horizontal="centerContinuous" wrapText="1"/>
    </xf>
    <xf numFmtId="0" fontId="7" fillId="0" borderId="11" xfId="0" applyFont="1" applyBorder="1" applyAlignment="1">
      <alignment horizontal="centerContinuous" wrapText="1"/>
    </xf>
    <xf numFmtId="0" fontId="7" fillId="0" borderId="15" xfId="0" applyFont="1" applyBorder="1" applyAlignment="1">
      <alignment horizontal="left"/>
    </xf>
    <xf numFmtId="0" fontId="7" fillId="0" borderId="17" xfId="0" applyFont="1" applyBorder="1" applyAlignment="1">
      <alignment horizontal="center"/>
    </xf>
    <xf numFmtId="0" fontId="7" fillId="0" borderId="25" xfId="0" applyFont="1" applyBorder="1" applyAlignment="1">
      <alignment horizontal="right"/>
    </xf>
    <xf numFmtId="0" fontId="11" fillId="0" borderId="15" xfId="0" applyFont="1" applyBorder="1" applyAlignment="1">
      <alignment horizontal="left"/>
    </xf>
    <xf numFmtId="0" fontId="11" fillId="0" borderId="25" xfId="0" applyFont="1" applyBorder="1" applyAlignment="1">
      <alignment horizontal="right"/>
    </xf>
    <xf numFmtId="0" fontId="11" fillId="0" borderId="5" xfId="0" applyFont="1" applyBorder="1" applyAlignment="1">
      <alignment horizontal="centerContinuous" wrapText="1"/>
    </xf>
    <xf numFmtId="0" fontId="11" fillId="0" borderId="38" xfId="0" applyFont="1" applyBorder="1" applyAlignment="1">
      <alignment horizontal="left"/>
    </xf>
    <xf numFmtId="0" fontId="11" fillId="0" borderId="35" xfId="0" applyFont="1" applyBorder="1" applyAlignment="1">
      <alignment horizontal="left"/>
    </xf>
    <xf numFmtId="0" fontId="11" fillId="0" borderId="36" xfId="0" applyFont="1" applyBorder="1" applyAlignment="1">
      <alignment horizontal="right"/>
    </xf>
    <xf numFmtId="0" fontId="11" fillId="0" borderId="1" xfId="0" applyFont="1" applyBorder="1" applyAlignment="1">
      <alignment horizontal="centerContinuous" wrapText="1"/>
    </xf>
    <xf numFmtId="0" fontId="11" fillId="0" borderId="7" xfId="0" applyFont="1" applyBorder="1" applyAlignment="1">
      <alignment horizontal="centerContinuous" wrapText="1"/>
    </xf>
    <xf numFmtId="0" fontId="0" fillId="0" borderId="19" xfId="0" applyBorder="1"/>
    <xf numFmtId="164" fontId="0" fillId="0" borderId="17" xfId="0" applyNumberFormat="1" applyBorder="1" applyAlignment="1">
      <alignment horizontal="center"/>
    </xf>
    <xf numFmtId="0" fontId="0" fillId="0" borderId="21" xfId="0" applyBorder="1"/>
    <xf numFmtId="0" fontId="0" fillId="0" borderId="0" xfId="0" applyAlignment="1">
      <alignment horizontal="centerContinuous"/>
    </xf>
    <xf numFmtId="0" fontId="0" fillId="0" borderId="8" xfId="0" applyBorder="1"/>
    <xf numFmtId="0" fontId="0" fillId="0" borderId="2" xfId="0" applyBorder="1"/>
    <xf numFmtId="0" fontId="0" fillId="0" borderId="24" xfId="0" applyBorder="1" applyAlignment="1">
      <alignment horizontal="left"/>
    </xf>
    <xf numFmtId="0" fontId="0" fillId="0" borderId="3" xfId="0" applyBorder="1" applyAlignment="1">
      <alignment horizontal="left"/>
    </xf>
    <xf numFmtId="0" fontId="0" fillId="0" borderId="19" xfId="0" applyBorder="1" applyAlignment="1">
      <alignment horizontal="left"/>
    </xf>
    <xf numFmtId="0" fontId="0" fillId="0" borderId="25" xfId="0" applyBorder="1" applyAlignment="1">
      <alignment horizontal="centerContinuous"/>
    </xf>
    <xf numFmtId="0" fontId="0" fillId="0" borderId="25" xfId="0" applyBorder="1" applyAlignment="1">
      <alignment horizontal="left"/>
    </xf>
    <xf numFmtId="0" fontId="0" fillId="0" borderId="5" xfId="0" applyBorder="1" applyAlignment="1">
      <alignment horizontal="center"/>
    </xf>
    <xf numFmtId="0" fontId="0" fillId="0" borderId="9" xfId="0" applyBorder="1"/>
    <xf numFmtId="0" fontId="0" fillId="0" borderId="10" xfId="0" applyBorder="1"/>
    <xf numFmtId="0" fontId="0" fillId="0" borderId="21" xfId="0" applyBorder="1" applyAlignment="1">
      <alignment horizontal="left"/>
    </xf>
    <xf numFmtId="0" fontId="0" fillId="0" borderId="26" xfId="0" applyBorder="1" applyAlignment="1">
      <alignment horizontal="centerContinuous"/>
    </xf>
    <xf numFmtId="164" fontId="0" fillId="0" borderId="26" xfId="0" applyNumberFormat="1" applyBorder="1" applyAlignment="1">
      <alignment horizontal="center"/>
    </xf>
    <xf numFmtId="0" fontId="0" fillId="0" borderId="22" xfId="0" applyBorder="1"/>
    <xf numFmtId="0" fontId="0" fillId="0" borderId="42" xfId="0" applyBorder="1" applyAlignment="1">
      <alignment horizontal="centerContinuous"/>
    </xf>
    <xf numFmtId="0" fontId="0" fillId="0" borderId="39" xfId="0" applyBorder="1" applyAlignment="1">
      <alignment horizontal="centerContinuous"/>
    </xf>
    <xf numFmtId="0" fontId="0" fillId="0" borderId="33" xfId="0" applyBorder="1" applyAlignment="1">
      <alignment horizontal="center"/>
    </xf>
    <xf numFmtId="0" fontId="0" fillId="0" borderId="32" xfId="0" applyBorder="1"/>
    <xf numFmtId="0" fontId="0" fillId="0" borderId="28" xfId="0" applyBorder="1"/>
    <xf numFmtId="0" fontId="0" fillId="0" borderId="31" xfId="0" applyBorder="1"/>
    <xf numFmtId="0" fontId="0" fillId="0" borderId="32" xfId="0" applyBorder="1" applyAlignment="1">
      <alignment horizontal="centerContinuous"/>
    </xf>
    <xf numFmtId="0" fontId="0" fillId="0" borderId="34" xfId="0" applyBorder="1" applyAlignment="1">
      <alignment horizontal="centerContinuous"/>
    </xf>
    <xf numFmtId="0" fontId="0" fillId="0" borderId="18" xfId="0" applyBorder="1" applyAlignment="1">
      <alignment horizontal="center"/>
    </xf>
    <xf numFmtId="0" fontId="0" fillId="0" borderId="19" xfId="0" applyBorder="1" applyAlignment="1">
      <alignment horizontal="center"/>
    </xf>
    <xf numFmtId="0" fontId="0" fillId="0" borderId="15" xfId="0" applyBorder="1" applyAlignment="1">
      <alignment horizontal="center"/>
    </xf>
    <xf numFmtId="0" fontId="0" fillId="0" borderId="19" xfId="0" applyBorder="1" applyAlignment="1">
      <alignment horizontal="centerContinuous"/>
    </xf>
    <xf numFmtId="0" fontId="0" fillId="0" borderId="16" xfId="0" applyBorder="1" applyAlignment="1">
      <alignment horizontal="centerContinuous"/>
    </xf>
    <xf numFmtId="0" fontId="0" fillId="0" borderId="20" xfId="0" applyBorder="1" applyAlignment="1">
      <alignment horizontal="center"/>
    </xf>
    <xf numFmtId="0" fontId="0" fillId="0" borderId="21" xfId="0" applyBorder="1" applyAlignment="1">
      <alignment horizontal="centerContinuous"/>
    </xf>
    <xf numFmtId="0" fontId="0" fillId="0" borderId="17" xfId="0" applyBorder="1" applyAlignment="1">
      <alignment horizontal="center"/>
    </xf>
    <xf numFmtId="0" fontId="0" fillId="0" borderId="22" xfId="0" applyBorder="1" applyAlignment="1">
      <alignment horizontal="centerContinuous"/>
    </xf>
    <xf numFmtId="37" fontId="0" fillId="0" borderId="28" xfId="0" applyNumberFormat="1" applyBorder="1"/>
    <xf numFmtId="5" fontId="0" fillId="0" borderId="28" xfId="0" applyNumberFormat="1" applyBorder="1"/>
    <xf numFmtId="37" fontId="0" fillId="0" borderId="25" xfId="0" applyNumberFormat="1" applyBorder="1"/>
    <xf numFmtId="166" fontId="0" fillId="0" borderId="5" xfId="0" applyNumberFormat="1" applyBorder="1"/>
    <xf numFmtId="37" fontId="0" fillId="0" borderId="15" xfId="0" applyNumberFormat="1" applyBorder="1"/>
    <xf numFmtId="167" fontId="0" fillId="0" borderId="5" xfId="0" applyNumberFormat="1" applyBorder="1"/>
    <xf numFmtId="0" fontId="48" fillId="0" borderId="0" xfId="0" applyFont="1"/>
    <xf numFmtId="37" fontId="0" fillId="0" borderId="17" xfId="0" applyNumberFormat="1" applyBorder="1"/>
    <xf numFmtId="0" fontId="0" fillId="0" borderId="44" xfId="0" applyBorder="1"/>
    <xf numFmtId="37" fontId="0" fillId="0" borderId="46" xfId="0" applyNumberFormat="1" applyBorder="1"/>
    <xf numFmtId="37" fontId="0" fillId="0" borderId="45" xfId="0" applyNumberFormat="1" applyBorder="1"/>
    <xf numFmtId="0" fontId="0" fillId="0" borderId="1" xfId="0" applyBorder="1"/>
    <xf numFmtId="37" fontId="0" fillId="0" borderId="49" xfId="0" applyNumberFormat="1" applyBorder="1"/>
    <xf numFmtId="167" fontId="0" fillId="0" borderId="67" xfId="0" applyNumberFormat="1" applyBorder="1"/>
    <xf numFmtId="0" fontId="0" fillId="0" borderId="0" xfId="0" applyAlignment="1">
      <alignment horizontal="right"/>
    </xf>
    <xf numFmtId="164" fontId="0" fillId="0" borderId="10" xfId="0" applyNumberFormat="1" applyBorder="1" applyAlignment="1">
      <alignment horizontal="center"/>
    </xf>
    <xf numFmtId="0" fontId="0" fillId="0" borderId="3" xfId="0" applyBorder="1"/>
    <xf numFmtId="0" fontId="0" fillId="0" borderId="4" xfId="0" applyBorder="1" applyAlignment="1">
      <alignment horizontal="centerContinuous"/>
    </xf>
    <xf numFmtId="0" fontId="0" fillId="0" borderId="5" xfId="0" applyBorder="1" applyAlignment="1">
      <alignment horizontal="centerContinuous"/>
    </xf>
    <xf numFmtId="0" fontId="0" fillId="0" borderId="4" xfId="0" applyBorder="1"/>
    <xf numFmtId="0" fontId="0" fillId="0" borderId="23" xfId="0" applyBorder="1" applyAlignment="1">
      <alignment horizontal="center"/>
    </xf>
    <xf numFmtId="0" fontId="0" fillId="0" borderId="48" xfId="0" applyBorder="1"/>
    <xf numFmtId="37" fontId="0" fillId="0" borderId="50" xfId="0" applyNumberFormat="1" applyBorder="1"/>
    <xf numFmtId="5" fontId="0" fillId="0" borderId="49" xfId="0" applyNumberFormat="1" applyBorder="1"/>
    <xf numFmtId="0" fontId="47" fillId="0" borderId="0" xfId="0" applyFont="1"/>
    <xf numFmtId="0" fontId="0" fillId="0" borderId="11" xfId="0" applyBorder="1" applyAlignment="1">
      <alignment horizontal="centerContinuous"/>
    </xf>
    <xf numFmtId="37" fontId="0" fillId="0" borderId="0" xfId="0" applyNumberFormat="1"/>
    <xf numFmtId="0" fontId="0" fillId="0" borderId="11" xfId="0" applyBorder="1"/>
    <xf numFmtId="0" fontId="0" fillId="0" borderId="16" xfId="0" applyBorder="1"/>
    <xf numFmtId="164" fontId="0" fillId="0" borderId="21" xfId="0" applyNumberFormat="1" applyBorder="1" applyAlignment="1">
      <alignment horizontal="center"/>
    </xf>
    <xf numFmtId="0" fontId="0" fillId="0" borderId="10" xfId="0" applyBorder="1" applyAlignment="1">
      <alignment horizontal="centerContinuous"/>
    </xf>
    <xf numFmtId="0" fontId="0" fillId="0" borderId="6" xfId="0" applyBorder="1"/>
    <xf numFmtId="0" fontId="0" fillId="0" borderId="7" xfId="0" applyBorder="1"/>
    <xf numFmtId="0" fontId="0" fillId="0" borderId="31" xfId="0" applyBorder="1" applyAlignment="1">
      <alignment horizontal="centerContinuous"/>
    </xf>
    <xf numFmtId="0" fontId="0" fillId="0" borderId="24" xfId="0" applyBorder="1" applyAlignment="1">
      <alignment horizontal="center"/>
    </xf>
    <xf numFmtId="0" fontId="0" fillId="0" borderId="14" xfId="0" applyBorder="1" applyAlignment="1">
      <alignment horizontal="center"/>
    </xf>
    <xf numFmtId="0" fontId="0" fillId="0" borderId="34" xfId="0" applyBorder="1" applyAlignment="1">
      <alignment horizontal="center"/>
    </xf>
    <xf numFmtId="0" fontId="0" fillId="0" borderId="22" xfId="0" applyBorder="1" applyAlignment="1">
      <alignment horizontal="center"/>
    </xf>
    <xf numFmtId="37" fontId="0" fillId="0" borderId="16" xfId="0" applyNumberFormat="1" applyBorder="1"/>
    <xf numFmtId="5" fontId="0" fillId="0" borderId="58" xfId="0" applyNumberFormat="1" applyBorder="1"/>
    <xf numFmtId="0" fontId="0" fillId="0" borderId="1" xfId="0" applyBorder="1" applyAlignment="1">
      <alignment horizontal="center"/>
    </xf>
    <xf numFmtId="0" fontId="0" fillId="0" borderId="3" xfId="0" applyBorder="1" applyAlignment="1">
      <alignment horizontal="centerContinuous"/>
    </xf>
    <xf numFmtId="0" fontId="0" fillId="0" borderId="39" xfId="0" applyBorder="1"/>
    <xf numFmtId="0" fontId="0" fillId="0" borderId="28" xfId="0" applyBorder="1" applyAlignment="1">
      <alignment horizontal="center"/>
    </xf>
    <xf numFmtId="0" fontId="0" fillId="0" borderId="45" xfId="0" applyBorder="1" applyAlignment="1">
      <alignment horizontal="centerContinuous"/>
    </xf>
    <xf numFmtId="0" fontId="0" fillId="0" borderId="44" xfId="0" applyBorder="1" applyAlignment="1">
      <alignment horizontal="centerContinuous"/>
    </xf>
    <xf numFmtId="0" fontId="0" fillId="0" borderId="39" xfId="0" applyBorder="1" applyAlignment="1">
      <alignment horizontal="center"/>
    </xf>
    <xf numFmtId="0" fontId="0" fillId="0" borderId="15" xfId="0" applyBorder="1"/>
    <xf numFmtId="0" fontId="0" fillId="0" borderId="11" xfId="0" applyBorder="1" applyAlignment="1">
      <alignment horizontal="center"/>
    </xf>
    <xf numFmtId="37" fontId="0" fillId="0" borderId="19" xfId="0" applyNumberFormat="1" applyBorder="1"/>
    <xf numFmtId="37" fontId="0" fillId="0" borderId="34" xfId="0" applyNumberFormat="1" applyBorder="1"/>
    <xf numFmtId="0" fontId="0" fillId="0" borderId="19" xfId="0" applyBorder="1" applyAlignment="1">
      <alignment horizontal="right"/>
    </xf>
    <xf numFmtId="0" fontId="0" fillId="0" borderId="16" xfId="0" applyBorder="1" applyAlignment="1">
      <alignment horizontal="center"/>
    </xf>
    <xf numFmtId="0" fontId="0" fillId="0" borderId="52" xfId="0" applyBorder="1" applyAlignment="1">
      <alignment horizontal="center"/>
    </xf>
    <xf numFmtId="0" fontId="0" fillId="0" borderId="8" xfId="0" applyBorder="1" applyAlignment="1">
      <alignment horizontal="left"/>
    </xf>
    <xf numFmtId="0" fontId="0" fillId="0" borderId="8" xfId="0" applyBorder="1" applyAlignment="1">
      <alignment horizontal="center"/>
    </xf>
    <xf numFmtId="0" fontId="0" fillId="0" borderId="66" xfId="0" applyBorder="1" applyAlignment="1">
      <alignment horizontal="center"/>
    </xf>
    <xf numFmtId="0" fontId="0" fillId="0" borderId="2" xfId="0" applyBorder="1" applyAlignment="1">
      <alignment horizontal="left"/>
    </xf>
    <xf numFmtId="0" fontId="0" fillId="0" borderId="8" xfId="0" applyBorder="1" applyAlignment="1">
      <alignment horizontal="centerContinuous"/>
    </xf>
    <xf numFmtId="0" fontId="0" fillId="0" borderId="4" xfId="0" applyBorder="1" applyAlignment="1">
      <alignment horizontal="center"/>
    </xf>
    <xf numFmtId="0" fontId="0" fillId="0" borderId="55" xfId="0" applyBorder="1"/>
    <xf numFmtId="164" fontId="0" fillId="0" borderId="56" xfId="0" applyNumberFormat="1" applyBorder="1" applyAlignment="1">
      <alignment horizontal="center"/>
    </xf>
    <xf numFmtId="0" fontId="0" fillId="0" borderId="1" xfId="0" applyBorder="1" applyAlignment="1">
      <alignment horizontal="centerContinuous"/>
    </xf>
    <xf numFmtId="0" fontId="0" fillId="0" borderId="60" xfId="0" applyBorder="1" applyAlignment="1">
      <alignment horizontal="centerContinuous"/>
    </xf>
    <xf numFmtId="0" fontId="0" fillId="0" borderId="59" xfId="0" applyBorder="1" applyAlignment="1">
      <alignment horizontal="centerContinuous"/>
    </xf>
    <xf numFmtId="0" fontId="0" fillId="0" borderId="60" xfId="0" applyBorder="1"/>
    <xf numFmtId="0" fontId="0" fillId="0" borderId="3" xfId="0" applyBorder="1" applyAlignment="1">
      <alignment horizontal="center"/>
    </xf>
    <xf numFmtId="0" fontId="0" fillId="0" borderId="2" xfId="0" applyBorder="1" applyAlignment="1">
      <alignment horizontal="centerContinuous"/>
    </xf>
    <xf numFmtId="0" fontId="0" fillId="0" borderId="66" xfId="0" applyBorder="1" applyAlignment="1">
      <alignment horizontal="centerContinuous"/>
    </xf>
    <xf numFmtId="0" fontId="0" fillId="0" borderId="55" xfId="0" applyBorder="1" applyAlignment="1">
      <alignment horizontal="center"/>
    </xf>
    <xf numFmtId="0" fontId="0" fillId="0" borderId="55" xfId="0" applyBorder="1" applyAlignment="1">
      <alignment horizontal="centerContinuous"/>
    </xf>
    <xf numFmtId="0" fontId="0" fillId="0" borderId="56" xfId="0" applyBorder="1" applyAlignment="1">
      <alignment horizontal="center"/>
    </xf>
    <xf numFmtId="0" fontId="0" fillId="0" borderId="7" xfId="0" applyBorder="1" applyAlignment="1">
      <alignment horizontal="center"/>
    </xf>
    <xf numFmtId="0" fontId="0" fillId="0" borderId="7" xfId="0" applyBorder="1" applyAlignment="1">
      <alignment horizontal="centerContinuous"/>
    </xf>
    <xf numFmtId="0" fontId="0" fillId="0" borderId="6" xfId="0" applyBorder="1" applyAlignment="1">
      <alignment horizontal="centerContinuous"/>
    </xf>
    <xf numFmtId="0" fontId="0" fillId="0" borderId="55" xfId="0" applyBorder="1" applyAlignment="1">
      <alignment horizontal="right"/>
    </xf>
    <xf numFmtId="0" fontId="0" fillId="0" borderId="4" xfId="0" applyBorder="1" applyAlignment="1">
      <alignment horizontal="right"/>
    </xf>
    <xf numFmtId="37" fontId="0" fillId="0" borderId="5" xfId="0" applyNumberFormat="1" applyBorder="1" applyAlignment="1">
      <alignment horizontal="right"/>
    </xf>
    <xf numFmtId="37" fontId="0" fillId="0" borderId="5" xfId="0" applyNumberFormat="1" applyBorder="1"/>
    <xf numFmtId="0" fontId="0" fillId="0" borderId="56" xfId="0" applyBorder="1"/>
    <xf numFmtId="164" fontId="0" fillId="0" borderId="0" xfId="0" applyNumberFormat="1" applyAlignment="1">
      <alignment horizontal="center"/>
    </xf>
    <xf numFmtId="0" fontId="0" fillId="0" borderId="2" xfId="0" applyBorder="1" applyAlignment="1">
      <alignment horizontal="center"/>
    </xf>
    <xf numFmtId="0" fontId="0" fillId="0" borderId="10" xfId="0" applyBorder="1" applyAlignment="1">
      <alignment horizontal="center"/>
    </xf>
    <xf numFmtId="37" fontId="0" fillId="0" borderId="10" xfId="0" applyNumberFormat="1" applyBorder="1"/>
    <xf numFmtId="0" fontId="0" fillId="0" borderId="2" xfId="0" applyBorder="1" applyAlignment="1">
      <alignment horizontal="right"/>
    </xf>
    <xf numFmtId="0" fontId="0" fillId="0" borderId="8" xfId="0" applyBorder="1" applyAlignment="1">
      <alignment horizontal="right"/>
    </xf>
    <xf numFmtId="0" fontId="0" fillId="0" borderId="66" xfId="0" applyBorder="1"/>
    <xf numFmtId="0" fontId="0" fillId="0" borderId="6" xfId="0" applyBorder="1" applyAlignment="1">
      <alignment horizontal="center"/>
    </xf>
    <xf numFmtId="0" fontId="0" fillId="0" borderId="68" xfId="0" applyBorder="1"/>
    <xf numFmtId="165" fontId="0" fillId="0" borderId="10" xfId="0" applyNumberFormat="1" applyBorder="1"/>
    <xf numFmtId="165" fontId="0" fillId="0" borderId="11" xfId="0" applyNumberFormat="1" applyBorder="1" applyAlignment="1">
      <alignment horizontal="center"/>
    </xf>
    <xf numFmtId="165" fontId="0" fillId="0" borderId="10" xfId="0" applyNumberFormat="1" applyBorder="1" applyAlignment="1">
      <alignment horizontal="center"/>
    </xf>
    <xf numFmtId="165" fontId="0" fillId="0" borderId="11" xfId="0" applyNumberFormat="1" applyBorder="1"/>
    <xf numFmtId="165" fontId="0" fillId="0" borderId="9" xfId="0" applyNumberFormat="1" applyBorder="1"/>
    <xf numFmtId="0" fontId="0" fillId="0" borderId="68" xfId="0" applyBorder="1" applyAlignment="1">
      <alignment horizontal="right"/>
    </xf>
    <xf numFmtId="165" fontId="0" fillId="0" borderId="9" xfId="0" applyNumberFormat="1" applyBorder="1" applyAlignment="1">
      <alignment horizontal="right"/>
    </xf>
    <xf numFmtId="165" fontId="0" fillId="0" borderId="0" xfId="0" applyNumberFormat="1"/>
    <xf numFmtId="165" fontId="0" fillId="0" borderId="5" xfId="0" applyNumberFormat="1" applyBorder="1"/>
    <xf numFmtId="165" fontId="0" fillId="0" borderId="4" xfId="0" applyNumberFormat="1" applyBorder="1" applyAlignment="1">
      <alignment horizontal="right"/>
    </xf>
    <xf numFmtId="0" fontId="0" fillId="0" borderId="9" xfId="0" applyBorder="1" applyAlignment="1">
      <alignment horizontal="right"/>
    </xf>
    <xf numFmtId="37" fontId="0" fillId="0" borderId="11" xfId="0" applyNumberFormat="1" applyBorder="1"/>
    <xf numFmtId="37" fontId="0" fillId="0" borderId="9" xfId="0" applyNumberFormat="1" applyBorder="1" applyAlignment="1">
      <alignment horizontal="right"/>
    </xf>
    <xf numFmtId="5" fontId="0" fillId="0" borderId="10" xfId="0" applyNumberFormat="1" applyBorder="1"/>
    <xf numFmtId="5" fontId="0" fillId="0" borderId="11" xfId="0" applyNumberFormat="1" applyBorder="1"/>
    <xf numFmtId="5" fontId="0" fillId="0" borderId="9" xfId="0" applyNumberFormat="1" applyBorder="1" applyAlignment="1">
      <alignment horizontal="right"/>
    </xf>
    <xf numFmtId="37" fontId="0" fillId="0" borderId="9" xfId="0" applyNumberFormat="1" applyBorder="1"/>
    <xf numFmtId="5" fontId="0" fillId="0" borderId="9" xfId="0" applyNumberFormat="1" applyBorder="1"/>
    <xf numFmtId="167" fontId="0" fillId="0" borderId="10" xfId="0" applyNumberFormat="1" applyBorder="1"/>
    <xf numFmtId="167" fontId="0" fillId="0" borderId="11" xfId="0" applyNumberFormat="1" applyBorder="1"/>
    <xf numFmtId="167" fontId="0" fillId="0" borderId="9" xfId="0" applyNumberFormat="1" applyBorder="1"/>
    <xf numFmtId="168" fontId="0" fillId="0" borderId="0" xfId="0" applyNumberFormat="1"/>
    <xf numFmtId="168" fontId="0" fillId="0" borderId="5" xfId="0" applyNumberFormat="1" applyBorder="1"/>
    <xf numFmtId="168" fontId="0" fillId="0" borderId="4" xfId="0" applyNumberFormat="1" applyBorder="1"/>
    <xf numFmtId="0" fontId="0" fillId="0" borderId="61" xfId="0" applyBorder="1"/>
    <xf numFmtId="0" fontId="0" fillId="0" borderId="59" xfId="0" applyBorder="1"/>
    <xf numFmtId="37" fontId="0" fillId="0" borderId="68" xfId="0" applyNumberFormat="1" applyBorder="1"/>
    <xf numFmtId="37" fontId="0" fillId="0" borderId="55" xfId="0" applyNumberFormat="1" applyBorder="1"/>
    <xf numFmtId="169" fontId="0" fillId="0" borderId="5" xfId="0" applyNumberFormat="1" applyBorder="1"/>
    <xf numFmtId="169" fontId="0" fillId="0" borderId="55" xfId="0" applyNumberFormat="1" applyBorder="1"/>
    <xf numFmtId="169" fontId="0" fillId="0" borderId="0" xfId="0" applyNumberFormat="1"/>
    <xf numFmtId="169" fontId="0" fillId="0" borderId="11" xfId="0" applyNumberFormat="1" applyBorder="1"/>
    <xf numFmtId="169" fontId="0" fillId="0" borderId="68" xfId="0" applyNumberFormat="1" applyBorder="1"/>
    <xf numFmtId="169" fontId="0" fillId="0" borderId="10" xfId="0" applyNumberFormat="1" applyBorder="1"/>
    <xf numFmtId="37" fontId="0" fillId="0" borderId="7" xfId="0" applyNumberFormat="1" applyBorder="1"/>
    <xf numFmtId="37" fontId="0" fillId="0" borderId="56" xfId="0" applyNumberFormat="1" applyBorder="1"/>
    <xf numFmtId="37" fontId="0" fillId="0" borderId="1" xfId="0" applyNumberFormat="1" applyBorder="1"/>
    <xf numFmtId="164" fontId="0" fillId="0" borderId="7" xfId="0" applyNumberFormat="1" applyBorder="1" applyAlignment="1">
      <alignment horizontal="center"/>
    </xf>
    <xf numFmtId="0" fontId="0" fillId="0" borderId="11" xfId="0" applyBorder="1" applyAlignment="1">
      <alignment horizontal="right"/>
    </xf>
    <xf numFmtId="0" fontId="0" fillId="0" borderId="5" xfId="0" applyBorder="1" applyAlignment="1">
      <alignment horizontal="right"/>
    </xf>
    <xf numFmtId="37" fontId="0" fillId="0" borderId="11" xfId="0" applyNumberFormat="1" applyBorder="1" applyAlignment="1">
      <alignment horizontal="right"/>
    </xf>
    <xf numFmtId="5" fontId="0" fillId="0" borderId="0" xfId="0" applyNumberFormat="1"/>
    <xf numFmtId="166" fontId="0" fillId="0" borderId="10" xfId="0" applyNumberFormat="1" applyBorder="1"/>
    <xf numFmtId="166" fontId="0" fillId="0" borderId="11" xfId="0" applyNumberFormat="1" applyBorder="1"/>
    <xf numFmtId="166" fontId="0" fillId="0" borderId="0" xfId="0" applyNumberFormat="1"/>
    <xf numFmtId="166" fontId="0" fillId="0" borderId="9" xfId="0" applyNumberFormat="1" applyBorder="1"/>
    <xf numFmtId="164" fontId="0" fillId="0" borderId="68" xfId="0" applyNumberFormat="1" applyBorder="1" applyAlignment="1">
      <alignment horizontal="center"/>
    </xf>
    <xf numFmtId="0" fontId="0" fillId="0" borderId="37" xfId="0" applyBorder="1"/>
    <xf numFmtId="164" fontId="0" fillId="0" borderId="11" xfId="0" applyNumberFormat="1" applyBorder="1" applyAlignment="1">
      <alignment horizontal="center"/>
    </xf>
    <xf numFmtId="37" fontId="0" fillId="0" borderId="0" xfId="0" applyNumberFormat="1" applyAlignment="1">
      <alignment horizontal="centerContinuous"/>
    </xf>
    <xf numFmtId="5" fontId="0" fillId="0" borderId="5" xfId="0" applyNumberFormat="1" applyBorder="1" applyAlignment="1">
      <alignment horizontal="right"/>
    </xf>
    <xf numFmtId="5" fontId="0" fillId="0" borderId="0" xfId="0" applyNumberFormat="1" applyAlignment="1">
      <alignment horizontal="right"/>
    </xf>
    <xf numFmtId="37" fontId="0" fillId="0" borderId="0" xfId="0" applyNumberFormat="1" applyAlignment="1">
      <alignment horizontal="center"/>
    </xf>
    <xf numFmtId="37" fontId="0" fillId="0" borderId="0" xfId="0" applyNumberFormat="1" applyAlignment="1">
      <alignment horizontal="right"/>
    </xf>
    <xf numFmtId="37" fontId="0" fillId="0" borderId="7" xfId="0" applyNumberFormat="1" applyBorder="1" applyAlignment="1">
      <alignment horizontal="right"/>
    </xf>
    <xf numFmtId="37" fontId="0" fillId="0" borderId="1" xfId="0" applyNumberFormat="1" applyBorder="1" applyAlignment="1">
      <alignment horizontal="right"/>
    </xf>
    <xf numFmtId="5" fontId="0" fillId="0" borderId="7" xfId="0" applyNumberFormat="1" applyBorder="1"/>
    <xf numFmtId="0" fontId="0" fillId="0" borderId="0" xfId="0" applyAlignment="1">
      <alignment horizontal="left" vertical="justify" wrapText="1"/>
    </xf>
    <xf numFmtId="0" fontId="0" fillId="0" borderId="10" xfId="0" applyBorder="1" applyAlignment="1">
      <alignment wrapText="1"/>
    </xf>
    <xf numFmtId="0" fontId="19" fillId="0" borderId="0" xfId="0" applyFont="1" applyAlignment="1">
      <alignment horizontal="left" vertical="justify" wrapText="1"/>
    </xf>
    <xf numFmtId="164" fontId="11" fillId="0" borderId="1" xfId="0" applyNumberFormat="1" applyFont="1" applyBorder="1" applyAlignment="1">
      <alignment horizontal="center"/>
    </xf>
    <xf numFmtId="0" fontId="11" fillId="0" borderId="29" xfId="0" applyFont="1" applyBorder="1" applyAlignment="1">
      <alignment horizontal="center"/>
    </xf>
    <xf numFmtId="0" fontId="17" fillId="0" borderId="0" xfId="0" applyFont="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17" fillId="0" borderId="0" xfId="0" applyFont="1" applyAlignment="1">
      <alignment horizontal="left" vertical="top" wrapText="1"/>
    </xf>
    <xf numFmtId="0" fontId="0" fillId="0" borderId="0" xfId="0" applyAlignment="1">
      <alignment horizontal="left" vertical="justify"/>
    </xf>
    <xf numFmtId="0" fontId="19" fillId="0" borderId="0" xfId="0" applyFont="1" applyAlignment="1">
      <alignment horizontal="left" vertical="top"/>
    </xf>
    <xf numFmtId="0" fontId="0" fillId="0" borderId="4" xfId="0" applyBorder="1" applyAlignment="1">
      <alignment wrapText="1"/>
    </xf>
    <xf numFmtId="0" fontId="0" fillId="0" borderId="9" xfId="0" applyBorder="1" applyAlignment="1">
      <alignment wrapText="1"/>
    </xf>
    <xf numFmtId="0" fontId="20" fillId="0" borderId="10" xfId="0" applyFont="1" applyBorder="1" applyAlignment="1">
      <alignment horizontal="centerContinuous"/>
    </xf>
    <xf numFmtId="0" fontId="11" fillId="0" borderId="23" xfId="0" applyFont="1" applyBorder="1"/>
    <xf numFmtId="37" fontId="11" fillId="0" borderId="38" xfId="0" applyNumberFormat="1" applyFont="1" applyBorder="1"/>
    <xf numFmtId="0" fontId="11" fillId="0" borderId="44" xfId="0" applyFont="1" applyBorder="1" applyAlignment="1">
      <alignment horizontal="centerContinuous"/>
    </xf>
    <xf numFmtId="0" fontId="11" fillId="0" borderId="8" xfId="0" applyFont="1" applyBorder="1" applyAlignment="1">
      <alignment horizontal="centerContinuous"/>
    </xf>
    <xf numFmtId="0" fontId="11" fillId="19" borderId="32" xfId="0" applyFont="1" applyFill="1" applyBorder="1"/>
    <xf numFmtId="0" fontId="11" fillId="19" borderId="31" xfId="0" applyFont="1" applyFill="1" applyBorder="1"/>
    <xf numFmtId="0" fontId="11" fillId="19" borderId="29" xfId="0" applyFont="1" applyFill="1" applyBorder="1"/>
    <xf numFmtId="0" fontId="11" fillId="19" borderId="30" xfId="0" applyFont="1" applyFill="1" applyBorder="1"/>
    <xf numFmtId="0" fontId="11" fillId="19" borderId="27" xfId="0" applyFont="1" applyFill="1" applyBorder="1"/>
    <xf numFmtId="37" fontId="11" fillId="19" borderId="21" xfId="0" applyNumberFormat="1" applyFont="1" applyFill="1" applyBorder="1"/>
    <xf numFmtId="37" fontId="11" fillId="19" borderId="10" xfId="0" applyNumberFormat="1" applyFont="1" applyFill="1" applyBorder="1"/>
    <xf numFmtId="37" fontId="11" fillId="19" borderId="11" xfId="0" applyNumberFormat="1" applyFont="1" applyFill="1" applyBorder="1"/>
    <xf numFmtId="37" fontId="11" fillId="19" borderId="9" xfId="0" applyNumberFormat="1" applyFont="1" applyFill="1" applyBorder="1"/>
    <xf numFmtId="0" fontId="11" fillId="19" borderId="10" xfId="0" applyFont="1" applyFill="1" applyBorder="1"/>
    <xf numFmtId="37" fontId="11" fillId="19" borderId="26" xfId="0" applyNumberFormat="1" applyFont="1" applyFill="1" applyBorder="1"/>
    <xf numFmtId="37" fontId="11" fillId="19" borderId="44" xfId="0" applyNumberFormat="1" applyFont="1" applyFill="1" applyBorder="1"/>
    <xf numFmtId="37" fontId="11" fillId="19" borderId="42" xfId="0" applyNumberFormat="1" applyFont="1" applyFill="1" applyBorder="1"/>
    <xf numFmtId="37" fontId="11" fillId="19" borderId="39" xfId="0" applyNumberFormat="1" applyFont="1" applyFill="1" applyBorder="1"/>
    <xf numFmtId="37" fontId="11" fillId="19" borderId="41" xfId="0" applyNumberFormat="1" applyFont="1" applyFill="1" applyBorder="1"/>
    <xf numFmtId="0" fontId="11" fillId="19" borderId="42" xfId="0" applyFont="1" applyFill="1" applyBorder="1"/>
    <xf numFmtId="37" fontId="11" fillId="19" borderId="45" xfId="0" applyNumberFormat="1" applyFont="1" applyFill="1" applyBorder="1"/>
    <xf numFmtId="37" fontId="11" fillId="19" borderId="32" xfId="0" applyNumberFormat="1" applyFont="1" applyFill="1" applyBorder="1"/>
    <xf numFmtId="37" fontId="11" fillId="19" borderId="31" xfId="0" applyNumberFormat="1" applyFont="1" applyFill="1" applyBorder="1"/>
    <xf numFmtId="37" fontId="11" fillId="19" borderId="29" xfId="0" applyNumberFormat="1" applyFont="1" applyFill="1" applyBorder="1"/>
    <xf numFmtId="37" fontId="11" fillId="19" borderId="30" xfId="0" applyNumberFormat="1" applyFont="1" applyFill="1" applyBorder="1"/>
    <xf numFmtId="37" fontId="11" fillId="19" borderId="27" xfId="0" applyNumberFormat="1" applyFont="1" applyFill="1" applyBorder="1"/>
    <xf numFmtId="0" fontId="11" fillId="11" borderId="45" xfId="0" applyFont="1" applyFill="1" applyBorder="1"/>
    <xf numFmtId="0" fontId="11" fillId="11" borderId="27" xfId="0" applyFont="1" applyFill="1" applyBorder="1"/>
    <xf numFmtId="0" fontId="11" fillId="11" borderId="11" xfId="0" applyFont="1" applyFill="1" applyBorder="1"/>
    <xf numFmtId="0" fontId="11" fillId="11" borderId="26" xfId="0" applyFont="1" applyFill="1" applyBorder="1"/>
    <xf numFmtId="0" fontId="25" fillId="0" borderId="4" xfId="0" applyFont="1" applyBorder="1"/>
    <xf numFmtId="0" fontId="25" fillId="0" borderId="5" xfId="0" applyFont="1" applyBorder="1"/>
    <xf numFmtId="0" fontId="25" fillId="0" borderId="6" xfId="0" applyFont="1" applyBorder="1"/>
    <xf numFmtId="0" fontId="25" fillId="0" borderId="1" xfId="0" applyFont="1" applyBorder="1"/>
    <xf numFmtId="0" fontId="25" fillId="0" borderId="7" xfId="0" applyFont="1" applyBorder="1"/>
    <xf numFmtId="0" fontId="25" fillId="0" borderId="0" xfId="0" applyFont="1" applyAlignment="1">
      <alignment horizontal="centerContinuous"/>
    </xf>
    <xf numFmtId="0" fontId="11" fillId="0" borderId="8" xfId="0" applyFont="1" applyBorder="1" applyAlignment="1">
      <alignment horizontal="left"/>
    </xf>
    <xf numFmtId="0" fontId="11" fillId="0" borderId="66" xfId="0" applyFont="1" applyBorder="1" applyAlignment="1">
      <alignment horizontal="center"/>
    </xf>
    <xf numFmtId="0" fontId="11" fillId="0" borderId="3" xfId="0" applyFont="1" applyBorder="1" applyAlignment="1">
      <alignment horizontal="center"/>
    </xf>
    <xf numFmtId="164" fontId="11" fillId="0" borderId="23" xfId="0" applyNumberFormat="1" applyFont="1" applyBorder="1" applyAlignment="1">
      <alignment horizontal="center"/>
    </xf>
    <xf numFmtId="0" fontId="11" fillId="0" borderId="60" xfId="0" applyFont="1" applyBorder="1" applyAlignment="1">
      <alignment horizontal="centerContinuous"/>
    </xf>
    <xf numFmtId="0" fontId="11" fillId="0" borderId="6" xfId="0" applyFont="1" applyBorder="1" applyAlignment="1">
      <alignment horizontal="centerContinuous"/>
    </xf>
    <xf numFmtId="0" fontId="24" fillId="0" borderId="5" xfId="0" applyFont="1" applyBorder="1" applyAlignment="1">
      <alignment horizontal="center"/>
    </xf>
    <xf numFmtId="0" fontId="11" fillId="0" borderId="55" xfId="0" applyFont="1" applyBorder="1" applyAlignment="1">
      <alignment horizontal="right"/>
    </xf>
    <xf numFmtId="0" fontId="11" fillId="0" borderId="56" xfId="0" applyFont="1" applyBorder="1"/>
    <xf numFmtId="0" fontId="12" fillId="0" borderId="61" xfId="0" applyFont="1" applyBorder="1" applyAlignment="1">
      <alignment horizontal="centerContinuous"/>
    </xf>
    <xf numFmtId="0" fontId="12" fillId="0" borderId="59" xfId="0" applyFont="1" applyBorder="1" applyAlignment="1">
      <alignment horizontal="centerContinuous"/>
    </xf>
    <xf numFmtId="0" fontId="11" fillId="0" borderId="59" xfId="0" applyFont="1" applyBorder="1" applyAlignment="1">
      <alignment horizontal="centerContinuous"/>
    </xf>
    <xf numFmtId="49" fontId="12" fillId="0" borderId="0" xfId="0" applyNumberFormat="1" applyFont="1" applyAlignment="1">
      <alignment horizontal="center"/>
    </xf>
    <xf numFmtId="49" fontId="5" fillId="0" borderId="46" xfId="0" applyNumberFormat="1" applyFont="1" applyBorder="1" applyProtection="1">
      <protection locked="0"/>
    </xf>
    <xf numFmtId="49" fontId="11" fillId="0" borderId="22" xfId="0" applyNumberFormat="1" applyFont="1" applyBorder="1" applyAlignment="1">
      <alignment horizontal="center"/>
    </xf>
    <xf numFmtId="49" fontId="11" fillId="0" borderId="22" xfId="0" applyNumberFormat="1" applyFont="1" applyBorder="1"/>
    <xf numFmtId="49" fontId="11" fillId="0" borderId="22" xfId="0" applyNumberFormat="1" applyFont="1" applyBorder="1" applyAlignment="1">
      <alignment horizontal="centerContinuous"/>
    </xf>
    <xf numFmtId="49" fontId="11" fillId="0" borderId="1" xfId="0" applyNumberFormat="1" applyFont="1" applyBorder="1"/>
    <xf numFmtId="49" fontId="11" fillId="0" borderId="21" xfId="0" applyNumberFormat="1" applyFont="1" applyBorder="1"/>
    <xf numFmtId="49" fontId="11" fillId="0" borderId="21" xfId="0" applyNumberFormat="1" applyFont="1" applyBorder="1" applyAlignment="1">
      <alignment horizontal="center"/>
    </xf>
    <xf numFmtId="164" fontId="11" fillId="0" borderId="26" xfId="0" applyNumberFormat="1" applyFont="1" applyBorder="1" applyAlignment="1">
      <alignment horizontal="centerContinuous"/>
    </xf>
    <xf numFmtId="164" fontId="11" fillId="0" borderId="10" xfId="0" applyNumberFormat="1" applyFont="1" applyBorder="1" applyAlignment="1">
      <alignment horizontal="left"/>
    </xf>
    <xf numFmtId="164" fontId="0" fillId="0" borderId="6" xfId="0" applyNumberFormat="1" applyBorder="1" applyAlignment="1">
      <alignment horizontal="centerContinuous"/>
    </xf>
    <xf numFmtId="49" fontId="7" fillId="0" borderId="11" xfId="0" applyNumberFormat="1" applyFont="1" applyBorder="1"/>
    <xf numFmtId="0" fontId="0" fillId="0" borderId="37" xfId="0" applyBorder="1" applyAlignment="1">
      <alignment horizontal="center"/>
    </xf>
    <xf numFmtId="49" fontId="11" fillId="0" borderId="37" xfId="0" applyNumberFormat="1" applyFont="1" applyBorder="1" applyAlignment="1">
      <alignment horizontal="center"/>
    </xf>
    <xf numFmtId="5" fontId="7" fillId="0" borderId="17" xfId="0" applyNumberFormat="1" applyFont="1" applyBorder="1" applyProtection="1">
      <protection locked="0"/>
    </xf>
    <xf numFmtId="37" fontId="7" fillId="0" borderId="22" xfId="0" applyNumberFormat="1" applyFont="1" applyBorder="1" applyProtection="1">
      <protection locked="0"/>
    </xf>
    <xf numFmtId="37" fontId="7" fillId="9" borderId="22" xfId="0" applyNumberFormat="1" applyFont="1" applyFill="1" applyBorder="1"/>
    <xf numFmtId="37" fontId="7" fillId="9" borderId="5" xfId="0" applyNumberFormat="1" applyFont="1" applyFill="1" applyBorder="1"/>
    <xf numFmtId="37" fontId="7" fillId="9" borderId="11" xfId="0" applyNumberFormat="1" applyFont="1" applyFill="1" applyBorder="1"/>
    <xf numFmtId="37" fontId="7" fillId="0" borderId="15" xfId="0" applyNumberFormat="1" applyFont="1" applyBorder="1"/>
    <xf numFmtId="0" fontId="7" fillId="0" borderId="9" xfId="0" applyFont="1" applyBorder="1" applyProtection="1">
      <protection locked="0"/>
    </xf>
    <xf numFmtId="37" fontId="7" fillId="0" borderId="9" xfId="0" applyNumberFormat="1" applyFont="1" applyBorder="1" applyProtection="1">
      <protection locked="0"/>
    </xf>
    <xf numFmtId="37" fontId="7" fillId="0" borderId="15" xfId="0" applyNumberFormat="1" applyFont="1" applyBorder="1" applyAlignment="1">
      <alignment horizontal="right"/>
    </xf>
    <xf numFmtId="37" fontId="0" fillId="0" borderId="55" xfId="0" applyNumberFormat="1" applyBorder="1" applyAlignment="1">
      <alignment horizontal="right"/>
    </xf>
    <xf numFmtId="37" fontId="0" fillId="0" borderId="7" xfId="0" applyNumberFormat="1" applyBorder="1" applyAlignment="1">
      <alignment horizontal="center"/>
    </xf>
    <xf numFmtId="49" fontId="11" fillId="0" borderId="0" xfId="0" applyNumberFormat="1" applyFont="1"/>
    <xf numFmtId="49" fontId="11" fillId="0" borderId="22" xfId="0" applyNumberFormat="1" applyFont="1" applyBorder="1" applyAlignment="1">
      <alignment horizontal="centerContinuous" wrapText="1"/>
    </xf>
    <xf numFmtId="49" fontId="23" fillId="0" borderId="22" xfId="0" applyNumberFormat="1" applyFont="1" applyBorder="1"/>
    <xf numFmtId="0" fontId="47" fillId="0" borderId="1" xfId="0" applyFont="1" applyBorder="1"/>
    <xf numFmtId="0" fontId="11" fillId="0" borderId="72" xfId="0" applyFont="1" applyBorder="1"/>
    <xf numFmtId="0" fontId="11" fillId="0" borderId="73" xfId="0" applyFont="1" applyBorder="1"/>
    <xf numFmtId="0" fontId="11" fillId="0" borderId="74" xfId="0" applyFont="1" applyBorder="1"/>
    <xf numFmtId="0" fontId="11" fillId="0" borderId="75" xfId="0" applyFont="1" applyBorder="1"/>
    <xf numFmtId="0" fontId="11" fillId="0" borderId="76" xfId="0" applyFont="1" applyBorder="1"/>
    <xf numFmtId="0" fontId="11" fillId="0" borderId="77" xfId="0" applyFont="1" applyBorder="1"/>
    <xf numFmtId="0" fontId="11" fillId="0" borderId="78" xfId="0" applyFont="1" applyBorder="1"/>
    <xf numFmtId="0" fontId="11" fillId="0" borderId="79" xfId="0" applyFont="1" applyBorder="1"/>
    <xf numFmtId="0" fontId="11" fillId="0" borderId="80" xfId="0" applyFont="1" applyBorder="1"/>
    <xf numFmtId="0" fontId="11" fillId="0" borderId="81" xfId="0" applyFont="1" applyBorder="1"/>
    <xf numFmtId="0" fontId="11" fillId="0" borderId="82" xfId="0" applyFont="1" applyBorder="1" applyAlignment="1">
      <alignment horizontal="centerContinuous" wrapText="1"/>
    </xf>
    <xf numFmtId="0" fontId="11" fillId="0" borderId="83" xfId="0" applyFont="1" applyBorder="1" applyAlignment="1">
      <alignment horizontal="centerContinuous"/>
    </xf>
    <xf numFmtId="0" fontId="23" fillId="0" borderId="85" xfId="0" applyFont="1" applyBorder="1"/>
    <xf numFmtId="0" fontId="23" fillId="0" borderId="78" xfId="0" applyFont="1" applyBorder="1"/>
    <xf numFmtId="0" fontId="23" fillId="0" borderId="79" xfId="0" applyFont="1" applyBorder="1"/>
    <xf numFmtId="0" fontId="11" fillId="0" borderId="90" xfId="0" applyFont="1" applyBorder="1" applyAlignment="1">
      <alignment horizontal="center"/>
    </xf>
    <xf numFmtId="0" fontId="11" fillId="0" borderId="91" xfId="0" applyFont="1" applyBorder="1" applyAlignment="1">
      <alignment horizontal="center"/>
    </xf>
    <xf numFmtId="0" fontId="11" fillId="0" borderId="78" xfId="0" applyFont="1" applyBorder="1" applyAlignment="1">
      <alignment horizontal="center"/>
    </xf>
    <xf numFmtId="0" fontId="11" fillId="0" borderId="93" xfId="0" applyFont="1" applyBorder="1" applyAlignment="1">
      <alignment horizontal="center"/>
    </xf>
    <xf numFmtId="0" fontId="11" fillId="0" borderId="95" xfId="0" applyFont="1" applyBorder="1" applyAlignment="1">
      <alignment horizontal="center"/>
    </xf>
    <xf numFmtId="0" fontId="11" fillId="0" borderId="79" xfId="0" applyFont="1" applyBorder="1" applyAlignment="1">
      <alignment horizontal="center"/>
    </xf>
    <xf numFmtId="0" fontId="59" fillId="0" borderId="97" xfId="0" applyFont="1" applyBorder="1" applyAlignment="1">
      <alignment horizontal="center"/>
    </xf>
    <xf numFmtId="0" fontId="11" fillId="0" borderId="99" xfId="0" applyFont="1" applyBorder="1" applyAlignment="1">
      <alignment horizontal="right"/>
    </xf>
    <xf numFmtId="0" fontId="11" fillId="0" borderId="100" xfId="0" applyFont="1" applyBorder="1"/>
    <xf numFmtId="0" fontId="11" fillId="0" borderId="101" xfId="0" applyFont="1" applyBorder="1"/>
    <xf numFmtId="0" fontId="11" fillId="0" borderId="83" xfId="0" applyFont="1" applyBorder="1"/>
    <xf numFmtId="5" fontId="11" fillId="0" borderId="101" xfId="0" applyNumberFormat="1" applyFont="1" applyBorder="1"/>
    <xf numFmtId="5" fontId="11" fillId="0" borderId="83" xfId="0" applyNumberFormat="1" applyFont="1" applyBorder="1"/>
    <xf numFmtId="37" fontId="11" fillId="0" borderId="101" xfId="0" applyNumberFormat="1" applyFont="1" applyBorder="1"/>
    <xf numFmtId="37" fontId="11" fillId="0" borderId="83" xfId="0" applyNumberFormat="1" applyFont="1" applyBorder="1"/>
    <xf numFmtId="0" fontId="11" fillId="0" borderId="96" xfId="0" applyFont="1" applyBorder="1" applyAlignment="1">
      <alignment horizontal="center"/>
    </xf>
    <xf numFmtId="37" fontId="11" fillId="0" borderId="104" xfId="0" applyNumberFormat="1" applyFont="1" applyBorder="1"/>
    <xf numFmtId="37" fontId="11" fillId="0" borderId="105" xfId="0" applyNumberFormat="1" applyFont="1" applyBorder="1"/>
    <xf numFmtId="37" fontId="11" fillId="0" borderId="98" xfId="0" applyNumberFormat="1" applyFont="1" applyBorder="1"/>
    <xf numFmtId="37" fontId="11" fillId="0" borderId="81" xfId="0" applyNumberFormat="1" applyFont="1" applyBorder="1"/>
    <xf numFmtId="0" fontId="11" fillId="0" borderId="106" xfId="0" applyFont="1" applyBorder="1" applyAlignment="1">
      <alignment horizontal="right"/>
    </xf>
    <xf numFmtId="0" fontId="11" fillId="0" borderId="91" xfId="0" applyFont="1" applyBorder="1"/>
    <xf numFmtId="0" fontId="11" fillId="0" borderId="107" xfId="0" applyFont="1" applyBorder="1"/>
    <xf numFmtId="37" fontId="11" fillId="0" borderId="107" xfId="0" applyNumberFormat="1" applyFont="1" applyBorder="1"/>
    <xf numFmtId="0" fontId="11" fillId="0" borderId="110" xfId="0" applyFont="1" applyBorder="1" applyAlignment="1">
      <alignment horizontal="right"/>
    </xf>
    <xf numFmtId="0" fontId="11" fillId="0" borderId="111" xfId="0" applyFont="1" applyBorder="1"/>
    <xf numFmtId="0" fontId="11" fillId="0" borderId="113" xfId="0" applyFont="1" applyBorder="1"/>
    <xf numFmtId="37" fontId="11" fillId="0" borderId="113" xfId="0" applyNumberFormat="1" applyFont="1" applyBorder="1"/>
    <xf numFmtId="0" fontId="0" fillId="0" borderId="114" xfId="0" applyBorder="1"/>
    <xf numFmtId="0" fontId="11" fillId="0" borderId="114" xfId="0" applyFont="1" applyBorder="1"/>
    <xf numFmtId="0" fontId="11" fillId="0" borderId="82" xfId="0" applyFont="1" applyBorder="1" applyAlignment="1">
      <alignment horizontal="centerContinuous"/>
    </xf>
    <xf numFmtId="0" fontId="11" fillId="0" borderId="85" xfId="0" applyFont="1" applyBorder="1"/>
    <xf numFmtId="0" fontId="11" fillId="0" borderId="87" xfId="0" applyFont="1" applyBorder="1"/>
    <xf numFmtId="0" fontId="11" fillId="0" borderId="117" xfId="0" applyFont="1" applyBorder="1" applyAlignment="1">
      <alignment horizontal="center"/>
    </xf>
    <xf numFmtId="0" fontId="59" fillId="0" borderId="92" xfId="0" applyFont="1" applyBorder="1" applyAlignment="1">
      <alignment horizontal="center"/>
    </xf>
    <xf numFmtId="0" fontId="11" fillId="0" borderId="118" xfId="0" applyFont="1" applyBorder="1"/>
    <xf numFmtId="0" fontId="11" fillId="0" borderId="119" xfId="0" applyFont="1" applyBorder="1" applyAlignment="1">
      <alignment horizontal="center"/>
    </xf>
    <xf numFmtId="0" fontId="59" fillId="0" borderId="96" xfId="0" applyFont="1" applyBorder="1" applyAlignment="1">
      <alignment horizontal="center"/>
    </xf>
    <xf numFmtId="0" fontId="11" fillId="0" borderId="120" xfId="0" applyFont="1" applyBorder="1" applyAlignment="1">
      <alignment horizontal="center"/>
    </xf>
    <xf numFmtId="0" fontId="11" fillId="0" borderId="119" xfId="0" applyFont="1" applyBorder="1"/>
    <xf numFmtId="0" fontId="11" fillId="0" borderId="98" xfId="0" applyFont="1" applyBorder="1" applyAlignment="1">
      <alignment horizontal="center"/>
    </xf>
    <xf numFmtId="0" fontId="11" fillId="0" borderId="121" xfId="0" applyFont="1" applyBorder="1" applyAlignment="1">
      <alignment horizontal="center"/>
    </xf>
    <xf numFmtId="0" fontId="11" fillId="0" borderId="122" xfId="0" applyFont="1" applyBorder="1" applyAlignment="1">
      <alignment horizontal="center"/>
    </xf>
    <xf numFmtId="0" fontId="59" fillId="0" borderId="123" xfId="0" applyFont="1" applyBorder="1" applyAlignment="1">
      <alignment horizontal="center"/>
    </xf>
    <xf numFmtId="0" fontId="11" fillId="0" borderId="124" xfId="0" applyFont="1" applyBorder="1"/>
    <xf numFmtId="0" fontId="11" fillId="0" borderId="99" xfId="0" applyFont="1" applyBorder="1" applyAlignment="1">
      <alignment horizontal="center"/>
    </xf>
    <xf numFmtId="0" fontId="11" fillId="0" borderId="126" xfId="0" applyFont="1" applyBorder="1"/>
    <xf numFmtId="0" fontId="11" fillId="0" borderId="127" xfId="0" applyFont="1" applyBorder="1"/>
    <xf numFmtId="0" fontId="11" fillId="0" borderId="128" xfId="0" applyFont="1" applyBorder="1"/>
    <xf numFmtId="0" fontId="11" fillId="0" borderId="129" xfId="0" applyFont="1" applyBorder="1"/>
    <xf numFmtId="174" fontId="11" fillId="0" borderId="130" xfId="0" applyNumberFormat="1" applyFont="1" applyBorder="1"/>
    <xf numFmtId="0" fontId="11" fillId="0" borderId="131" xfId="0" applyFont="1" applyBorder="1" applyAlignment="1">
      <alignment horizontal="center"/>
    </xf>
    <xf numFmtId="5" fontId="11" fillId="0" borderId="97" xfId="0" applyNumberFormat="1" applyFont="1" applyBorder="1"/>
    <xf numFmtId="5" fontId="11" fillId="0" borderId="130" xfId="0" applyNumberFormat="1" applyFont="1" applyBorder="1"/>
    <xf numFmtId="0" fontId="11" fillId="0" borderId="130" xfId="0" applyFont="1" applyBorder="1"/>
    <xf numFmtId="0" fontId="11" fillId="0" borderId="83" xfId="0" applyFont="1" applyBorder="1" applyAlignment="1">
      <alignment horizontal="center"/>
    </xf>
    <xf numFmtId="37" fontId="11" fillId="0" borderId="99" xfId="0" applyNumberFormat="1" applyFont="1" applyBorder="1"/>
    <xf numFmtId="37" fontId="11" fillId="0" borderId="130" xfId="0" applyNumberFormat="1" applyFont="1" applyBorder="1"/>
    <xf numFmtId="37" fontId="11" fillId="0" borderId="84" xfId="0" applyNumberFormat="1" applyFont="1" applyBorder="1"/>
    <xf numFmtId="37" fontId="11" fillId="0" borderId="132" xfId="0" applyNumberFormat="1" applyFont="1" applyBorder="1"/>
    <xf numFmtId="37" fontId="11" fillId="0" borderId="127" xfId="0" applyNumberFormat="1" applyFont="1" applyBorder="1"/>
    <xf numFmtId="37" fontId="11" fillId="0" borderId="128" xfId="0" applyNumberFormat="1" applyFont="1" applyBorder="1"/>
    <xf numFmtId="37" fontId="11" fillId="0" borderId="80" xfId="0" applyNumberFormat="1" applyFont="1" applyBorder="1"/>
    <xf numFmtId="37" fontId="11" fillId="0" borderId="123" xfId="0" applyNumberFormat="1" applyFont="1" applyBorder="1"/>
    <xf numFmtId="37" fontId="11" fillId="0" borderId="86" xfId="0" applyNumberFormat="1" applyFont="1" applyBorder="1"/>
    <xf numFmtId="37" fontId="11" fillId="0" borderId="133" xfId="0" applyNumberFormat="1" applyFont="1" applyBorder="1"/>
    <xf numFmtId="5" fontId="11" fillId="0" borderId="99" xfId="0" applyNumberFormat="1" applyFont="1" applyBorder="1"/>
    <xf numFmtId="37" fontId="11" fillId="0" borderId="82" xfId="0" applyNumberFormat="1" applyFont="1" applyBorder="1"/>
    <xf numFmtId="37" fontId="11" fillId="0" borderId="134" xfId="0" applyNumberFormat="1" applyFont="1" applyBorder="1"/>
    <xf numFmtId="0" fontId="11" fillId="0" borderId="110" xfId="0" applyFont="1" applyBorder="1" applyAlignment="1">
      <alignment horizontal="center"/>
    </xf>
    <xf numFmtId="0" fontId="11" fillId="0" borderId="112" xfId="0" applyFont="1" applyBorder="1" applyAlignment="1">
      <alignment horizontal="center"/>
    </xf>
    <xf numFmtId="0" fontId="59" fillId="0" borderId="92" xfId="0" applyFont="1" applyBorder="1"/>
    <xf numFmtId="0" fontId="59" fillId="0" borderId="89" xfId="0" applyFont="1" applyBorder="1"/>
    <xf numFmtId="0" fontId="59" fillId="0" borderId="0" xfId="0" applyFont="1"/>
    <xf numFmtId="0" fontId="59" fillId="0" borderId="0" xfId="0" applyFont="1" applyAlignment="1">
      <alignment horizontal="center"/>
    </xf>
    <xf numFmtId="0" fontId="12" fillId="0" borderId="100" xfId="0" applyFont="1" applyBorder="1"/>
    <xf numFmtId="0" fontId="11" fillId="22" borderId="101" xfId="0" applyFont="1" applyFill="1" applyBorder="1"/>
    <xf numFmtId="37" fontId="11" fillId="22" borderId="101" xfId="0" applyNumberFormat="1" applyFont="1" applyFill="1" applyBorder="1"/>
    <xf numFmtId="0" fontId="59" fillId="0" borderId="89" xfId="0" applyFont="1" applyBorder="1" applyAlignment="1">
      <alignment horizontal="center"/>
    </xf>
    <xf numFmtId="0" fontId="11" fillId="0" borderId="42" xfId="0" applyFont="1" applyBorder="1" applyAlignment="1">
      <alignment horizontal="centerContinuous" wrapText="1"/>
    </xf>
    <xf numFmtId="0" fontId="23" fillId="0" borderId="92" xfId="0" applyFont="1" applyBorder="1"/>
    <xf numFmtId="0" fontId="23" fillId="0" borderId="98" xfId="0" applyFont="1" applyBorder="1"/>
    <xf numFmtId="0" fontId="11" fillId="0" borderId="84" xfId="0" applyFont="1" applyBorder="1" applyAlignment="1">
      <alignment horizontal="center"/>
    </xf>
    <xf numFmtId="0" fontId="11" fillId="0" borderId="138" xfId="0" applyFont="1" applyBorder="1" applyAlignment="1">
      <alignment horizontal="center"/>
    </xf>
    <xf numFmtId="0" fontId="11" fillId="0" borderId="46" xfId="0" applyFont="1" applyBorder="1" applyAlignment="1">
      <alignment horizontal="right"/>
    </xf>
    <xf numFmtId="0" fontId="11" fillId="0" borderId="42" xfId="0" applyFont="1" applyBorder="1" applyAlignment="1">
      <alignment horizontal="right"/>
    </xf>
    <xf numFmtId="0" fontId="11" fillId="0" borderId="31" xfId="0" applyFont="1" applyBorder="1" applyAlignment="1">
      <alignment horizontal="right"/>
    </xf>
    <xf numFmtId="0" fontId="11" fillId="0" borderId="114" xfId="0" applyFont="1" applyBorder="1" applyAlignment="1">
      <alignment horizontal="right"/>
    </xf>
    <xf numFmtId="0" fontId="23" fillId="0" borderId="139" xfId="0" applyFont="1" applyBorder="1"/>
    <xf numFmtId="0" fontId="23" fillId="0" borderId="88" xfId="0" applyFont="1" applyBorder="1"/>
    <xf numFmtId="0" fontId="23" fillId="0" borderId="89" xfId="0" applyFont="1" applyBorder="1"/>
    <xf numFmtId="0" fontId="11" fillId="23" borderId="42" xfId="0" applyFont="1" applyFill="1" applyBorder="1" applyAlignment="1">
      <alignment horizontal="right"/>
    </xf>
    <xf numFmtId="0" fontId="11" fillId="23" borderId="100" xfId="0" applyFont="1" applyFill="1" applyBorder="1"/>
    <xf numFmtId="0" fontId="11" fillId="0" borderId="28" xfId="0" applyFont="1" applyBorder="1" applyAlignment="1">
      <alignment horizontal="right"/>
    </xf>
    <xf numFmtId="37" fontId="11" fillId="0" borderId="108" xfId="0" applyNumberFormat="1" applyFont="1" applyBorder="1"/>
    <xf numFmtId="0" fontId="11" fillId="0" borderId="97" xfId="0" applyFont="1" applyBorder="1" applyAlignment="1">
      <alignment horizontal="right"/>
    </xf>
    <xf numFmtId="0" fontId="11" fillId="0" borderId="17" xfId="0" applyFont="1" applyBorder="1" applyAlignment="1">
      <alignment horizontal="right"/>
    </xf>
    <xf numFmtId="0" fontId="11" fillId="23" borderId="10" xfId="0" applyFont="1" applyFill="1" applyBorder="1" applyAlignment="1">
      <alignment horizontal="right"/>
    </xf>
    <xf numFmtId="0" fontId="11" fillId="23" borderId="116" xfId="0" applyFont="1" applyFill="1" applyBorder="1"/>
    <xf numFmtId="0" fontId="11" fillId="23" borderId="31" xfId="0" applyFont="1" applyFill="1" applyBorder="1" applyAlignment="1">
      <alignment horizontal="right"/>
    </xf>
    <xf numFmtId="0" fontId="11" fillId="23" borderId="91" xfId="0" applyFont="1" applyFill="1" applyBorder="1"/>
    <xf numFmtId="0" fontId="11" fillId="0" borderId="95" xfId="0" applyFont="1" applyBorder="1" applyAlignment="1">
      <alignment horizontal="right"/>
    </xf>
    <xf numFmtId="0" fontId="11" fillId="0" borderId="15" xfId="0" applyFont="1" applyBorder="1" applyAlignment="1">
      <alignment horizontal="right"/>
    </xf>
    <xf numFmtId="0" fontId="11" fillId="0" borderId="93" xfId="0" applyFont="1" applyBorder="1"/>
    <xf numFmtId="0" fontId="11" fillId="0" borderId="96" xfId="0" applyFont="1" applyBorder="1"/>
    <xf numFmtId="37" fontId="11" fillId="0" borderId="96" xfId="0" applyNumberFormat="1" applyFont="1" applyBorder="1"/>
    <xf numFmtId="37" fontId="11" fillId="0" borderId="79" xfId="0" applyNumberFormat="1" applyFont="1" applyBorder="1"/>
    <xf numFmtId="0" fontId="11" fillId="0" borderId="140" xfId="0" applyFont="1" applyBorder="1" applyAlignment="1">
      <alignment horizontal="right"/>
    </xf>
    <xf numFmtId="0" fontId="11" fillId="0" borderId="141" xfId="0" applyFont="1" applyBorder="1" applyAlignment="1">
      <alignment horizontal="right"/>
    </xf>
    <xf numFmtId="0" fontId="11" fillId="0" borderId="142" xfId="0" applyFont="1" applyBorder="1"/>
    <xf numFmtId="0" fontId="11" fillId="0" borderId="143" xfId="0" applyFont="1" applyBorder="1"/>
    <xf numFmtId="37" fontId="11" fillId="0" borderId="144" xfId="0" applyNumberFormat="1" applyFont="1" applyBorder="1"/>
    <xf numFmtId="0" fontId="11" fillId="0" borderId="145" xfId="0" applyFont="1" applyBorder="1"/>
    <xf numFmtId="0" fontId="11" fillId="0" borderId="146" xfId="0" applyFont="1" applyBorder="1"/>
    <xf numFmtId="0" fontId="11" fillId="0" borderId="108" xfId="0" applyFont="1" applyBorder="1"/>
    <xf numFmtId="0" fontId="59" fillId="0" borderId="118" xfId="0" applyFont="1" applyBorder="1" applyAlignment="1">
      <alignment horizontal="center"/>
    </xf>
    <xf numFmtId="0" fontId="11" fillId="22" borderId="125" xfId="0" applyFont="1" applyFill="1" applyBorder="1"/>
    <xf numFmtId="37" fontId="11" fillId="0" borderId="125" xfId="0" applyNumberFormat="1" applyFont="1" applyBorder="1"/>
    <xf numFmtId="37" fontId="11" fillId="0" borderId="147" xfId="0" applyNumberFormat="1" applyFont="1" applyBorder="1"/>
    <xf numFmtId="37" fontId="11" fillId="0" borderId="121" xfId="0" applyNumberFormat="1" applyFont="1" applyBorder="1"/>
    <xf numFmtId="37" fontId="11" fillId="22" borderId="125" xfId="0" applyNumberFormat="1" applyFont="1" applyFill="1" applyBorder="1"/>
    <xf numFmtId="37" fontId="11" fillId="0" borderId="148" xfId="0" applyNumberFormat="1" applyFont="1" applyBorder="1"/>
    <xf numFmtId="37" fontId="11" fillId="0" borderId="137" xfId="0" applyNumberFormat="1" applyFont="1" applyBorder="1"/>
    <xf numFmtId="0" fontId="53" fillId="0" borderId="0" xfId="0" applyFont="1"/>
    <xf numFmtId="0" fontId="0" fillId="0" borderId="182" xfId="0" applyBorder="1"/>
    <xf numFmtId="0" fontId="0" fillId="0" borderId="183" xfId="0" applyBorder="1"/>
    <xf numFmtId="0" fontId="0" fillId="0" borderId="180" xfId="0" applyBorder="1"/>
    <xf numFmtId="0" fontId="0" fillId="0" borderId="184" xfId="0" applyBorder="1"/>
    <xf numFmtId="164" fontId="11" fillId="0" borderId="133" xfId="0" applyNumberFormat="1" applyFont="1" applyBorder="1" applyAlignment="1">
      <alignment horizontal="center"/>
    </xf>
    <xf numFmtId="49" fontId="11" fillId="0" borderId="10" xfId="0" applyNumberFormat="1" applyFont="1" applyBorder="1" applyAlignment="1">
      <alignment horizontal="center"/>
    </xf>
    <xf numFmtId="0" fontId="11" fillId="0" borderId="150" xfId="0" applyFont="1" applyBorder="1" applyAlignment="1">
      <alignment horizontal="center"/>
    </xf>
    <xf numFmtId="0" fontId="11" fillId="0" borderId="92" xfId="0" applyFont="1" applyBorder="1" applyAlignment="1">
      <alignment horizontal="center"/>
    </xf>
    <xf numFmtId="0" fontId="11" fillId="0" borderId="151" xfId="0" applyFont="1" applyBorder="1" applyAlignment="1">
      <alignment horizontal="center"/>
    </xf>
    <xf numFmtId="0" fontId="59" fillId="0" borderId="86" xfId="0" applyFont="1" applyBorder="1" applyAlignment="1">
      <alignment horizontal="center"/>
    </xf>
    <xf numFmtId="0" fontId="11" fillId="0" borderId="152" xfId="0" applyFont="1" applyBorder="1"/>
    <xf numFmtId="0" fontId="11" fillId="0" borderId="133" xfId="0" applyFont="1" applyBorder="1"/>
    <xf numFmtId="5" fontId="11" fillId="0" borderId="102" xfId="0" applyNumberFormat="1" applyFont="1" applyBorder="1"/>
    <xf numFmtId="37" fontId="11" fillId="0" borderId="149" xfId="0" applyNumberFormat="1" applyFont="1" applyBorder="1"/>
    <xf numFmtId="37" fontId="11" fillId="0" borderId="85" xfId="0" applyNumberFormat="1" applyFont="1" applyBorder="1"/>
    <xf numFmtId="37" fontId="11" fillId="0" borderId="153" xfId="0" applyNumberFormat="1" applyFont="1" applyBorder="1"/>
    <xf numFmtId="0" fontId="11" fillId="0" borderId="154" xfId="0" applyFont="1" applyBorder="1"/>
    <xf numFmtId="0" fontId="11" fillId="0" borderId="156" xfId="0" applyFont="1" applyBorder="1" applyAlignment="1">
      <alignment horizontal="center"/>
    </xf>
    <xf numFmtId="0" fontId="11" fillId="0" borderId="107" xfId="0" applyFont="1" applyBorder="1" applyAlignment="1">
      <alignment horizontal="center"/>
    </xf>
    <xf numFmtId="0" fontId="59" fillId="0" borderId="152" xfId="0" applyFont="1" applyBorder="1"/>
    <xf numFmtId="0" fontId="11" fillId="0" borderId="157" xfId="0" applyFont="1" applyBorder="1" applyAlignment="1">
      <alignment horizontal="center"/>
    </xf>
    <xf numFmtId="0" fontId="59" fillId="0" borderId="138" xfId="0" applyFont="1" applyBorder="1" applyAlignment="1">
      <alignment horizontal="center"/>
    </xf>
    <xf numFmtId="0" fontId="60" fillId="0" borderId="78" xfId="0" applyFont="1" applyBorder="1" applyAlignment="1">
      <alignment horizontal="center"/>
    </xf>
    <xf numFmtId="0" fontId="11" fillId="0" borderId="158" xfId="0" applyFont="1" applyBorder="1" applyAlignment="1">
      <alignment horizontal="center"/>
    </xf>
    <xf numFmtId="0" fontId="0" fillId="0" borderId="187" xfId="0" applyBorder="1"/>
    <xf numFmtId="0" fontId="12" fillId="0" borderId="10" xfId="0" applyFont="1" applyBorder="1" applyAlignment="1">
      <alignment horizontal="centerContinuous"/>
    </xf>
    <xf numFmtId="0" fontId="12" fillId="0" borderId="11" xfId="0" applyFont="1" applyBorder="1" applyAlignment="1">
      <alignment horizontal="centerContinuous"/>
    </xf>
    <xf numFmtId="0" fontId="12" fillId="0" borderId="25" xfId="0" applyFont="1" applyBorder="1" applyAlignment="1">
      <alignment horizontal="center"/>
    </xf>
    <xf numFmtId="165" fontId="11" fillId="0" borderId="15" xfId="0" applyNumberFormat="1" applyFont="1" applyBorder="1" applyAlignment="1">
      <alignment horizontal="center"/>
    </xf>
    <xf numFmtId="165" fontId="11" fillId="0" borderId="0" xfId="0" applyNumberFormat="1" applyFont="1"/>
    <xf numFmtId="165" fontId="11" fillId="0" borderId="0" xfId="0" applyNumberFormat="1" applyFont="1" applyAlignment="1">
      <alignment horizontal="center"/>
    </xf>
    <xf numFmtId="0" fontId="13" fillId="0" borderId="5" xfId="0" applyFont="1" applyBorder="1"/>
    <xf numFmtId="0" fontId="52" fillId="0" borderId="5" xfId="0" applyFont="1" applyBorder="1"/>
    <xf numFmtId="0" fontId="11" fillId="0" borderId="36" xfId="0" applyFont="1" applyBorder="1"/>
    <xf numFmtId="0" fontId="13" fillId="0" borderId="7" xfId="0" applyFont="1" applyBorder="1"/>
    <xf numFmtId="0" fontId="12" fillId="0" borderId="5" xfId="0" applyFont="1" applyBorder="1" applyAlignment="1">
      <alignment horizontal="centerContinuous"/>
    </xf>
    <xf numFmtId="0" fontId="20" fillId="0" borderId="10" xfId="0" applyFont="1" applyBorder="1" applyAlignment="1">
      <alignment horizontal="center"/>
    </xf>
    <xf numFmtId="0" fontId="7" fillId="20" borderId="21" xfId="0" applyFont="1" applyFill="1" applyBorder="1" applyAlignment="1">
      <alignment horizontal="centerContinuous"/>
    </xf>
    <xf numFmtId="0" fontId="7" fillId="0" borderId="21" xfId="0" applyFont="1" applyBorder="1" applyAlignment="1">
      <alignment horizontal="center" wrapText="1"/>
    </xf>
    <xf numFmtId="5" fontId="7" fillId="0" borderId="17" xfId="0" applyNumberFormat="1" applyFont="1" applyBorder="1"/>
    <xf numFmtId="5" fontId="7" fillId="0" borderId="22" xfId="0" applyNumberFormat="1" applyFont="1" applyBorder="1"/>
    <xf numFmtId="37" fontId="7" fillId="0" borderId="21" xfId="0" applyNumberFormat="1" applyFont="1" applyBorder="1"/>
    <xf numFmtId="5" fontId="7" fillId="0" borderId="21" xfId="0" applyNumberFormat="1" applyFont="1" applyBorder="1"/>
    <xf numFmtId="5" fontId="7" fillId="0" borderId="37" xfId="0" applyNumberFormat="1" applyFont="1" applyBorder="1"/>
    <xf numFmtId="37" fontId="7" fillId="0" borderId="5" xfId="0" applyNumberFormat="1" applyFont="1" applyBorder="1" applyAlignment="1">
      <alignment horizontal="centerContinuous"/>
    </xf>
    <xf numFmtId="0" fontId="7" fillId="5" borderId="21" xfId="0" applyFont="1" applyFill="1" applyBorder="1"/>
    <xf numFmtId="37" fontId="7" fillId="5" borderId="21" xfId="0" applyNumberFormat="1" applyFont="1" applyFill="1" applyBorder="1"/>
    <xf numFmtId="37" fontId="7" fillId="0" borderId="21" xfId="0" applyNumberFormat="1" applyFont="1" applyBorder="1" applyAlignment="1">
      <alignment horizontal="centerContinuous"/>
    </xf>
    <xf numFmtId="37" fontId="7" fillId="0" borderId="11" xfId="0" applyNumberFormat="1" applyFont="1" applyBorder="1" applyAlignment="1">
      <alignment horizontal="centerContinuous"/>
    </xf>
    <xf numFmtId="37" fontId="7" fillId="0" borderId="26" xfId="0" applyNumberFormat="1" applyFont="1" applyBorder="1" applyAlignment="1">
      <alignment horizontal="centerContinuous"/>
    </xf>
    <xf numFmtId="0" fontId="7" fillId="0" borderId="29" xfId="0" applyFont="1" applyBorder="1"/>
    <xf numFmtId="37" fontId="7" fillId="0" borderId="19" xfId="0" applyNumberFormat="1" applyFont="1" applyBorder="1" applyAlignment="1">
      <alignment horizontal="center"/>
    </xf>
    <xf numFmtId="37" fontId="7" fillId="0" borderId="19" xfId="0" applyNumberFormat="1" applyFont="1" applyBorder="1"/>
    <xf numFmtId="37" fontId="7" fillId="0" borderId="21" xfId="0" applyNumberFormat="1" applyFont="1" applyBorder="1" applyAlignment="1">
      <alignment horizontal="center"/>
    </xf>
    <xf numFmtId="37" fontId="7" fillId="0" borderId="17" xfId="0" applyNumberFormat="1" applyFont="1" applyBorder="1" applyAlignment="1">
      <alignment horizontal="center"/>
    </xf>
    <xf numFmtId="0" fontId="7" fillId="5" borderId="26" xfId="0" applyFont="1" applyFill="1" applyBorder="1" applyAlignment="1">
      <alignment horizontal="centerContinuous"/>
    </xf>
    <xf numFmtId="0" fontId="7" fillId="5" borderId="10" xfId="0" applyFont="1" applyFill="1" applyBorder="1" applyAlignment="1">
      <alignment horizontal="centerContinuous"/>
    </xf>
    <xf numFmtId="37" fontId="7" fillId="5" borderId="17" xfId="0" applyNumberFormat="1" applyFont="1" applyFill="1" applyBorder="1"/>
    <xf numFmtId="5" fontId="7" fillId="0" borderId="10" xfId="0" applyNumberFormat="1" applyFont="1" applyBorder="1"/>
    <xf numFmtId="0" fontId="7" fillId="0" borderId="25" xfId="0" applyFont="1" applyBorder="1" applyAlignment="1">
      <alignment horizontal="centerContinuous"/>
    </xf>
    <xf numFmtId="0" fontId="7" fillId="0" borderId="22" xfId="0" applyFont="1" applyBorder="1" applyAlignment="1">
      <alignment horizontal="center"/>
    </xf>
    <xf numFmtId="37" fontId="7" fillId="0" borderId="10" xfId="0" applyNumberFormat="1" applyFont="1" applyBorder="1"/>
    <xf numFmtId="37" fontId="7" fillId="2" borderId="22" xfId="0" applyNumberFormat="1" applyFont="1" applyFill="1" applyBorder="1"/>
    <xf numFmtId="0" fontId="7" fillId="0" borderId="23" xfId="0" applyFont="1" applyBorder="1"/>
    <xf numFmtId="0" fontId="7" fillId="0" borderId="5" xfId="0" applyFont="1" applyBorder="1" applyAlignment="1">
      <alignment vertical="top" wrapText="1"/>
    </xf>
    <xf numFmtId="0" fontId="11" fillId="0" borderId="115" xfId="0" applyFont="1" applyBorder="1"/>
    <xf numFmtId="0" fontId="11" fillId="0" borderId="116" xfId="0" applyFont="1" applyBorder="1"/>
    <xf numFmtId="0" fontId="0" fillId="0" borderId="92" xfId="0" applyBorder="1"/>
    <xf numFmtId="0" fontId="0" fillId="0" borderId="118" xfId="0" applyBorder="1"/>
    <xf numFmtId="0" fontId="0" fillId="0" borderId="78" xfId="0" applyBorder="1"/>
    <xf numFmtId="0" fontId="11" fillId="0" borderId="116" xfId="0" applyFont="1" applyBorder="1" applyAlignment="1">
      <alignment horizontal="center"/>
    </xf>
    <xf numFmtId="0" fontId="11" fillId="0" borderId="125" xfId="0" applyFont="1" applyBorder="1"/>
    <xf numFmtId="37" fontId="11" fillId="0" borderId="112" xfId="0" applyNumberFormat="1" applyFont="1" applyBorder="1"/>
    <xf numFmtId="37" fontId="11" fillId="0" borderId="110" xfId="0" applyNumberFormat="1" applyFont="1" applyBorder="1"/>
    <xf numFmtId="37" fontId="11" fillId="0" borderId="135" xfId="0" applyNumberFormat="1" applyFont="1" applyBorder="1"/>
    <xf numFmtId="37" fontId="11" fillId="0" borderId="136" xfId="0" applyNumberFormat="1" applyFont="1" applyBorder="1"/>
    <xf numFmtId="0" fontId="23" fillId="0" borderId="4" xfId="0" applyFont="1" applyBorder="1"/>
    <xf numFmtId="0" fontId="11" fillId="0" borderId="165" xfId="0" applyFont="1" applyBorder="1"/>
    <xf numFmtId="0" fontId="11" fillId="0" borderId="166" xfId="0" applyFont="1" applyBorder="1" applyAlignment="1">
      <alignment horizontal="center"/>
    </xf>
    <xf numFmtId="0" fontId="11" fillId="0" borderId="166" xfId="0" applyFont="1" applyBorder="1"/>
    <xf numFmtId="37" fontId="11" fillId="9" borderId="32" xfId="0" applyNumberFormat="1" applyFont="1" applyFill="1" applyBorder="1"/>
    <xf numFmtId="37" fontId="11" fillId="9" borderId="31" xfId="0" applyNumberFormat="1" applyFont="1" applyFill="1" applyBorder="1"/>
    <xf numFmtId="37" fontId="11" fillId="9" borderId="21" xfId="0" applyNumberFormat="1" applyFont="1" applyFill="1" applyBorder="1"/>
    <xf numFmtId="37" fontId="11" fillId="9" borderId="10" xfId="0" applyNumberFormat="1" applyFont="1" applyFill="1" applyBorder="1"/>
    <xf numFmtId="37" fontId="11" fillId="9" borderId="44" xfId="0" applyNumberFormat="1" applyFont="1" applyFill="1" applyBorder="1"/>
    <xf numFmtId="37" fontId="11" fillId="9" borderId="42" xfId="0" applyNumberFormat="1" applyFont="1" applyFill="1" applyBorder="1"/>
    <xf numFmtId="37" fontId="11" fillId="0" borderId="47" xfId="0" applyNumberFormat="1" applyFont="1" applyBorder="1"/>
    <xf numFmtId="37" fontId="11" fillId="0" borderId="49" xfId="0" applyNumberFormat="1" applyFont="1" applyBorder="1"/>
    <xf numFmtId="0" fontId="7" fillId="4" borderId="38" xfId="0" applyFont="1" applyFill="1" applyBorder="1"/>
    <xf numFmtId="0" fontId="7" fillId="4" borderId="1" xfId="0" applyFont="1" applyFill="1" applyBorder="1"/>
    <xf numFmtId="0" fontId="8" fillId="0" borderId="25" xfId="0" applyFont="1" applyBorder="1" applyProtection="1">
      <protection locked="0"/>
    </xf>
    <xf numFmtId="0" fontId="8" fillId="0" borderId="19" xfId="0" applyFont="1" applyBorder="1" applyProtection="1">
      <protection locked="0"/>
    </xf>
    <xf numFmtId="0" fontId="8" fillId="0" borderId="26" xfId="0" applyFont="1" applyBorder="1" applyProtection="1">
      <protection locked="0"/>
    </xf>
    <xf numFmtId="37" fontId="8" fillId="0" borderId="17" xfId="0" applyNumberFormat="1" applyFont="1" applyBorder="1" applyProtection="1">
      <protection locked="0"/>
    </xf>
    <xf numFmtId="0" fontId="8" fillId="0" borderId="17" xfId="0" applyFont="1" applyBorder="1" applyProtection="1">
      <protection locked="0"/>
    </xf>
    <xf numFmtId="0" fontId="11" fillId="0" borderId="45" xfId="0" applyFont="1" applyBorder="1" applyAlignment="1">
      <alignment horizontal="centerContinuous"/>
    </xf>
    <xf numFmtId="0" fontId="11" fillId="0" borderId="43" xfId="0" applyFont="1" applyBorder="1" applyAlignment="1">
      <alignment horizontal="center"/>
    </xf>
    <xf numFmtId="37" fontId="11" fillId="0" borderId="18" xfId="0" applyNumberFormat="1" applyFont="1" applyBorder="1"/>
    <xf numFmtId="37" fontId="11" fillId="0" borderId="34" xfId="0" applyNumberFormat="1" applyFont="1" applyBorder="1"/>
    <xf numFmtId="37" fontId="11" fillId="0" borderId="33" xfId="0" applyNumberFormat="1" applyFont="1" applyBorder="1"/>
    <xf numFmtId="37" fontId="11" fillId="21" borderId="32" xfId="0" applyNumberFormat="1" applyFont="1" applyFill="1" applyBorder="1"/>
    <xf numFmtId="37" fontId="11" fillId="21" borderId="31" xfId="0" applyNumberFormat="1" applyFont="1" applyFill="1" applyBorder="1"/>
    <xf numFmtId="37" fontId="11" fillId="21" borderId="29" xfId="0" applyNumberFormat="1" applyFont="1" applyFill="1" applyBorder="1"/>
    <xf numFmtId="37" fontId="11" fillId="21" borderId="30" xfId="0" applyNumberFormat="1" applyFont="1" applyFill="1" applyBorder="1"/>
    <xf numFmtId="37" fontId="11" fillId="21" borderId="27" xfId="0" applyNumberFormat="1" applyFont="1" applyFill="1" applyBorder="1"/>
    <xf numFmtId="0" fontId="11" fillId="0" borderId="47" xfId="0" applyFont="1" applyBorder="1" applyAlignment="1">
      <alignment horizontal="center"/>
    </xf>
    <xf numFmtId="0" fontId="11" fillId="0" borderId="50" xfId="0" applyFont="1" applyBorder="1"/>
    <xf numFmtId="37" fontId="11" fillId="0" borderId="52" xfId="0" applyNumberFormat="1" applyFont="1" applyBorder="1"/>
    <xf numFmtId="0" fontId="11" fillId="0" borderId="52" xfId="0" applyFont="1" applyBorder="1" applyAlignment="1">
      <alignment horizontal="center"/>
    </xf>
    <xf numFmtId="0" fontId="23" fillId="0" borderId="21" xfId="0" applyFont="1" applyBorder="1" applyAlignment="1">
      <alignment horizontal="center"/>
    </xf>
    <xf numFmtId="37" fontId="11" fillId="0" borderId="11" xfId="0" applyNumberFormat="1" applyFont="1" applyBorder="1"/>
    <xf numFmtId="0" fontId="11" fillId="5" borderId="17" xfId="0" applyFont="1" applyFill="1" applyBorder="1"/>
    <xf numFmtId="5" fontId="11" fillId="0" borderId="11" xfId="0" applyNumberFormat="1" applyFont="1" applyBorder="1"/>
    <xf numFmtId="0" fontId="23" fillId="0" borderId="19" xfId="0" applyFont="1" applyBorder="1" applyAlignment="1">
      <alignment horizontal="center"/>
    </xf>
    <xf numFmtId="0" fontId="11" fillId="0" borderId="38" xfId="0" applyFont="1" applyBorder="1" applyAlignment="1">
      <alignment horizontal="center"/>
    </xf>
    <xf numFmtId="0" fontId="11" fillId="5" borderId="38" xfId="0" applyFont="1" applyFill="1" applyBorder="1"/>
    <xf numFmtId="5" fontId="11" fillId="0" borderId="35" xfId="0" applyNumberFormat="1" applyFont="1" applyBorder="1"/>
    <xf numFmtId="37" fontId="8" fillId="0" borderId="19" xfId="0" applyNumberFormat="1" applyFont="1" applyBorder="1" applyProtection="1">
      <protection locked="0"/>
    </xf>
    <xf numFmtId="0" fontId="8" fillId="0" borderId="15" xfId="0" applyFont="1" applyBorder="1" applyProtection="1">
      <protection locked="0"/>
    </xf>
    <xf numFmtId="37" fontId="8" fillId="0" borderId="32" xfId="0" applyNumberFormat="1" applyFont="1" applyBorder="1" applyProtection="1">
      <protection locked="0"/>
    </xf>
    <xf numFmtId="37" fontId="11" fillId="0" borderId="15" xfId="0" applyNumberFormat="1" applyFont="1" applyBorder="1" applyAlignment="1">
      <alignment horizontal="center"/>
    </xf>
    <xf numFmtId="5" fontId="11" fillId="4" borderId="19" xfId="0" applyNumberFormat="1" applyFont="1" applyFill="1" applyBorder="1"/>
    <xf numFmtId="5" fontId="11" fillId="4" borderId="16" xfId="0" applyNumberFormat="1" applyFont="1" applyFill="1" applyBorder="1"/>
    <xf numFmtId="37" fontId="11" fillId="4" borderId="19" xfId="0" applyNumberFormat="1" applyFont="1" applyFill="1" applyBorder="1"/>
    <xf numFmtId="37" fontId="11" fillId="4" borderId="16" xfId="0" applyNumberFormat="1" applyFont="1" applyFill="1" applyBorder="1"/>
    <xf numFmtId="0" fontId="11" fillId="0" borderId="54" xfId="0" applyFont="1" applyBorder="1" applyAlignment="1">
      <alignment horizontal="center"/>
    </xf>
    <xf numFmtId="0" fontId="11" fillId="19" borderId="48" xfId="0" applyFont="1" applyFill="1" applyBorder="1"/>
    <xf numFmtId="0" fontId="11" fillId="0" borderId="34" xfId="0" applyFont="1" applyBorder="1" applyAlignment="1">
      <alignment horizontal="centerContinuous"/>
    </xf>
    <xf numFmtId="0" fontId="11" fillId="0" borderId="30" xfId="0" applyFont="1" applyBorder="1" applyAlignment="1">
      <alignment horizontal="centerContinuous"/>
    </xf>
    <xf numFmtId="0" fontId="11" fillId="0" borderId="29" xfId="0" applyFont="1" applyBorder="1" applyAlignment="1">
      <alignment horizontal="centerContinuous"/>
    </xf>
    <xf numFmtId="0" fontId="11" fillId="0" borderId="48" xfId="0" applyFont="1" applyBorder="1" applyAlignment="1">
      <alignment horizontal="left"/>
    </xf>
    <xf numFmtId="0" fontId="11" fillId="11" borderId="48" xfId="0" applyFont="1" applyFill="1" applyBorder="1"/>
    <xf numFmtId="0" fontId="11" fillId="11" borderId="32" xfId="0" applyFont="1" applyFill="1" applyBorder="1"/>
    <xf numFmtId="0" fontId="11" fillId="11" borderId="44" xfId="0" applyFont="1" applyFill="1" applyBorder="1"/>
    <xf numFmtId="0" fontId="11" fillId="0" borderId="167" xfId="0" applyFont="1" applyBorder="1" applyAlignment="1">
      <alignment horizontal="centerContinuous"/>
    </xf>
    <xf numFmtId="37" fontId="11" fillId="11" borderId="19" xfId="0" applyNumberFormat="1" applyFont="1" applyFill="1" applyBorder="1"/>
    <xf numFmtId="0" fontId="52" fillId="0" borderId="0" xfId="0" applyFont="1"/>
    <xf numFmtId="0" fontId="0" fillId="0" borderId="25" xfId="0" applyBorder="1"/>
    <xf numFmtId="0" fontId="0" fillId="0" borderId="26" xfId="0" applyBorder="1"/>
    <xf numFmtId="0" fontId="11" fillId="0" borderId="176" xfId="0" applyFont="1" applyBorder="1" applyAlignment="1">
      <alignment horizontal="center"/>
    </xf>
    <xf numFmtId="0" fontId="11" fillId="0" borderId="169" xfId="0" applyFont="1" applyBorder="1" applyAlignment="1">
      <alignment horizontal="center"/>
    </xf>
    <xf numFmtId="0" fontId="11" fillId="0" borderId="36" xfId="0" applyFont="1" applyBorder="1" applyAlignment="1">
      <alignment horizontal="center"/>
    </xf>
    <xf numFmtId="37" fontId="11" fillId="0" borderId="36" xfId="0" applyNumberFormat="1" applyFont="1" applyBorder="1"/>
    <xf numFmtId="0" fontId="11" fillId="18" borderId="0" xfId="0" applyFont="1" applyFill="1"/>
    <xf numFmtId="0" fontId="11" fillId="0" borderId="188" xfId="0" applyFont="1" applyBorder="1"/>
    <xf numFmtId="0" fontId="11" fillId="0" borderId="187" xfId="0" applyFont="1" applyBorder="1"/>
    <xf numFmtId="0" fontId="0" fillId="0" borderId="189" xfId="0" applyBorder="1"/>
    <xf numFmtId="0" fontId="0" fillId="0" borderId="174" xfId="0" applyBorder="1"/>
    <xf numFmtId="0" fontId="0" fillId="0" borderId="186" xfId="0" applyBorder="1"/>
    <xf numFmtId="0" fontId="11" fillId="0" borderId="190" xfId="0" applyFont="1" applyBorder="1"/>
    <xf numFmtId="0" fontId="17" fillId="0" borderId="174" xfId="0" applyFont="1" applyBorder="1"/>
    <xf numFmtId="0" fontId="11" fillId="0" borderId="174" xfId="0" applyFont="1" applyBorder="1"/>
    <xf numFmtId="0" fontId="17" fillId="0" borderId="11" xfId="0" applyFont="1" applyBorder="1"/>
    <xf numFmtId="0" fontId="23" fillId="0" borderId="33" xfId="0" applyFont="1" applyBorder="1"/>
    <xf numFmtId="0" fontId="23" fillId="0" borderId="27" xfId="0" applyFont="1" applyBorder="1" applyAlignment="1">
      <alignment horizontal="center"/>
    </xf>
    <xf numFmtId="0" fontId="23" fillId="0" borderId="27" xfId="0" applyFont="1" applyBorder="1" applyAlignment="1">
      <alignment horizontal="centerContinuous"/>
    </xf>
    <xf numFmtId="0" fontId="23" fillId="0" borderId="191" xfId="0" applyFont="1" applyBorder="1"/>
    <xf numFmtId="0" fontId="23" fillId="0" borderId="31" xfId="0" applyFont="1" applyBorder="1" applyAlignment="1">
      <alignment horizontal="centerContinuous"/>
    </xf>
    <xf numFmtId="0" fontId="23" fillId="0" borderId="25" xfId="0" applyFont="1" applyBorder="1" applyAlignment="1">
      <alignment horizontal="centerContinuous"/>
    </xf>
    <xf numFmtId="0" fontId="23" fillId="0" borderId="18" xfId="0" applyFont="1" applyBorder="1"/>
    <xf numFmtId="0" fontId="23" fillId="0" borderId="25" xfId="0" applyFont="1" applyBorder="1" applyAlignment="1">
      <alignment horizontal="center"/>
    </xf>
    <xf numFmtId="0" fontId="23" fillId="0" borderId="174" xfId="0" applyFont="1" applyBorder="1" applyAlignment="1">
      <alignment horizontal="center"/>
    </xf>
    <xf numFmtId="0" fontId="23" fillId="0" borderId="5" xfId="0" applyFont="1" applyBorder="1" applyAlignment="1">
      <alignment horizontal="center"/>
    </xf>
    <xf numFmtId="0" fontId="23" fillId="0" borderId="18" xfId="0" applyFont="1" applyBorder="1" applyAlignment="1">
      <alignment horizontal="center"/>
    </xf>
    <xf numFmtId="0" fontId="23" fillId="0" borderId="20" xfId="0" applyFont="1" applyBorder="1" applyAlignment="1">
      <alignment horizontal="center"/>
    </xf>
    <xf numFmtId="0" fontId="23" fillId="0" borderId="26" xfId="0" applyFont="1" applyBorder="1" applyAlignment="1">
      <alignment horizontal="center"/>
    </xf>
    <xf numFmtId="0" fontId="23" fillId="0" borderId="190" xfId="0" applyFont="1" applyBorder="1" applyAlignment="1">
      <alignment horizontal="center"/>
    </xf>
    <xf numFmtId="0" fontId="23" fillId="0" borderId="11" xfId="0" applyFont="1" applyBorder="1" applyAlignment="1">
      <alignment horizontal="center"/>
    </xf>
    <xf numFmtId="0" fontId="11" fillId="0" borderId="190" xfId="0" applyFont="1" applyBorder="1" applyAlignment="1">
      <alignment horizontal="center"/>
    </xf>
    <xf numFmtId="0" fontId="11" fillId="10" borderId="26" xfId="0" applyFont="1" applyFill="1" applyBorder="1"/>
    <xf numFmtId="0" fontId="11" fillId="10" borderId="190" xfId="0" applyFont="1" applyFill="1" applyBorder="1"/>
    <xf numFmtId="0" fontId="11" fillId="0" borderId="191" xfId="0" applyFont="1" applyBorder="1" applyAlignment="1">
      <alignment horizontal="centerContinuous"/>
    </xf>
    <xf numFmtId="0" fontId="11" fillId="0" borderId="174" xfId="0" applyFont="1" applyBorder="1" applyAlignment="1">
      <alignment horizontal="centerContinuous"/>
    </xf>
    <xf numFmtId="0" fontId="11" fillId="0" borderId="192" xfId="0" applyFont="1" applyBorder="1" applyAlignment="1">
      <alignment horizontal="centerContinuous"/>
    </xf>
    <xf numFmtId="37" fontId="11" fillId="0" borderId="2" xfId="0" applyNumberFormat="1" applyFont="1" applyBorder="1"/>
    <xf numFmtId="37" fontId="11" fillId="0" borderId="8" xfId="0" applyNumberFormat="1" applyFont="1" applyBorder="1"/>
    <xf numFmtId="0" fontId="11" fillId="10" borderId="7" xfId="0" applyFont="1" applyFill="1" applyBorder="1"/>
    <xf numFmtId="0" fontId="11" fillId="10" borderId="6" xfId="0" applyFont="1" applyFill="1" applyBorder="1"/>
    <xf numFmtId="0" fontId="11" fillId="23" borderId="113" xfId="0" applyFont="1" applyFill="1" applyBorder="1"/>
    <xf numFmtId="0" fontId="23" fillId="0" borderId="4" xfId="0" applyFont="1" applyBorder="1" applyAlignment="1">
      <alignment horizontal="center"/>
    </xf>
    <xf numFmtId="0" fontId="23" fillId="0" borderId="0" xfId="0" applyFont="1" applyAlignment="1">
      <alignment horizontal="left"/>
    </xf>
    <xf numFmtId="49" fontId="23" fillId="0" borderId="4" xfId="0" applyNumberFormat="1" applyFont="1" applyBorder="1" applyAlignment="1">
      <alignment horizontal="center"/>
    </xf>
    <xf numFmtId="0" fontId="23" fillId="0" borderId="27" xfId="0" applyFont="1" applyBorder="1"/>
    <xf numFmtId="0" fontId="23" fillId="0" borderId="31" xfId="0" applyFont="1" applyBorder="1"/>
    <xf numFmtId="0" fontId="23" fillId="0" borderId="29" xfId="0" applyFont="1" applyBorder="1"/>
    <xf numFmtId="0" fontId="23" fillId="0" borderId="25" xfId="0" applyFont="1" applyBorder="1"/>
    <xf numFmtId="0" fontId="23" fillId="0" borderId="0" xfId="0" applyFont="1" applyAlignment="1">
      <alignment horizontal="centerContinuous"/>
    </xf>
    <xf numFmtId="0" fontId="23" fillId="0" borderId="5" xfId="0" applyFont="1" applyBorder="1" applyAlignment="1">
      <alignment horizontal="centerContinuous"/>
    </xf>
    <xf numFmtId="0" fontId="23" fillId="0" borderId="26" xfId="0" applyFont="1" applyBorder="1"/>
    <xf numFmtId="0" fontId="23" fillId="0" borderId="11" xfId="0" applyFont="1" applyBorder="1"/>
    <xf numFmtId="0" fontId="23" fillId="0" borderId="0" xfId="0" applyFont="1" applyAlignment="1">
      <alignment horizontal="center"/>
    </xf>
    <xf numFmtId="0" fontId="23" fillId="0" borderId="16" xfId="0" applyFont="1" applyBorder="1" applyAlignment="1">
      <alignment horizontal="center"/>
    </xf>
    <xf numFmtId="0" fontId="23" fillId="0" borderId="16" xfId="0" applyFont="1" applyBorder="1" applyAlignment="1">
      <alignment horizontal="centerContinuous"/>
    </xf>
    <xf numFmtId="0" fontId="23" fillId="0" borderId="10" xfId="0" applyFont="1" applyBorder="1" applyAlignment="1">
      <alignment horizontal="center"/>
    </xf>
    <xf numFmtId="0" fontId="23" fillId="0" borderId="166" xfId="0" applyFont="1" applyBorder="1" applyAlignment="1">
      <alignment horizontal="center"/>
    </xf>
    <xf numFmtId="0" fontId="14" fillId="0" borderId="26" xfId="0" applyFont="1" applyBorder="1"/>
    <xf numFmtId="0" fontId="0" fillId="0" borderId="30" xfId="0" applyBorder="1"/>
    <xf numFmtId="0" fontId="0" fillId="0" borderId="29" xfId="0" applyBorder="1"/>
    <xf numFmtId="5" fontId="11" fillId="0" borderId="57" xfId="0" applyNumberFormat="1" applyFont="1" applyBorder="1"/>
    <xf numFmtId="0" fontId="50" fillId="0" borderId="0" xfId="0" applyFont="1" applyProtection="1">
      <protection locked="0"/>
    </xf>
    <xf numFmtId="0" fontId="50" fillId="0" borderId="55" xfId="0" applyFont="1" applyBorder="1" applyProtection="1">
      <protection locked="0"/>
    </xf>
    <xf numFmtId="0" fontId="50" fillId="0" borderId="6" xfId="0" applyFont="1" applyBorder="1" applyProtection="1">
      <protection locked="0"/>
    </xf>
    <xf numFmtId="0" fontId="50" fillId="0" borderId="1" xfId="0" applyFont="1" applyBorder="1" applyProtection="1">
      <protection locked="0"/>
    </xf>
    <xf numFmtId="0" fontId="20" fillId="0" borderId="6" xfId="0" applyFont="1" applyBorder="1" applyAlignment="1">
      <alignment horizontal="centerContinuous"/>
    </xf>
    <xf numFmtId="0" fontId="20" fillId="0" borderId="1" xfId="0" applyFont="1" applyBorder="1" applyAlignment="1">
      <alignment horizontal="centerContinuous"/>
    </xf>
    <xf numFmtId="0" fontId="27" fillId="0" borderId="0" xfId="0" applyFont="1" applyAlignment="1">
      <alignment horizontal="center"/>
    </xf>
    <xf numFmtId="0" fontId="0" fillId="0" borderId="68" xfId="0" applyBorder="1" applyAlignment="1">
      <alignment horizontal="center"/>
    </xf>
    <xf numFmtId="0" fontId="0" fillId="9" borderId="4" xfId="0" applyFill="1" applyBorder="1"/>
    <xf numFmtId="0" fontId="0" fillId="9" borderId="2" xfId="0" applyFill="1" applyBorder="1"/>
    <xf numFmtId="0" fontId="0" fillId="9" borderId="3" xfId="0" applyFill="1" applyBorder="1"/>
    <xf numFmtId="0" fontId="0" fillId="9" borderId="6" xfId="0" applyFill="1" applyBorder="1"/>
    <xf numFmtId="0" fontId="0" fillId="9" borderId="0" xfId="0" applyFill="1"/>
    <xf numFmtId="0" fontId="0" fillId="9" borderId="5" xfId="0" applyFill="1" applyBorder="1"/>
    <xf numFmtId="37" fontId="50" fillId="0" borderId="11" xfId="0" applyNumberFormat="1" applyFont="1" applyBorder="1" applyProtection="1">
      <protection locked="0"/>
    </xf>
    <xf numFmtId="0" fontId="0" fillId="9" borderId="7" xfId="0" applyFill="1" applyBorder="1"/>
    <xf numFmtId="37" fontId="0" fillId="9" borderId="2" xfId="0" applyNumberFormat="1" applyFill="1" applyBorder="1"/>
    <xf numFmtId="37" fontId="0" fillId="9" borderId="3" xfId="0" applyNumberFormat="1" applyFill="1" applyBorder="1"/>
    <xf numFmtId="0" fontId="0" fillId="9" borderId="1" xfId="0" applyFill="1" applyBorder="1"/>
    <xf numFmtId="167" fontId="0" fillId="0" borderId="0" xfId="0" applyNumberFormat="1"/>
    <xf numFmtId="0" fontId="23" fillId="0" borderId="10" xfId="0" applyFont="1" applyBorder="1" applyAlignment="1">
      <alignment horizontal="left"/>
    </xf>
    <xf numFmtId="0" fontId="11" fillId="0" borderId="193" xfId="0" applyFont="1" applyBorder="1" applyAlignment="1">
      <alignment horizontal="centerContinuous"/>
    </xf>
    <xf numFmtId="0" fontId="11" fillId="0" borderId="41" xfId="0" applyFont="1" applyBorder="1" applyAlignment="1">
      <alignment horizontal="center"/>
    </xf>
    <xf numFmtId="0" fontId="11" fillId="0" borderId="0" xfId="0" applyFont="1" applyAlignment="1">
      <alignment vertical="top"/>
    </xf>
    <xf numFmtId="0" fontId="0" fillId="0" borderId="0" xfId="0" applyAlignment="1">
      <alignment vertical="top"/>
    </xf>
    <xf numFmtId="0" fontId="0" fillId="0" borderId="5" xfId="0" applyBorder="1" applyAlignment="1">
      <alignment vertical="top"/>
    </xf>
    <xf numFmtId="0" fontId="11" fillId="0" borderId="5" xfId="0" applyFont="1" applyBorder="1" applyAlignment="1">
      <alignment vertical="top"/>
    </xf>
    <xf numFmtId="0" fontId="11" fillId="24" borderId="26" xfId="0" applyFont="1" applyFill="1" applyBorder="1"/>
    <xf numFmtId="0" fontId="11" fillId="24" borderId="10" xfId="0" applyFont="1" applyFill="1" applyBorder="1"/>
    <xf numFmtId="0" fontId="11" fillId="24" borderId="21" xfId="0" applyFont="1" applyFill="1" applyBorder="1"/>
    <xf numFmtId="0" fontId="11" fillId="24" borderId="22" xfId="0" applyFont="1" applyFill="1" applyBorder="1"/>
    <xf numFmtId="0" fontId="11" fillId="0" borderId="194" xfId="0" applyFont="1" applyBorder="1" applyAlignment="1">
      <alignment horizontal="centerContinuous"/>
    </xf>
    <xf numFmtId="0" fontId="11" fillId="0" borderId="124" xfId="0" applyFont="1" applyBorder="1" applyAlignment="1">
      <alignment horizontal="center"/>
    </xf>
    <xf numFmtId="0" fontId="54" fillId="0" borderId="0" xfId="0" applyFont="1"/>
    <xf numFmtId="0" fontId="54" fillId="0" borderId="5" xfId="0" applyFont="1" applyBorder="1"/>
    <xf numFmtId="0" fontId="7" fillId="0" borderId="0" xfId="0" applyFont="1" applyAlignment="1">
      <alignment vertical="top"/>
    </xf>
    <xf numFmtId="0" fontId="7" fillId="0" borderId="5" xfId="0" applyFont="1" applyBorder="1" applyAlignment="1">
      <alignment vertical="top"/>
    </xf>
    <xf numFmtId="49" fontId="11" fillId="0" borderId="15" xfId="0" applyNumberFormat="1" applyFont="1" applyBorder="1" applyAlignment="1">
      <alignment horizontal="center"/>
    </xf>
    <xf numFmtId="0" fontId="58" fillId="0" borderId="21" xfId="0" applyFont="1" applyBorder="1" applyAlignment="1">
      <alignment horizontal="center" wrapText="1"/>
    </xf>
    <xf numFmtId="0" fontId="17" fillId="0" borderId="19" xfId="0" applyFont="1" applyBorder="1" applyAlignment="1">
      <alignment horizontal="left"/>
    </xf>
    <xf numFmtId="37" fontId="0" fillId="0" borderId="41" xfId="0" applyNumberFormat="1" applyBorder="1"/>
    <xf numFmtId="165" fontId="11" fillId="0" borderId="4" xfId="0" applyNumberFormat="1" applyFont="1" applyBorder="1" applyAlignment="1">
      <alignment horizontal="center"/>
    </xf>
    <xf numFmtId="165" fontId="11" fillId="0" borderId="6" xfId="0" applyNumberFormat="1" applyFont="1" applyBorder="1" applyAlignment="1">
      <alignment horizontal="center"/>
    </xf>
    <xf numFmtId="0" fontId="14" fillId="0" borderId="5" xfId="0" applyFont="1" applyBorder="1"/>
    <xf numFmtId="0" fontId="51" fillId="0" borderId="10" xfId="0" applyFont="1" applyBorder="1" applyAlignment="1">
      <alignment horizontal="left"/>
    </xf>
    <xf numFmtId="0" fontId="27" fillId="0" borderId="10" xfId="0" applyFont="1" applyBorder="1" applyAlignment="1">
      <alignment horizontal="left"/>
    </xf>
    <xf numFmtId="0" fontId="27" fillId="0" borderId="10" xfId="0" applyFont="1" applyBorder="1" applyAlignment="1">
      <alignment horizontal="centerContinuous"/>
    </xf>
    <xf numFmtId="0" fontId="11" fillId="0" borderId="45" xfId="0" applyFont="1" applyBorder="1"/>
    <xf numFmtId="175" fontId="11" fillId="0" borderId="166" xfId="0" applyNumberFormat="1" applyFont="1" applyBorder="1" applyAlignment="1">
      <alignment horizontal="center"/>
    </xf>
    <xf numFmtId="37" fontId="11" fillId="0" borderId="167" xfId="0" applyNumberFormat="1" applyFont="1" applyBorder="1"/>
    <xf numFmtId="175" fontId="11" fillId="0" borderId="26" xfId="0" applyNumberFormat="1" applyFont="1" applyBorder="1" applyAlignment="1">
      <alignment horizontal="center"/>
    </xf>
    <xf numFmtId="49" fontId="11" fillId="0" borderId="26" xfId="0" applyNumberFormat="1" applyFont="1" applyBorder="1" applyAlignment="1">
      <alignment horizontal="center"/>
    </xf>
    <xf numFmtId="0" fontId="12" fillId="0" borderId="0" xfId="0" applyFont="1" applyAlignment="1">
      <alignment horizontal="right"/>
    </xf>
    <xf numFmtId="0" fontId="11" fillId="0" borderId="42" xfId="0" applyFont="1" applyBorder="1" applyAlignment="1">
      <alignment vertical="top"/>
    </xf>
    <xf numFmtId="0" fontId="11" fillId="0" borderId="42" xfId="0" applyFont="1" applyBorder="1" applyAlignment="1">
      <alignment wrapText="1"/>
    </xf>
    <xf numFmtId="37" fontId="11" fillId="9" borderId="168" xfId="0" applyNumberFormat="1" applyFont="1" applyFill="1" applyBorder="1"/>
    <xf numFmtId="0" fontId="11" fillId="0" borderId="17" xfId="0" applyFont="1" applyBorder="1" applyAlignment="1">
      <alignment wrapText="1"/>
    </xf>
    <xf numFmtId="0" fontId="23" fillId="0" borderId="31" xfId="0" applyFont="1" applyBorder="1" applyAlignment="1">
      <alignment wrapText="1"/>
    </xf>
    <xf numFmtId="0" fontId="23" fillId="0" borderId="0" xfId="0" applyFont="1" applyAlignment="1">
      <alignment horizontal="left" wrapText="1"/>
    </xf>
    <xf numFmtId="49" fontId="11" fillId="0" borderId="10" xfId="0" applyNumberFormat="1" applyFont="1" applyBorder="1"/>
    <xf numFmtId="0" fontId="53" fillId="0" borderId="10" xfId="0" applyFont="1" applyBorder="1"/>
    <xf numFmtId="0" fontId="11" fillId="0" borderId="169" xfId="0" applyFont="1" applyBorder="1" applyAlignment="1">
      <alignment horizontal="centerContinuous"/>
    </xf>
    <xf numFmtId="0" fontId="11" fillId="0" borderId="170" xfId="0" applyFont="1" applyBorder="1" applyAlignment="1">
      <alignment horizontal="center"/>
    </xf>
    <xf numFmtId="0" fontId="11" fillId="0" borderId="171" xfId="0" applyFont="1" applyBorder="1" applyAlignment="1">
      <alignment horizontal="center"/>
    </xf>
    <xf numFmtId="1" fontId="11" fillId="0" borderId="171" xfId="0" applyNumberFormat="1" applyFont="1" applyBorder="1" applyAlignment="1">
      <alignment horizontal="right"/>
    </xf>
    <xf numFmtId="0" fontId="11" fillId="0" borderId="172" xfId="0" applyFont="1" applyBorder="1" applyAlignment="1">
      <alignment horizontal="center"/>
    </xf>
    <xf numFmtId="0" fontId="11" fillId="0" borderId="173" xfId="0" applyFont="1" applyBorder="1" applyAlignment="1">
      <alignment horizontal="center"/>
    </xf>
    <xf numFmtId="0" fontId="23" fillId="0" borderId="175" xfId="0" applyFont="1" applyBorder="1"/>
    <xf numFmtId="0" fontId="23" fillId="0" borderId="176" xfId="0" applyFont="1" applyBorder="1"/>
    <xf numFmtId="0" fontId="23" fillId="0" borderId="176" xfId="0" applyFont="1" applyBorder="1" applyAlignment="1">
      <alignment horizontal="center"/>
    </xf>
    <xf numFmtId="0" fontId="49" fillId="0" borderId="0" xfId="0" applyFont="1"/>
    <xf numFmtId="0" fontId="11" fillId="0" borderId="68" xfId="0" applyFont="1" applyBorder="1" applyAlignment="1">
      <alignment horizontal="center"/>
    </xf>
    <xf numFmtId="0" fontId="17" fillId="0" borderId="179" xfId="0" applyFont="1" applyBorder="1" applyAlignment="1">
      <alignment horizontal="center"/>
    </xf>
    <xf numFmtId="0" fontId="17" fillId="0" borderId="179" xfId="0" applyFont="1" applyBorder="1"/>
    <xf numFmtId="0" fontId="17" fillId="0" borderId="180" xfId="0" applyFont="1" applyBorder="1"/>
    <xf numFmtId="37" fontId="9" fillId="0" borderId="181" xfId="0" applyNumberFormat="1" applyFont="1" applyBorder="1" applyProtection="1">
      <protection locked="0"/>
    </xf>
    <xf numFmtId="0" fontId="11" fillId="0" borderId="68" xfId="0" applyFont="1" applyBorder="1"/>
    <xf numFmtId="0" fontId="11" fillId="0" borderId="199" xfId="0" applyFont="1" applyBorder="1"/>
    <xf numFmtId="0" fontId="23" fillId="0" borderId="200" xfId="0" applyFont="1" applyBorder="1"/>
    <xf numFmtId="0" fontId="11" fillId="0" borderId="201" xfId="0" applyFont="1" applyBorder="1"/>
    <xf numFmtId="0" fontId="11" fillId="0" borderId="202" xfId="0" applyFont="1" applyBorder="1"/>
    <xf numFmtId="0" fontId="11" fillId="0" borderId="203" xfId="0" applyFont="1" applyBorder="1"/>
    <xf numFmtId="5" fontId="11" fillId="0" borderId="5" xfId="0" applyNumberFormat="1" applyFont="1" applyBorder="1" applyAlignment="1">
      <alignment horizontal="right"/>
    </xf>
    <xf numFmtId="37" fontId="11" fillId="0" borderId="5" xfId="0" applyNumberFormat="1" applyFont="1" applyBorder="1" applyAlignment="1">
      <alignment horizontal="right"/>
    </xf>
    <xf numFmtId="37" fontId="11" fillId="0" borderId="7" xfId="0" applyNumberFormat="1" applyFont="1" applyBorder="1" applyAlignment="1">
      <alignment horizontal="right"/>
    </xf>
    <xf numFmtId="0" fontId="22" fillId="0" borderId="0" xfId="0" applyFont="1"/>
    <xf numFmtId="0" fontId="14" fillId="0" borderId="85" xfId="0" applyFont="1" applyBorder="1" applyAlignment="1">
      <alignment horizontal="left"/>
    </xf>
    <xf numFmtId="0" fontId="11" fillId="0" borderId="15" xfId="0" applyFont="1" applyBorder="1" applyProtection="1">
      <protection locked="0"/>
    </xf>
    <xf numFmtId="37" fontId="11" fillId="0" borderId="19" xfId="0" applyNumberFormat="1" applyFont="1" applyBorder="1" applyProtection="1">
      <protection locked="0"/>
    </xf>
    <xf numFmtId="0" fontId="11" fillId="0" borderId="21" xfId="0" applyFont="1" applyBorder="1" applyProtection="1">
      <protection locked="0"/>
    </xf>
    <xf numFmtId="0" fontId="62" fillId="0" borderId="4" xfId="0" applyFont="1" applyBorder="1" applyProtection="1">
      <protection locked="0"/>
    </xf>
    <xf numFmtId="0" fontId="62" fillId="0" borderId="1" xfId="0" applyFont="1" applyBorder="1" applyProtection="1">
      <protection locked="0"/>
    </xf>
    <xf numFmtId="164" fontId="11" fillId="0" borderId="56" xfId="0" applyNumberFormat="1" applyFont="1" applyBorder="1" applyAlignment="1">
      <alignment horizontal="center"/>
    </xf>
    <xf numFmtId="0" fontId="11" fillId="0" borderId="19" xfId="0" applyFont="1" applyBorder="1" applyProtection="1">
      <protection locked="0"/>
    </xf>
    <xf numFmtId="176" fontId="8" fillId="0" borderId="0" xfId="0" applyNumberFormat="1" applyFont="1" applyAlignment="1" applyProtection="1">
      <alignment horizontal="left"/>
      <protection locked="0"/>
    </xf>
    <xf numFmtId="0" fontId="11" fillId="0" borderId="0" xfId="0" quotePrefix="1" applyFont="1"/>
    <xf numFmtId="0" fontId="7" fillId="0" borderId="0" xfId="0" applyFont="1" applyAlignment="1">
      <alignment wrapText="1"/>
    </xf>
    <xf numFmtId="0" fontId="7" fillId="0" borderId="5" xfId="0" applyFont="1" applyBorder="1" applyAlignment="1">
      <alignment wrapText="1"/>
    </xf>
    <xf numFmtId="175" fontId="7" fillId="0" borderId="19" xfId="0" applyNumberFormat="1" applyFont="1" applyBorder="1" applyAlignment="1">
      <alignment horizontal="center"/>
    </xf>
    <xf numFmtId="177" fontId="7" fillId="0" borderId="17" xfId="1" applyNumberFormat="1" applyFont="1" applyBorder="1" applyProtection="1"/>
    <xf numFmtId="37" fontId="7" fillId="0" borderId="28" xfId="0" applyNumberFormat="1" applyFont="1" applyBorder="1"/>
    <xf numFmtId="0" fontId="11" fillId="0" borderId="100" xfId="0" applyFont="1" applyBorder="1" applyAlignment="1">
      <alignment wrapText="1"/>
    </xf>
    <xf numFmtId="177" fontId="11" fillId="0" borderId="130" xfId="1" applyNumberFormat="1" applyFont="1" applyBorder="1" applyProtection="1"/>
    <xf numFmtId="5" fontId="11" fillId="26" borderId="129" xfId="0" applyNumberFormat="1" applyFont="1" applyFill="1" applyBorder="1"/>
    <xf numFmtId="174" fontId="11" fillId="26" borderId="130" xfId="0" applyNumberFormat="1" applyFont="1" applyFill="1" applyBorder="1"/>
    <xf numFmtId="5" fontId="11" fillId="26" borderId="130" xfId="0" applyNumberFormat="1" applyFont="1" applyFill="1" applyBorder="1"/>
    <xf numFmtId="0" fontId="11" fillId="26" borderId="130" xfId="0" applyFont="1" applyFill="1" applyBorder="1"/>
    <xf numFmtId="37" fontId="11" fillId="26" borderId="130" xfId="0" applyNumberFormat="1" applyFont="1" applyFill="1" applyBorder="1"/>
    <xf numFmtId="177" fontId="11" fillId="26" borderId="84" xfId="1" applyNumberFormat="1" applyFont="1" applyFill="1" applyBorder="1" applyProtection="1"/>
    <xf numFmtId="177" fontId="11" fillId="26" borderId="130" xfId="1" applyNumberFormat="1" applyFont="1" applyFill="1" applyBorder="1" applyProtection="1"/>
    <xf numFmtId="177" fontId="11" fillId="26" borderId="128" xfId="1" applyNumberFormat="1" applyFont="1" applyFill="1" applyBorder="1" applyProtection="1"/>
    <xf numFmtId="177" fontId="11" fillId="26" borderId="86" xfId="1" applyNumberFormat="1" applyFont="1" applyFill="1" applyBorder="1" applyProtection="1"/>
    <xf numFmtId="177" fontId="11" fillId="26" borderId="133" xfId="1" applyNumberFormat="1" applyFont="1" applyFill="1" applyBorder="1" applyProtection="1"/>
    <xf numFmtId="49" fontId="11" fillId="0" borderId="116" xfId="0" applyNumberFormat="1" applyFont="1" applyBorder="1"/>
    <xf numFmtId="177" fontId="11" fillId="0" borderId="171" xfId="1" applyNumberFormat="1" applyFont="1" applyFill="1" applyBorder="1" applyAlignment="1" applyProtection="1">
      <alignment horizontal="center"/>
    </xf>
    <xf numFmtId="177" fontId="11" fillId="0" borderId="171" xfId="0" applyNumberFormat="1" applyFont="1" applyBorder="1" applyAlignment="1">
      <alignment horizontal="right"/>
    </xf>
    <xf numFmtId="177" fontId="11" fillId="0" borderId="169" xfId="0" applyNumberFormat="1" applyFont="1" applyBorder="1" applyAlignment="1">
      <alignment horizontal="right"/>
    </xf>
    <xf numFmtId="37" fontId="11" fillId="0" borderId="17" xfId="0" applyNumberFormat="1" applyFont="1" applyBorder="1" applyProtection="1">
      <protection locked="0"/>
    </xf>
    <xf numFmtId="37" fontId="53" fillId="0" borderId="17" xfId="0" applyNumberFormat="1" applyFont="1" applyBorder="1" applyProtection="1">
      <protection locked="0"/>
    </xf>
    <xf numFmtId="37" fontId="11" fillId="0" borderId="26" xfId="0" applyNumberFormat="1" applyFont="1" applyBorder="1" applyProtection="1">
      <protection locked="0"/>
    </xf>
    <xf numFmtId="0" fontId="11" fillId="0" borderId="25" xfId="0" applyFont="1" applyBorder="1" applyProtection="1">
      <protection locked="0"/>
    </xf>
    <xf numFmtId="0" fontId="11" fillId="0" borderId="26" xfId="0" applyFont="1" applyBorder="1" applyProtection="1">
      <protection locked="0"/>
    </xf>
    <xf numFmtId="0" fontId="11" fillId="0" borderId="10" xfId="0" applyFont="1" applyBorder="1" applyProtection="1">
      <protection locked="0"/>
    </xf>
    <xf numFmtId="164" fontId="11" fillId="0" borderId="17" xfId="0" applyNumberFormat="1" applyFont="1" applyBorder="1" applyAlignment="1">
      <alignment horizontal="left"/>
    </xf>
    <xf numFmtId="37" fontId="11" fillId="0" borderId="21" xfId="0" applyNumberFormat="1" applyFont="1" applyBorder="1" applyProtection="1">
      <protection locked="0"/>
    </xf>
    <xf numFmtId="0" fontId="11" fillId="0" borderId="17" xfId="0" applyFont="1" applyBorder="1" applyProtection="1">
      <protection locked="0"/>
    </xf>
    <xf numFmtId="37" fontId="11" fillId="0" borderId="28" xfId="0" applyNumberFormat="1" applyFont="1" applyBorder="1" applyProtection="1">
      <protection locked="0"/>
    </xf>
    <xf numFmtId="0" fontId="11" fillId="0" borderId="28" xfId="0" applyFont="1" applyBorder="1" applyProtection="1">
      <protection locked="0"/>
    </xf>
    <xf numFmtId="0" fontId="23" fillId="0" borderId="100" xfId="0" applyFont="1" applyBorder="1"/>
    <xf numFmtId="0" fontId="11" fillId="0" borderId="169" xfId="0" applyFont="1" applyBorder="1"/>
    <xf numFmtId="3" fontId="11" fillId="0" borderId="101" xfId="0" applyNumberFormat="1" applyFont="1" applyBorder="1"/>
    <xf numFmtId="0" fontId="93" fillId="0" borderId="100" xfId="0" applyFont="1" applyBorder="1"/>
    <xf numFmtId="41" fontId="11" fillId="0" borderId="101" xfId="0" applyNumberFormat="1" applyFont="1" applyBorder="1"/>
    <xf numFmtId="0" fontId="90" fillId="41" borderId="127" xfId="0" applyFont="1" applyFill="1" applyBorder="1" applyAlignment="1">
      <alignment vertical="center"/>
    </xf>
    <xf numFmtId="0" fontId="11" fillId="0" borderId="127" xfId="0" applyFont="1" applyBorder="1" applyAlignment="1">
      <alignment horizontal="right"/>
    </xf>
    <xf numFmtId="177" fontId="11" fillId="0" borderId="127" xfId="1" applyNumberFormat="1" applyFont="1" applyBorder="1" applyAlignment="1" applyProtection="1">
      <alignment horizontal="right"/>
    </xf>
    <xf numFmtId="1" fontId="11" fillId="0" borderId="127" xfId="0" applyNumberFormat="1" applyFont="1" applyBorder="1" applyAlignment="1">
      <alignment horizontal="right"/>
    </xf>
    <xf numFmtId="0" fontId="11" fillId="0" borderId="212" xfId="0" applyFont="1" applyBorder="1" applyAlignment="1">
      <alignment horizontal="right"/>
    </xf>
    <xf numFmtId="1" fontId="11" fillId="0" borderId="212" xfId="0" applyNumberFormat="1" applyFont="1" applyBorder="1" applyAlignment="1">
      <alignment horizontal="right"/>
    </xf>
    <xf numFmtId="177" fontId="11" fillId="0" borderId="212" xfId="1" applyNumberFormat="1" applyFont="1" applyBorder="1" applyAlignment="1" applyProtection="1">
      <alignment horizontal="right"/>
    </xf>
    <xf numFmtId="0" fontId="13" fillId="0" borderId="19" xfId="0" applyFont="1" applyBorder="1"/>
    <xf numFmtId="0" fontId="89" fillId="0" borderId="0" xfId="0" applyFont="1"/>
    <xf numFmtId="0" fontId="88" fillId="0" borderId="0" xfId="0" applyFont="1"/>
    <xf numFmtId="0" fontId="12" fillId="0" borderId="5" xfId="0" applyFont="1" applyBorder="1"/>
    <xf numFmtId="0" fontId="94" fillId="0" borderId="0" xfId="0" applyFont="1"/>
    <xf numFmtId="0" fontId="28" fillId="0" borderId="0" xfId="0" applyFont="1"/>
    <xf numFmtId="0" fontId="12" fillId="0" borderId="0" xfId="0" applyFont="1" applyAlignment="1">
      <alignment vertical="center"/>
    </xf>
    <xf numFmtId="0" fontId="17" fillId="0" borderId="0" xfId="0" applyFont="1" applyAlignment="1">
      <alignment vertical="center"/>
    </xf>
    <xf numFmtId="0" fontId="11" fillId="0" borderId="0" xfId="0" applyFont="1" applyAlignment="1">
      <alignment vertical="center"/>
    </xf>
    <xf numFmtId="0" fontId="62" fillId="0" borderId="0" xfId="0" applyFont="1" applyProtection="1">
      <protection locked="0"/>
    </xf>
    <xf numFmtId="0" fontId="17" fillId="0" borderId="0" xfId="0" applyFont="1" applyProtection="1">
      <protection locked="0"/>
    </xf>
    <xf numFmtId="0" fontId="11" fillId="0" borderId="0" xfId="0" applyFont="1" applyProtection="1">
      <protection locked="0"/>
    </xf>
    <xf numFmtId="37" fontId="11" fillId="0" borderId="10" xfId="0" applyNumberFormat="1" applyFont="1" applyBorder="1" applyProtection="1">
      <protection locked="0"/>
    </xf>
    <xf numFmtId="0" fontId="17" fillId="0" borderId="10" xfId="0" applyFont="1" applyBorder="1" applyAlignment="1" applyProtection="1">
      <alignment horizontal="center"/>
      <protection locked="0"/>
    </xf>
    <xf numFmtId="164" fontId="17" fillId="0" borderId="10" xfId="0" applyNumberFormat="1" applyFont="1" applyBorder="1" applyAlignment="1" applyProtection="1">
      <alignment horizontal="center"/>
      <protection locked="0"/>
    </xf>
    <xf numFmtId="5" fontId="11" fillId="0" borderId="69" xfId="0" applyNumberFormat="1" applyFont="1" applyBorder="1" applyProtection="1">
      <protection locked="0"/>
    </xf>
    <xf numFmtId="0" fontId="17" fillId="0" borderId="1" xfId="0" applyFont="1" applyBorder="1" applyProtection="1">
      <protection locked="0"/>
    </xf>
    <xf numFmtId="177" fontId="11" fillId="0" borderId="19" xfId="1" applyNumberFormat="1" applyFont="1" applyBorder="1" applyProtection="1"/>
    <xf numFmtId="177" fontId="11" fillId="0" borderId="15" xfId="1" applyNumberFormat="1" applyFont="1" applyBorder="1" applyProtection="1"/>
    <xf numFmtId="177" fontId="11" fillId="0" borderId="25" xfId="1" applyNumberFormat="1" applyFont="1" applyBorder="1"/>
    <xf numFmtId="177" fontId="11" fillId="0" borderId="25" xfId="1" applyNumberFormat="1" applyFont="1" applyBorder="1" applyProtection="1"/>
    <xf numFmtId="177" fontId="11" fillId="0" borderId="19" xfId="1" applyNumberFormat="1" applyFont="1" applyBorder="1" applyAlignment="1" applyProtection="1">
      <alignment horizontal="center"/>
    </xf>
    <xf numFmtId="177" fontId="11" fillId="0" borderId="48" xfId="0" applyNumberFormat="1" applyFont="1" applyBorder="1" applyAlignment="1">
      <alignment horizontal="left"/>
    </xf>
    <xf numFmtId="177" fontId="11" fillId="0" borderId="101" xfId="1" applyNumberFormat="1" applyFont="1" applyFill="1" applyBorder="1" applyProtection="1"/>
    <xf numFmtId="177" fontId="11" fillId="0" borderId="83" xfId="1" applyNumberFormat="1" applyFont="1" applyFill="1" applyBorder="1" applyProtection="1"/>
    <xf numFmtId="177" fontId="11" fillId="0" borderId="17" xfId="1" applyNumberFormat="1" applyFont="1" applyBorder="1" applyAlignment="1" applyProtection="1">
      <alignment horizontal="right"/>
    </xf>
    <xf numFmtId="177" fontId="11" fillId="0" borderId="46" xfId="1" applyNumberFormat="1" applyFont="1" applyBorder="1" applyAlignment="1" applyProtection="1">
      <alignment horizontal="right"/>
    </xf>
    <xf numFmtId="177" fontId="11" fillId="0" borderId="42" xfId="1" applyNumberFormat="1" applyFont="1" applyBorder="1" applyAlignment="1" applyProtection="1">
      <alignment horizontal="right"/>
    </xf>
    <xf numFmtId="177" fontId="11" fillId="0" borderId="100" xfId="1" applyNumberFormat="1" applyFont="1" applyBorder="1" applyProtection="1"/>
    <xf numFmtId="177" fontId="11" fillId="23" borderId="42" xfId="1" applyNumberFormat="1" applyFont="1" applyFill="1" applyBorder="1" applyAlignment="1" applyProtection="1">
      <alignment horizontal="right"/>
    </xf>
    <xf numFmtId="177" fontId="11" fillId="23" borderId="100" xfId="1" applyNumberFormat="1" applyFont="1" applyFill="1" applyBorder="1" applyProtection="1"/>
    <xf numFmtId="14" fontId="11" fillId="0" borderId="15" xfId="0" applyNumberFormat="1" applyFont="1" applyBorder="1"/>
    <xf numFmtId="0" fontId="17" fillId="0" borderId="1" xfId="0" applyFont="1" applyBorder="1" applyAlignment="1">
      <alignment horizontal="left"/>
    </xf>
    <xf numFmtId="177" fontId="11" fillId="0" borderId="114" xfId="1" applyNumberFormat="1" applyFont="1" applyBorder="1"/>
    <xf numFmtId="177" fontId="11" fillId="0" borderId="74" xfId="1" applyNumberFormat="1" applyFont="1" applyBorder="1" applyProtection="1"/>
    <xf numFmtId="177" fontId="11" fillId="0" borderId="0" xfId="1" applyNumberFormat="1" applyFont="1" applyBorder="1" applyProtection="1"/>
    <xf numFmtId="177" fontId="11" fillId="0" borderId="42" xfId="1" applyNumberFormat="1" applyFont="1" applyBorder="1" applyAlignment="1" applyProtection="1">
      <alignment horizontal="centerContinuous"/>
    </xf>
    <xf numFmtId="177" fontId="23" fillId="0" borderId="0" xfId="1" applyNumberFormat="1" applyFont="1" applyBorder="1" applyProtection="1"/>
    <xf numFmtId="177" fontId="11" fillId="0" borderId="85" xfId="1" applyNumberFormat="1" applyFont="1" applyBorder="1" applyProtection="1"/>
    <xf numFmtId="177" fontId="11" fillId="0" borderId="92" xfId="1" applyNumberFormat="1" applyFont="1" applyBorder="1"/>
    <xf numFmtId="177" fontId="11" fillId="0" borderId="96" xfId="1" applyNumberFormat="1" applyFont="1" applyBorder="1" applyAlignment="1" applyProtection="1">
      <alignment horizontal="center"/>
    </xf>
    <xf numFmtId="177" fontId="11" fillId="0" borderId="98" xfId="1" applyNumberFormat="1" applyFont="1" applyBorder="1" applyAlignment="1" applyProtection="1">
      <alignment horizontal="center"/>
    </xf>
    <xf numFmtId="177" fontId="11" fillId="0" borderId="101" xfId="1" applyNumberFormat="1" applyFont="1" applyBorder="1" applyProtection="1"/>
    <xf numFmtId="177" fontId="11" fillId="0" borderId="113" xfId="1" applyNumberFormat="1" applyFont="1" applyBorder="1" applyProtection="1"/>
    <xf numFmtId="177" fontId="11" fillId="0" borderId="0" xfId="1" applyNumberFormat="1" applyFont="1" applyProtection="1"/>
    <xf numFmtId="177" fontId="11" fillId="0" borderId="0" xfId="1" applyNumberFormat="1" applyFont="1" applyAlignment="1" applyProtection="1">
      <alignment horizontal="centerContinuous"/>
    </xf>
    <xf numFmtId="177" fontId="11" fillId="0" borderId="0" xfId="1" applyNumberFormat="1" applyFont="1"/>
    <xf numFmtId="177" fontId="11" fillId="0" borderId="75" xfId="1" applyNumberFormat="1" applyFont="1" applyBorder="1" applyProtection="1"/>
    <xf numFmtId="177" fontId="11" fillId="0" borderId="17" xfId="1" applyNumberFormat="1" applyFont="1" applyBorder="1" applyAlignment="1" applyProtection="1">
      <alignment horizontal="center"/>
    </xf>
    <xf numFmtId="177" fontId="11" fillId="0" borderId="76" xfId="1" applyNumberFormat="1" applyFont="1" applyBorder="1" applyProtection="1"/>
    <xf numFmtId="177" fontId="11" fillId="0" borderId="26" xfId="1" applyNumberFormat="1" applyFont="1" applyBorder="1" applyAlignment="1" applyProtection="1">
      <alignment horizontal="center"/>
    </xf>
    <xf numFmtId="177" fontId="11" fillId="0" borderId="10" xfId="1" applyNumberFormat="1" applyFont="1" applyBorder="1" applyProtection="1"/>
    <xf numFmtId="177" fontId="11" fillId="0" borderId="122" xfId="1" applyNumberFormat="1" applyFont="1" applyBorder="1" applyAlignment="1" applyProtection="1">
      <alignment horizontal="center"/>
    </xf>
    <xf numFmtId="177" fontId="11" fillId="0" borderId="45" xfId="1" applyNumberFormat="1" applyFont="1" applyBorder="1" applyProtection="1"/>
    <xf numFmtId="177" fontId="11" fillId="0" borderId="27" xfId="1" applyNumberFormat="1" applyFont="1" applyBorder="1" applyProtection="1"/>
    <xf numFmtId="177" fontId="11" fillId="0" borderId="128" xfId="1" applyNumberFormat="1" applyFont="1" applyFill="1" applyBorder="1" applyProtection="1"/>
    <xf numFmtId="177" fontId="11" fillId="0" borderId="26" xfId="1" applyNumberFormat="1" applyFont="1" applyFill="1" applyBorder="1" applyProtection="1"/>
    <xf numFmtId="177" fontId="11" fillId="0" borderId="130" xfId="1" applyNumberFormat="1" applyFont="1" applyFill="1" applyBorder="1" applyProtection="1"/>
    <xf numFmtId="177" fontId="11" fillId="0" borderId="135" xfId="1" applyNumberFormat="1" applyFont="1" applyBorder="1" applyProtection="1"/>
    <xf numFmtId="177" fontId="11" fillId="0" borderId="31" xfId="1" applyNumberFormat="1" applyFont="1" applyBorder="1" applyProtection="1"/>
    <xf numFmtId="177" fontId="11" fillId="0" borderId="31" xfId="1" applyNumberFormat="1" applyFont="1" applyBorder="1" applyAlignment="1" applyProtection="1">
      <alignment horizontal="centerContinuous"/>
    </xf>
    <xf numFmtId="177" fontId="11" fillId="0" borderId="25" xfId="1" applyNumberFormat="1" applyFont="1" applyBorder="1" applyAlignment="1" applyProtection="1">
      <alignment horizontal="center"/>
    </xf>
    <xf numFmtId="177" fontId="11" fillId="0" borderId="26" xfId="1" applyNumberFormat="1" applyFont="1" applyBorder="1" applyProtection="1"/>
    <xf numFmtId="177" fontId="11" fillId="0" borderId="23" xfId="1" applyNumberFormat="1" applyFont="1" applyBorder="1" applyProtection="1"/>
    <xf numFmtId="177" fontId="0" fillId="0" borderId="0" xfId="1" applyNumberFormat="1" applyFont="1" applyProtection="1"/>
    <xf numFmtId="177" fontId="11" fillId="0" borderId="2" xfId="1" applyNumberFormat="1" applyFont="1" applyBorder="1" applyProtection="1"/>
    <xf numFmtId="177" fontId="11" fillId="0" borderId="36" xfId="1" applyNumberFormat="1" applyFont="1" applyBorder="1" applyProtection="1"/>
    <xf numFmtId="177" fontId="0" fillId="0" borderId="0" xfId="1" applyNumberFormat="1" applyFont="1"/>
    <xf numFmtId="177" fontId="11" fillId="0" borderId="8" xfId="1" applyNumberFormat="1" applyFont="1" applyBorder="1" applyProtection="1"/>
    <xf numFmtId="177" fontId="11" fillId="0" borderId="18" xfId="1" applyNumberFormat="1" applyFont="1" applyBorder="1" applyProtection="1"/>
    <xf numFmtId="177" fontId="11" fillId="0" borderId="33" xfId="1" applyNumberFormat="1" applyFont="1" applyBorder="1" applyProtection="1"/>
    <xf numFmtId="177" fontId="11" fillId="0" borderId="18" xfId="1" applyNumberFormat="1" applyFont="1" applyBorder="1" applyAlignment="1" applyProtection="1">
      <alignment horizontal="center"/>
    </xf>
    <xf numFmtId="177" fontId="11" fillId="0" borderId="20" xfId="1" applyNumberFormat="1" applyFont="1" applyBorder="1" applyAlignment="1" applyProtection="1">
      <alignment horizontal="center"/>
    </xf>
    <xf numFmtId="177" fontId="11" fillId="0" borderId="30" xfId="1" applyNumberFormat="1" applyFont="1" applyBorder="1" applyAlignment="1" applyProtection="1">
      <alignment horizontal="centerContinuous"/>
    </xf>
    <xf numFmtId="177" fontId="11" fillId="0" borderId="20" xfId="1" applyNumberFormat="1" applyFont="1" applyBorder="1" applyProtection="1"/>
    <xf numFmtId="177" fontId="11" fillId="0" borderId="0" xfId="1" applyNumberFormat="1" applyFont="1" applyAlignment="1" applyProtection="1">
      <alignment horizontal="left"/>
    </xf>
    <xf numFmtId="177" fontId="11" fillId="0" borderId="10" xfId="1" applyNumberFormat="1" applyFont="1" applyBorder="1" applyAlignment="1" applyProtection="1">
      <alignment horizontal="centerContinuous"/>
    </xf>
    <xf numFmtId="177" fontId="11" fillId="0" borderId="178" xfId="1" applyNumberFormat="1" applyFont="1" applyBorder="1" applyProtection="1"/>
    <xf numFmtId="177" fontId="11" fillId="0" borderId="25" xfId="1" applyNumberFormat="1" applyFont="1" applyFill="1" applyBorder="1" applyAlignment="1" applyProtection="1">
      <alignment horizontal="centerContinuous"/>
    </xf>
    <xf numFmtId="177" fontId="11" fillId="0" borderId="0" xfId="1" applyNumberFormat="1" applyFont="1" applyFill="1"/>
    <xf numFmtId="177" fontId="11" fillId="0" borderId="0" xfId="1" applyNumberFormat="1" applyFont="1" applyFill="1" applyAlignment="1" applyProtection="1">
      <alignment horizontal="left"/>
    </xf>
    <xf numFmtId="177" fontId="11" fillId="0" borderId="10" xfId="1" applyNumberFormat="1" applyFont="1" applyFill="1" applyBorder="1" applyProtection="1"/>
    <xf numFmtId="177" fontId="11" fillId="0" borderId="0" xfId="1" applyNumberFormat="1" applyFont="1" applyFill="1" applyBorder="1" applyProtection="1"/>
    <xf numFmtId="177" fontId="11" fillId="0" borderId="169" xfId="1" applyNumberFormat="1" applyFont="1" applyBorder="1" applyProtection="1"/>
    <xf numFmtId="177" fontId="11" fillId="0" borderId="10" xfId="1" applyNumberFormat="1" applyFont="1" applyBorder="1" applyAlignment="1" applyProtection="1">
      <alignment horizontal="left"/>
    </xf>
    <xf numFmtId="177" fontId="11" fillId="0" borderId="10" xfId="1" applyNumberFormat="1" applyFont="1" applyBorder="1" applyAlignment="1" applyProtection="1">
      <alignment horizontal="center"/>
    </xf>
    <xf numFmtId="177" fontId="11" fillId="0" borderId="21" xfId="1" applyNumberFormat="1" applyFont="1" applyBorder="1" applyProtection="1"/>
    <xf numFmtId="177" fontId="11" fillId="0" borderId="0" xfId="1" applyNumberFormat="1" applyFont="1" applyBorder="1" applyAlignment="1" applyProtection="1">
      <alignment horizontal="center"/>
    </xf>
    <xf numFmtId="177" fontId="11" fillId="0" borderId="21" xfId="1" applyNumberFormat="1" applyFont="1" applyBorder="1" applyAlignment="1" applyProtection="1">
      <alignment horizontal="center"/>
    </xf>
    <xf numFmtId="177" fontId="11" fillId="0" borderId="77" xfId="1" applyNumberFormat="1" applyFont="1" applyBorder="1" applyProtection="1"/>
    <xf numFmtId="177" fontId="11" fillId="0" borderId="79" xfId="1" applyNumberFormat="1" applyFont="1" applyBorder="1" applyProtection="1"/>
    <xf numFmtId="177" fontId="11" fillId="0" borderId="81" xfId="1" applyNumberFormat="1" applyFont="1" applyBorder="1" applyProtection="1"/>
    <xf numFmtId="177" fontId="11" fillId="0" borderId="83" xfId="1" applyNumberFormat="1" applyFont="1" applyBorder="1" applyAlignment="1" applyProtection="1">
      <alignment horizontal="centerContinuous"/>
    </xf>
    <xf numFmtId="177" fontId="23" fillId="0" borderId="79" xfId="1" applyNumberFormat="1" applyFont="1" applyBorder="1" applyProtection="1"/>
    <xf numFmtId="177" fontId="59" fillId="0" borderId="92" xfId="1" applyNumberFormat="1" applyFont="1" applyBorder="1"/>
    <xf numFmtId="177" fontId="59" fillId="0" borderId="89" xfId="1" applyNumberFormat="1" applyFont="1" applyBorder="1"/>
    <xf numFmtId="177" fontId="11" fillId="0" borderId="79" xfId="1" applyNumberFormat="1" applyFont="1" applyBorder="1" applyAlignment="1" applyProtection="1">
      <alignment horizontal="center"/>
    </xf>
    <xf numFmtId="177" fontId="11" fillId="0" borderId="107" xfId="1" applyNumberFormat="1" applyFont="1" applyFill="1" applyBorder="1" applyProtection="1"/>
    <xf numFmtId="177" fontId="11" fillId="0" borderId="98" xfId="1" applyNumberFormat="1" applyFont="1" applyFill="1" applyBorder="1" applyProtection="1"/>
    <xf numFmtId="177" fontId="11" fillId="0" borderId="81" xfId="1" applyNumberFormat="1" applyFont="1" applyFill="1" applyBorder="1" applyProtection="1"/>
    <xf numFmtId="177" fontId="11" fillId="0" borderId="83" xfId="1" applyNumberFormat="1" applyFont="1" applyBorder="1" applyProtection="1"/>
    <xf numFmtId="177" fontId="11" fillId="0" borderId="104" xfId="1" applyNumberFormat="1" applyFont="1" applyFill="1" applyBorder="1" applyProtection="1"/>
    <xf numFmtId="177" fontId="11" fillId="0" borderId="105" xfId="1" applyNumberFormat="1" applyFont="1" applyFill="1" applyBorder="1" applyProtection="1"/>
    <xf numFmtId="177" fontId="11" fillId="0" borderId="112" xfId="1" applyNumberFormat="1" applyFont="1" applyBorder="1" applyProtection="1"/>
    <xf numFmtId="183" fontId="0" fillId="0" borderId="127" xfId="2" applyNumberFormat="1" applyFont="1" applyBorder="1"/>
    <xf numFmtId="177" fontId="11" fillId="0" borderId="0" xfId="1" applyNumberFormat="1" applyFont="1" applyBorder="1" applyAlignment="1" applyProtection="1">
      <alignment horizontal="centerContinuous"/>
    </xf>
    <xf numFmtId="177" fontId="23" fillId="0" borderId="85" xfId="1" applyNumberFormat="1" applyFont="1" applyBorder="1" applyProtection="1"/>
    <xf numFmtId="177" fontId="11" fillId="0" borderId="84" xfId="1" applyNumberFormat="1" applyFont="1" applyBorder="1" applyAlignment="1" applyProtection="1">
      <alignment horizontal="center"/>
    </xf>
    <xf numFmtId="177" fontId="11" fillId="0" borderId="127" xfId="1" applyNumberFormat="1" applyFont="1" applyBorder="1" applyProtection="1"/>
    <xf numFmtId="177" fontId="11" fillId="0" borderId="127" xfId="1" applyNumberFormat="1" applyFont="1" applyFill="1" applyBorder="1" applyProtection="1"/>
    <xf numFmtId="183" fontId="11" fillId="0" borderId="127" xfId="2" applyNumberFormat="1" applyFont="1" applyBorder="1" applyProtection="1"/>
    <xf numFmtId="0" fontId="17" fillId="0" borderId="1" xfId="0" applyFont="1" applyBorder="1" applyAlignment="1">
      <alignment horizontal="right"/>
    </xf>
    <xf numFmtId="164" fontId="11" fillId="0" borderId="26" xfId="0" applyNumberFormat="1" applyFont="1" applyBorder="1" applyAlignment="1">
      <alignment horizontal="left"/>
    </xf>
    <xf numFmtId="0" fontId="7" fillId="0" borderId="133" xfId="0" applyFont="1" applyBorder="1"/>
    <xf numFmtId="164" fontId="11" fillId="0" borderId="21" xfId="0" applyNumberFormat="1" applyFont="1" applyBorder="1" applyAlignment="1">
      <alignment horizontal="left"/>
    </xf>
    <xf numFmtId="49" fontId="11" fillId="0" borderId="22" xfId="0" applyNumberFormat="1" applyFont="1" applyBorder="1" applyAlignment="1">
      <alignment horizontal="left"/>
    </xf>
    <xf numFmtId="0" fontId="11" fillId="0" borderId="14" xfId="0" applyFont="1" applyBorder="1" applyAlignment="1">
      <alignment horizontal="left"/>
    </xf>
    <xf numFmtId="0" fontId="11" fillId="0" borderId="22" xfId="0" applyFont="1" applyBorder="1" applyAlignment="1">
      <alignment horizontal="left"/>
    </xf>
    <xf numFmtId="37" fontId="11" fillId="4" borderId="16" xfId="0" applyNumberFormat="1" applyFont="1" applyFill="1" applyBorder="1" applyAlignment="1">
      <alignment horizontal="center"/>
    </xf>
    <xf numFmtId="164" fontId="0" fillId="0" borderId="56" xfId="0" applyNumberFormat="1" applyBorder="1" applyAlignment="1">
      <alignment horizontal="left"/>
    </xf>
    <xf numFmtId="0" fontId="11" fillId="0" borderId="6" xfId="0" applyFont="1" applyBorder="1" applyProtection="1">
      <protection locked="0"/>
    </xf>
    <xf numFmtId="0" fontId="17" fillId="0" borderId="55" xfId="0" applyFont="1" applyBorder="1" applyProtection="1">
      <protection locked="0"/>
    </xf>
    <xf numFmtId="183" fontId="11" fillId="0" borderId="81" xfId="2" applyNumberFormat="1" applyFont="1" applyFill="1" applyBorder="1" applyProtection="1"/>
    <xf numFmtId="177" fontId="11" fillId="0" borderId="147" xfId="1" applyNumberFormat="1" applyFont="1" applyFill="1" applyBorder="1" applyProtection="1"/>
    <xf numFmtId="0" fontId="11" fillId="0" borderId="19" xfId="0" applyFont="1" applyBorder="1" applyAlignment="1">
      <alignment horizontal="right"/>
    </xf>
    <xf numFmtId="0" fontId="12" fillId="0" borderId="15" xfId="0" applyFont="1" applyBorder="1" applyAlignment="1">
      <alignment horizontal="left"/>
    </xf>
    <xf numFmtId="2" fontId="11" fillId="0" borderId="0" xfId="0" applyNumberFormat="1" applyFont="1" applyAlignment="1">
      <alignment horizontal="right"/>
    </xf>
    <xf numFmtId="2" fontId="11" fillId="0" borderId="0" xfId="0" applyNumberFormat="1" applyFont="1" applyAlignment="1">
      <alignment horizontal="centerContinuous"/>
    </xf>
    <xf numFmtId="2" fontId="0" fillId="0" borderId="0" xfId="0" applyNumberFormat="1"/>
    <xf numFmtId="9" fontId="0" fillId="0" borderId="25" xfId="1880" applyFont="1" applyBorder="1" applyProtection="1"/>
    <xf numFmtId="9" fontId="11" fillId="0" borderId="25" xfId="1880" applyFont="1" applyBorder="1" applyProtection="1"/>
    <xf numFmtId="9" fontId="11" fillId="0" borderId="31" xfId="1880" applyFont="1" applyBorder="1" applyAlignment="1" applyProtection="1">
      <alignment horizontal="centerContinuous"/>
    </xf>
    <xf numFmtId="9" fontId="11" fillId="0" borderId="42" xfId="1880" applyFont="1" applyBorder="1" applyAlignment="1" applyProtection="1">
      <alignment horizontal="centerContinuous"/>
    </xf>
    <xf numFmtId="9" fontId="11" fillId="0" borderId="19" xfId="1880" applyFont="1" applyBorder="1" applyProtection="1"/>
    <xf numFmtId="9" fontId="11" fillId="0" borderId="19" xfId="1880" applyFont="1" applyBorder="1" applyAlignment="1" applyProtection="1">
      <alignment horizontal="center"/>
    </xf>
    <xf numFmtId="9" fontId="0" fillId="0" borderId="0" xfId="1880" applyFont="1" applyProtection="1"/>
    <xf numFmtId="9" fontId="11" fillId="0" borderId="0" xfId="1880" applyFont="1" applyAlignment="1" applyProtection="1">
      <alignment horizontal="centerContinuous"/>
    </xf>
    <xf numFmtId="9" fontId="0" fillId="0" borderId="0" xfId="1880" applyFont="1"/>
    <xf numFmtId="2" fontId="11" fillId="0" borderId="0" xfId="0" applyNumberFormat="1" applyFont="1"/>
    <xf numFmtId="2" fontId="0" fillId="0" borderId="26" xfId="0" applyNumberFormat="1" applyBorder="1" applyAlignment="1">
      <alignment horizontal="center"/>
    </xf>
    <xf numFmtId="2" fontId="11" fillId="0" borderId="31" xfId="0" applyNumberFormat="1" applyFont="1" applyBorder="1" applyAlignment="1">
      <alignment horizontal="centerContinuous"/>
    </xf>
    <xf numFmtId="2" fontId="11" fillId="0" borderId="42" xfId="0" applyNumberFormat="1" applyFont="1" applyBorder="1" applyAlignment="1">
      <alignment horizontal="centerContinuous"/>
    </xf>
    <xf numFmtId="2" fontId="11" fillId="0" borderId="19" xfId="0" applyNumberFormat="1" applyFont="1" applyBorder="1" applyAlignment="1">
      <alignment horizontal="center"/>
    </xf>
    <xf numFmtId="2" fontId="11" fillId="0" borderId="25" xfId="0" applyNumberFormat="1" applyFont="1" applyBorder="1"/>
    <xf numFmtId="0" fontId="78" fillId="0" borderId="5" xfId="0" applyFont="1" applyBorder="1" applyAlignment="1" applyProtection="1">
      <alignment horizontal="center"/>
      <protection locked="0"/>
    </xf>
    <xf numFmtId="0" fontId="7" fillId="0" borderId="214" xfId="0" applyFont="1" applyBorder="1"/>
    <xf numFmtId="37" fontId="11" fillId="0" borderId="177" xfId="0" applyNumberFormat="1" applyFont="1" applyBorder="1"/>
    <xf numFmtId="177" fontId="11" fillId="0" borderId="16" xfId="1" applyNumberFormat="1" applyFont="1" applyBorder="1" applyAlignment="1" applyProtection="1">
      <alignment horizontal="right"/>
    </xf>
    <xf numFmtId="37" fontId="11" fillId="0" borderId="15" xfId="1" applyNumberFormat="1" applyFont="1" applyBorder="1" applyProtection="1"/>
    <xf numFmtId="0" fontId="11" fillId="0" borderId="102" xfId="0" applyFont="1" applyBorder="1"/>
    <xf numFmtId="0" fontId="0" fillId="0" borderId="215" xfId="0" applyBorder="1"/>
    <xf numFmtId="0" fontId="7" fillId="0" borderId="5" xfId="0" applyFont="1" applyBorder="1" applyAlignment="1">
      <alignment horizontal="left" wrapText="1"/>
    </xf>
    <xf numFmtId="0" fontId="11" fillId="0" borderId="10" xfId="0" applyFont="1" applyBorder="1" applyAlignment="1">
      <alignment horizontal="left" wrapText="1"/>
    </xf>
    <xf numFmtId="37" fontId="11" fillId="0" borderId="25" xfId="0" applyNumberFormat="1" applyFont="1" applyBorder="1" applyProtection="1">
      <protection locked="0"/>
    </xf>
    <xf numFmtId="177" fontId="7" fillId="0" borderId="15" xfId="1" applyNumberFormat="1" applyFont="1" applyBorder="1" applyProtection="1"/>
    <xf numFmtId="49" fontId="97" fillId="0" borderId="0" xfId="0" applyNumberFormat="1" applyFont="1"/>
    <xf numFmtId="49" fontId="7" fillId="0" borderId="0" xfId="0" applyNumberFormat="1" applyFont="1" applyAlignment="1">
      <alignment horizontal="left"/>
    </xf>
    <xf numFmtId="177" fontId="7" fillId="0" borderId="0" xfId="1" applyNumberFormat="1" applyFont="1" applyProtection="1"/>
    <xf numFmtId="177" fontId="7" fillId="0" borderId="216" xfId="0" applyNumberFormat="1" applyFont="1" applyBorder="1"/>
    <xf numFmtId="0" fontId="7" fillId="0" borderId="217" xfId="0" applyFont="1" applyBorder="1"/>
    <xf numFmtId="0" fontId="98" fillId="0" borderId="0" xfId="0" applyFont="1" applyAlignment="1">
      <alignment horizontal="left"/>
    </xf>
    <xf numFmtId="0" fontId="0" fillId="0" borderId="66" xfId="0" applyBorder="1" applyAlignment="1">
      <alignment horizontal="left"/>
    </xf>
    <xf numFmtId="0" fontId="0" fillId="0" borderId="55" xfId="0" applyBorder="1" applyAlignment="1">
      <alignment horizontal="left"/>
    </xf>
    <xf numFmtId="0" fontId="23" fillId="0" borderId="6" xfId="0" applyFont="1" applyBorder="1"/>
    <xf numFmtId="0" fontId="23" fillId="0" borderId="1" xfId="0" applyFont="1" applyBorder="1"/>
    <xf numFmtId="0" fontId="23" fillId="0" borderId="7" xfId="0" applyFont="1" applyBorder="1"/>
    <xf numFmtId="0" fontId="24" fillId="0" borderId="0" xfId="0" applyFont="1" applyAlignment="1">
      <alignment horizontal="centerContinuous"/>
    </xf>
    <xf numFmtId="0" fontId="24" fillId="0" borderId="5" xfId="0" applyFont="1" applyBorder="1" applyAlignment="1">
      <alignment horizontal="centerContinuous"/>
    </xf>
    <xf numFmtId="0" fontId="24" fillId="0" borderId="1" xfId="0" applyFont="1" applyBorder="1" applyAlignment="1">
      <alignment horizontal="centerContinuous"/>
    </xf>
    <xf numFmtId="0" fontId="24" fillId="0" borderId="7" xfId="0" applyFont="1" applyBorder="1" applyAlignment="1">
      <alignment horizontal="centerContinuous"/>
    </xf>
    <xf numFmtId="0" fontId="24" fillId="0" borderId="1" xfId="0" applyFont="1" applyBorder="1" applyAlignment="1">
      <alignment horizontal="center"/>
    </xf>
    <xf numFmtId="0" fontId="0" fillId="0" borderId="5" xfId="0" applyBorder="1" applyAlignment="1">
      <alignment horizontal="left"/>
    </xf>
    <xf numFmtId="5" fontId="0" fillId="0" borderId="5" xfId="0" applyNumberFormat="1" applyBorder="1"/>
    <xf numFmtId="0" fontId="0" fillId="0" borderId="70" xfId="0" applyBorder="1"/>
    <xf numFmtId="37" fontId="0" fillId="0" borderId="70" xfId="0" applyNumberFormat="1" applyBorder="1"/>
    <xf numFmtId="37" fontId="0" fillId="0" borderId="60" xfId="0" applyNumberFormat="1" applyBorder="1"/>
    <xf numFmtId="5" fontId="0" fillId="0" borderId="60" xfId="0" applyNumberFormat="1" applyBorder="1"/>
    <xf numFmtId="37" fontId="0" fillId="0" borderId="61" xfId="0" applyNumberFormat="1" applyBorder="1"/>
    <xf numFmtId="37" fontId="0" fillId="0" borderId="59" xfId="0" applyNumberFormat="1" applyBorder="1"/>
    <xf numFmtId="177" fontId="0" fillId="0" borderId="5" xfId="0" applyNumberFormat="1" applyBorder="1"/>
    <xf numFmtId="164" fontId="0" fillId="0" borderId="10" xfId="0" applyNumberFormat="1" applyBorder="1" applyAlignment="1">
      <alignment horizontal="left"/>
    </xf>
    <xf numFmtId="0" fontId="0" fillId="0" borderId="4" xfId="0" applyBorder="1" applyAlignment="1">
      <alignment horizontal="left"/>
    </xf>
    <xf numFmtId="164" fontId="0" fillId="0" borderId="1" xfId="0" applyNumberFormat="1" applyBorder="1" applyAlignment="1">
      <alignment horizontal="center"/>
    </xf>
    <xf numFmtId="164" fontId="0" fillId="0" borderId="6" xfId="0" applyNumberFormat="1" applyBorder="1" applyAlignment="1">
      <alignment horizontal="left"/>
    </xf>
    <xf numFmtId="39" fontId="0" fillId="0" borderId="5" xfId="0" applyNumberFormat="1" applyBorder="1"/>
    <xf numFmtId="39" fontId="0" fillId="0" borderId="0" xfId="0" applyNumberFormat="1"/>
    <xf numFmtId="39" fontId="0" fillId="0" borderId="55" xfId="0" applyNumberFormat="1" applyBorder="1"/>
    <xf numFmtId="39" fontId="0" fillId="0" borderId="7" xfId="0" applyNumberFormat="1" applyBorder="1"/>
    <xf numFmtId="39" fontId="0" fillId="0" borderId="1" xfId="0" applyNumberFormat="1" applyBorder="1"/>
    <xf numFmtId="39" fontId="0" fillId="0" borderId="56" xfId="0" applyNumberFormat="1" applyBorder="1"/>
    <xf numFmtId="39" fontId="0" fillId="0" borderId="5" xfId="0" applyNumberFormat="1" applyBorder="1" applyAlignment="1">
      <alignment horizontal="right"/>
    </xf>
    <xf numFmtId="40" fontId="0" fillId="0" borderId="0" xfId="0" applyNumberFormat="1" applyAlignment="1">
      <alignment horizontal="right"/>
    </xf>
    <xf numFmtId="40" fontId="0" fillId="0" borderId="0" xfId="0" applyNumberFormat="1"/>
    <xf numFmtId="39" fontId="0" fillId="0" borderId="55" xfId="0" applyNumberFormat="1" applyBorder="1" applyAlignment="1">
      <alignment horizontal="right"/>
    </xf>
    <xf numFmtId="40" fontId="0" fillId="0" borderId="1" xfId="0" applyNumberFormat="1" applyBorder="1"/>
    <xf numFmtId="0" fontId="0" fillId="0" borderId="218" xfId="0" applyBorder="1"/>
    <xf numFmtId="1" fontId="11" fillId="0" borderId="127" xfId="1" applyNumberFormat="1" applyFont="1" applyFill="1" applyBorder="1" applyProtection="1"/>
    <xf numFmtId="14" fontId="11" fillId="0" borderId="28" xfId="0" quotePrefix="1" applyNumberFormat="1" applyFont="1" applyBorder="1" applyAlignment="1">
      <alignment horizontal="right"/>
    </xf>
    <xf numFmtId="10" fontId="11" fillId="0" borderId="185" xfId="0" applyNumberFormat="1" applyFont="1" applyBorder="1" applyProtection="1">
      <protection locked="0"/>
    </xf>
    <xf numFmtId="177" fontId="0" fillId="0" borderId="55" xfId="0" applyNumberFormat="1" applyBorder="1"/>
    <xf numFmtId="43" fontId="0" fillId="0" borderId="5" xfId="0" applyNumberFormat="1" applyBorder="1"/>
    <xf numFmtId="1" fontId="11" fillId="0" borderId="101" xfId="0" applyNumberFormat="1" applyFont="1" applyBorder="1"/>
    <xf numFmtId="184" fontId="11" fillId="0" borderId="18" xfId="0" applyNumberFormat="1" applyFont="1" applyBorder="1" applyAlignment="1">
      <alignment horizontal="center"/>
    </xf>
    <xf numFmtId="184" fontId="11" fillId="0" borderId="0" xfId="0" applyNumberFormat="1" applyFont="1" applyAlignment="1">
      <alignment horizontal="center"/>
    </xf>
    <xf numFmtId="184" fontId="11" fillId="0" borderId="15" xfId="0" applyNumberFormat="1" applyFont="1" applyBorder="1" applyAlignment="1">
      <alignment horizontal="center"/>
    </xf>
    <xf numFmtId="184" fontId="11" fillId="0" borderId="219" xfId="0" applyNumberFormat="1" applyFont="1" applyBorder="1" applyAlignment="1">
      <alignment horizontal="center"/>
    </xf>
    <xf numFmtId="184" fontId="11" fillId="0" borderId="214" xfId="0" applyNumberFormat="1" applyFont="1" applyBorder="1" applyAlignment="1">
      <alignment horizontal="center"/>
    </xf>
    <xf numFmtId="0" fontId="11" fillId="0" borderId="214" xfId="0" applyFont="1" applyBorder="1" applyAlignment="1">
      <alignment horizontal="center"/>
    </xf>
    <xf numFmtId="0" fontId="11" fillId="0" borderId="219" xfId="0" applyFont="1" applyBorder="1"/>
    <xf numFmtId="175" fontId="11" fillId="0" borderId="26" xfId="1" applyNumberFormat="1" applyFont="1" applyBorder="1" applyProtection="1"/>
    <xf numFmtId="177" fontId="11" fillId="0" borderId="17" xfId="1" applyNumberFormat="1" applyFont="1" applyBorder="1" applyProtection="1"/>
    <xf numFmtId="184" fontId="11" fillId="0" borderId="15" xfId="0" applyNumberFormat="1" applyFont="1" applyBorder="1"/>
    <xf numFmtId="177" fontId="11" fillId="0" borderId="10" xfId="1" applyNumberFormat="1" applyFont="1" applyBorder="1"/>
    <xf numFmtId="183" fontId="11" fillId="0" borderId="17" xfId="2" applyNumberFormat="1" applyFont="1" applyBorder="1" applyProtection="1"/>
    <xf numFmtId="177" fontId="0" fillId="0" borderId="0" xfId="0" applyNumberFormat="1"/>
    <xf numFmtId="177" fontId="11" fillId="41" borderId="169" xfId="1" applyNumberFormat="1" applyFont="1" applyFill="1" applyBorder="1" applyProtection="1"/>
    <xf numFmtId="37" fontId="11" fillId="0" borderId="25" xfId="0" applyNumberFormat="1" applyFont="1" applyBorder="1" applyAlignment="1">
      <alignment horizontal="left"/>
    </xf>
    <xf numFmtId="0" fontId="0" fillId="0" borderId="220" xfId="0" applyBorder="1"/>
    <xf numFmtId="39" fontId="0" fillId="0" borderId="220" xfId="0" applyNumberFormat="1" applyBorder="1"/>
    <xf numFmtId="40" fontId="0" fillId="0" borderId="218" xfId="0" applyNumberFormat="1" applyBorder="1"/>
    <xf numFmtId="39" fontId="0" fillId="0" borderId="221" xfId="0" applyNumberFormat="1" applyBorder="1"/>
    <xf numFmtId="37" fontId="0" fillId="0" borderId="221" xfId="0" applyNumberFormat="1" applyBorder="1"/>
    <xf numFmtId="0" fontId="0" fillId="0" borderId="221" xfId="0" applyBorder="1"/>
    <xf numFmtId="177" fontId="7" fillId="0" borderId="0" xfId="1" applyNumberFormat="1" applyFont="1" applyBorder="1" applyAlignment="1" applyProtection="1">
      <alignment horizontal="right"/>
    </xf>
    <xf numFmtId="177" fontId="7" fillId="0" borderId="0" xfId="1" applyNumberFormat="1" applyFont="1" applyAlignment="1" applyProtection="1">
      <alignment horizontal="centerContinuous"/>
    </xf>
    <xf numFmtId="37" fontId="11" fillId="0" borderId="14" xfId="0" applyNumberFormat="1" applyFont="1" applyBorder="1"/>
    <xf numFmtId="37" fontId="11" fillId="0" borderId="5" xfId="0" applyNumberFormat="1" applyFont="1" applyBorder="1" applyAlignment="1">
      <alignment horizontal="center"/>
    </xf>
    <xf numFmtId="37" fontId="11" fillId="0" borderId="11" xfId="0" applyNumberFormat="1" applyFont="1" applyBorder="1" applyAlignment="1">
      <alignment horizontal="center"/>
    </xf>
    <xf numFmtId="37" fontId="11" fillId="0" borderId="0" xfId="0" applyNumberFormat="1" applyFont="1" applyAlignment="1">
      <alignment horizontal="right"/>
    </xf>
    <xf numFmtId="37" fontId="11" fillId="0" borderId="31" xfId="0" applyNumberFormat="1" applyFont="1" applyBorder="1" applyAlignment="1">
      <alignment horizontal="centerContinuous"/>
    </xf>
    <xf numFmtId="37" fontId="11" fillId="0" borderId="42" xfId="0" applyNumberFormat="1" applyFont="1" applyBorder="1" applyAlignment="1">
      <alignment horizontal="centerContinuous"/>
    </xf>
    <xf numFmtId="37" fontId="11" fillId="0" borderId="19" xfId="0" applyNumberFormat="1" applyFont="1" applyBorder="1" applyAlignment="1">
      <alignment horizontal="center"/>
    </xf>
    <xf numFmtId="177" fontId="11" fillId="0" borderId="125" xfId="1" applyNumberFormat="1" applyFont="1" applyBorder="1" applyProtection="1"/>
    <xf numFmtId="0" fontId="12" fillId="0" borderId="31" xfId="0" applyFont="1" applyBorder="1"/>
    <xf numFmtId="0" fontId="0" fillId="0" borderId="0" xfId="0" applyProtection="1">
      <protection locked="0"/>
    </xf>
    <xf numFmtId="10" fontId="0" fillId="0" borderId="0" xfId="0" applyNumberFormat="1"/>
    <xf numFmtId="43" fontId="96" fillId="0" borderId="0" xfId="1" applyFont="1"/>
    <xf numFmtId="5" fontId="11" fillId="0" borderId="21" xfId="0" applyNumberFormat="1" applyFont="1" applyBorder="1" applyProtection="1">
      <protection locked="0"/>
    </xf>
    <xf numFmtId="177" fontId="11" fillId="0" borderId="19" xfId="1" applyNumberFormat="1" applyFont="1" applyFill="1" applyBorder="1" applyProtection="1"/>
    <xf numFmtId="43" fontId="11" fillId="0" borderId="0" xfId="1" applyFont="1"/>
    <xf numFmtId="43" fontId="11" fillId="0" borderId="0" xfId="1" applyFont="1" applyProtection="1"/>
    <xf numFmtId="0" fontId="96" fillId="0" borderId="0" xfId="0" applyFont="1"/>
    <xf numFmtId="177" fontId="11" fillId="0" borderId="52" xfId="0" applyNumberFormat="1" applyFont="1" applyBorder="1"/>
    <xf numFmtId="43" fontId="96" fillId="0" borderId="0" xfId="1" applyFont="1" applyProtection="1"/>
    <xf numFmtId="43" fontId="96" fillId="0" borderId="0" xfId="1" applyFont="1" applyAlignment="1" applyProtection="1">
      <alignment horizontal="left"/>
    </xf>
    <xf numFmtId="177" fontId="11" fillId="0" borderId="0" xfId="0" applyNumberFormat="1" applyFont="1"/>
    <xf numFmtId="177" fontId="96" fillId="0" borderId="0" xfId="0" applyNumberFormat="1" applyFont="1"/>
    <xf numFmtId="43" fontId="96" fillId="0" borderId="0" xfId="1" applyFont="1" applyAlignment="1">
      <alignment horizontal="left"/>
    </xf>
    <xf numFmtId="177" fontId="11" fillId="0" borderId="46" xfId="1" applyNumberFormat="1" applyFont="1" applyBorder="1" applyProtection="1"/>
    <xf numFmtId="177" fontId="96" fillId="0" borderId="0" xfId="1" applyNumberFormat="1" applyFont="1" applyProtection="1"/>
    <xf numFmtId="37" fontId="12" fillId="0" borderId="25" xfId="0" applyNumberFormat="1" applyFont="1" applyBorder="1"/>
    <xf numFmtId="0" fontId="78" fillId="0" borderId="55" xfId="0" applyFont="1" applyBorder="1" applyAlignment="1" applyProtection="1">
      <alignment horizontal="center"/>
      <protection locked="0"/>
    </xf>
    <xf numFmtId="0" fontId="17" fillId="0" borderId="55" xfId="0" applyFont="1" applyBorder="1" applyAlignment="1" applyProtection="1">
      <alignment horizontal="center"/>
      <protection locked="0"/>
    </xf>
    <xf numFmtId="0" fontId="17" fillId="0" borderId="63" xfId="0" applyFont="1" applyBorder="1" applyProtection="1">
      <protection locked="0"/>
    </xf>
    <xf numFmtId="0" fontId="17" fillId="0" borderId="5" xfId="0" applyFont="1" applyBorder="1" applyAlignment="1" applyProtection="1">
      <alignment horizontal="center"/>
      <protection locked="0"/>
    </xf>
    <xf numFmtId="5" fontId="11" fillId="0" borderId="44" xfId="0" applyNumberFormat="1" applyFont="1" applyBorder="1" applyProtection="1">
      <protection locked="0"/>
    </xf>
    <xf numFmtId="37" fontId="11" fillId="0" borderId="44" xfId="0" applyNumberFormat="1" applyFont="1" applyBorder="1" applyProtection="1">
      <protection locked="0"/>
    </xf>
    <xf numFmtId="37" fontId="11" fillId="0" borderId="179" xfId="0" applyNumberFormat="1" applyFont="1" applyBorder="1" applyProtection="1">
      <protection locked="0"/>
    </xf>
    <xf numFmtId="37" fontId="11" fillId="0" borderId="198" xfId="0" applyNumberFormat="1" applyFont="1" applyBorder="1" applyProtection="1">
      <protection locked="0"/>
    </xf>
    <xf numFmtId="37" fontId="11" fillId="0" borderId="32" xfId="0" applyNumberFormat="1" applyFont="1" applyBorder="1" applyProtection="1">
      <protection locked="0"/>
    </xf>
    <xf numFmtId="0" fontId="11" fillId="0" borderId="22" xfId="0" applyFont="1" applyBorder="1" applyAlignment="1">
      <alignment horizontal="right"/>
    </xf>
    <xf numFmtId="0" fontId="11" fillId="0" borderId="16" xfId="0" applyFont="1" applyBorder="1" applyAlignment="1">
      <alignment horizontal="right"/>
    </xf>
    <xf numFmtId="37" fontId="11" fillId="0" borderId="46" xfId="1" applyNumberFormat="1" applyFont="1" applyBorder="1" applyProtection="1"/>
    <xf numFmtId="37" fontId="17" fillId="0" borderId="21" xfId="0" applyNumberFormat="1" applyFont="1" applyBorder="1" applyAlignment="1" applyProtection="1">
      <alignment horizontal="right"/>
      <protection locked="0"/>
    </xf>
    <xf numFmtId="37" fontId="17" fillId="0" borderId="22" xfId="0" applyNumberFormat="1" applyFont="1" applyBorder="1" applyAlignment="1" applyProtection="1">
      <alignment horizontal="right"/>
      <protection locked="0"/>
    </xf>
    <xf numFmtId="37" fontId="17" fillId="0" borderId="21" xfId="0" applyNumberFormat="1" applyFont="1" applyBorder="1" applyProtection="1">
      <protection locked="0"/>
    </xf>
    <xf numFmtId="37" fontId="17" fillId="0" borderId="16" xfId="0" applyNumberFormat="1" applyFont="1" applyBorder="1" applyProtection="1">
      <protection locked="0"/>
    </xf>
    <xf numFmtId="37" fontId="17" fillId="0" borderId="22" xfId="0" applyNumberFormat="1" applyFont="1" applyBorder="1" applyProtection="1">
      <protection locked="0"/>
    </xf>
    <xf numFmtId="37" fontId="17" fillId="0" borderId="16" xfId="0" applyNumberFormat="1" applyFont="1" applyBorder="1" applyAlignment="1" applyProtection="1">
      <alignment horizontal="right"/>
      <protection locked="0"/>
    </xf>
    <xf numFmtId="49" fontId="0" fillId="0" borderId="21" xfId="0" applyNumberFormat="1" applyBorder="1" applyAlignment="1">
      <alignment horizontal="left"/>
    </xf>
    <xf numFmtId="49" fontId="0" fillId="0" borderId="1" xfId="0" applyNumberFormat="1" applyBorder="1"/>
    <xf numFmtId="5" fontId="96" fillId="0" borderId="0" xfId="1" applyNumberFormat="1" applyFont="1"/>
    <xf numFmtId="5" fontId="96" fillId="0" borderId="0" xfId="1" applyNumberFormat="1" applyFont="1" applyAlignment="1">
      <alignment horizontal="left"/>
    </xf>
    <xf numFmtId="177" fontId="7" fillId="20" borderId="21" xfId="1" applyNumberFormat="1" applyFont="1" applyFill="1" applyBorder="1" applyAlignment="1">
      <alignment horizontal="centerContinuous"/>
    </xf>
    <xf numFmtId="177" fontId="7" fillId="0" borderId="21" xfId="1" applyNumberFormat="1" applyFont="1" applyBorder="1" applyProtection="1"/>
    <xf numFmtId="177" fontId="7" fillId="0" borderId="25" xfId="1" applyNumberFormat="1" applyFont="1" applyBorder="1"/>
    <xf numFmtId="177" fontId="7" fillId="0" borderId="10" xfId="1" applyNumberFormat="1" applyFont="1" applyBorder="1" applyAlignment="1">
      <alignment horizontal="centerContinuous"/>
    </xf>
    <xf numFmtId="177" fontId="7" fillId="0" borderId="19" xfId="1" applyNumberFormat="1" applyFont="1" applyBorder="1" applyAlignment="1">
      <alignment horizontal="centerContinuous"/>
    </xf>
    <xf numFmtId="177" fontId="7" fillId="0" borderId="21" xfId="1" applyNumberFormat="1" applyFont="1" applyBorder="1" applyAlignment="1">
      <alignment horizontal="centerContinuous"/>
    </xf>
    <xf numFmtId="177" fontId="7" fillId="0" borderId="21" xfId="1" applyNumberFormat="1" applyFont="1" applyFill="1" applyBorder="1" applyAlignment="1">
      <alignment horizontal="centerContinuous"/>
    </xf>
    <xf numFmtId="177" fontId="7" fillId="0" borderId="19" xfId="1" applyNumberFormat="1" applyFont="1" applyBorder="1" applyAlignment="1" applyProtection="1">
      <alignment horizontal="centerContinuous"/>
    </xf>
    <xf numFmtId="183" fontId="7" fillId="0" borderId="21" xfId="2" applyNumberFormat="1" applyFont="1" applyBorder="1" applyProtection="1"/>
    <xf numFmtId="183" fontId="0" fillId="0" borderId="0" xfId="0" applyNumberFormat="1"/>
    <xf numFmtId="5" fontId="96" fillId="0" borderId="0" xfId="0" applyNumberFormat="1" applyFont="1"/>
    <xf numFmtId="41" fontId="11" fillId="0" borderId="25" xfId="0" applyNumberFormat="1" applyFont="1" applyBorder="1"/>
    <xf numFmtId="43" fontId="11" fillId="0" borderId="26" xfId="1" applyFont="1" applyBorder="1" applyProtection="1"/>
    <xf numFmtId="177" fontId="96" fillId="0" borderId="0" xfId="1" applyNumberFormat="1" applyFont="1"/>
    <xf numFmtId="10" fontId="11" fillId="0" borderId="46" xfId="1880" applyNumberFormat="1" applyFont="1" applyBorder="1" applyProtection="1"/>
    <xf numFmtId="177" fontId="101" fillId="0" borderId="0" xfId="0" applyNumberFormat="1" applyFont="1"/>
    <xf numFmtId="0" fontId="7" fillId="0" borderId="19" xfId="0" applyFont="1" applyBorder="1" applyAlignment="1">
      <alignment horizontal="left" vertical="top" wrapText="1"/>
    </xf>
    <xf numFmtId="0" fontId="7" fillId="0" borderId="25" xfId="0" applyFont="1" applyBorder="1" applyAlignment="1">
      <alignment horizontal="left" vertical="top" wrapText="1"/>
    </xf>
    <xf numFmtId="177" fontId="7" fillId="0" borderId="25" xfId="1" applyNumberFormat="1" applyFont="1" applyBorder="1" applyProtection="1"/>
    <xf numFmtId="0" fontId="11" fillId="0" borderId="19" xfId="1" applyNumberFormat="1" applyFont="1" applyBorder="1" applyAlignment="1" applyProtection="1">
      <alignment horizontal="center"/>
    </xf>
    <xf numFmtId="177" fontId="11" fillId="0" borderId="19" xfId="0" applyNumberFormat="1" applyFont="1" applyBorder="1"/>
    <xf numFmtId="177" fontId="11" fillId="0" borderId="28" xfId="1" applyNumberFormat="1" applyFont="1" applyBorder="1"/>
    <xf numFmtId="177" fontId="11" fillId="0" borderId="28" xfId="1" applyNumberFormat="1" applyFont="1" applyBorder="1" applyProtection="1"/>
    <xf numFmtId="177" fontId="11" fillId="0" borderId="15" xfId="1" applyNumberFormat="1" applyFont="1" applyBorder="1"/>
    <xf numFmtId="177" fontId="11" fillId="0" borderId="15" xfId="1" applyNumberFormat="1" applyFont="1" applyBorder="1" applyAlignment="1">
      <alignment horizontal="center"/>
    </xf>
    <xf numFmtId="177" fontId="11" fillId="0" borderId="15" xfId="1" applyNumberFormat="1" applyFont="1" applyFill="1" applyBorder="1"/>
    <xf numFmtId="0" fontId="11" fillId="0" borderId="28" xfId="1" applyNumberFormat="1" applyFont="1" applyBorder="1" applyAlignment="1">
      <alignment horizontal="center"/>
    </xf>
    <xf numFmtId="0" fontId="11" fillId="0" borderId="15" xfId="1" applyNumberFormat="1" applyFont="1" applyBorder="1" applyAlignment="1">
      <alignment horizontal="center"/>
    </xf>
    <xf numFmtId="0" fontId="11" fillId="0" borderId="15" xfId="1" applyNumberFormat="1" applyFont="1" applyBorder="1" applyAlignment="1" applyProtection="1">
      <alignment horizontal="center"/>
    </xf>
    <xf numFmtId="0" fontId="7" fillId="4" borderId="53" xfId="0" applyFont="1" applyFill="1" applyBorder="1" applyAlignment="1">
      <alignment horizontal="center"/>
    </xf>
    <xf numFmtId="0" fontId="11" fillId="0" borderId="0" xfId="0" applyFont="1" applyAlignment="1">
      <alignment vertical="top" wrapText="1"/>
    </xf>
    <xf numFmtId="0" fontId="11" fillId="0" borderId="19" xfId="0" applyFont="1" applyBorder="1" applyAlignment="1">
      <alignment vertical="top" wrapText="1"/>
    </xf>
    <xf numFmtId="0" fontId="7" fillId="0" borderId="19" xfId="0" applyFont="1" applyBorder="1" applyAlignment="1">
      <alignment vertical="top" wrapText="1"/>
    </xf>
    <xf numFmtId="0" fontId="11" fillId="0" borderId="19" xfId="0" applyFont="1" applyBorder="1" applyAlignment="1">
      <alignment horizontal="left" vertical="top"/>
    </xf>
    <xf numFmtId="0" fontId="11" fillId="0" borderId="0" xfId="0" applyFont="1" applyAlignment="1">
      <alignment horizontal="left" vertical="top"/>
    </xf>
    <xf numFmtId="0" fontId="7" fillId="0" borderId="19" xfId="0" applyFont="1" applyBorder="1" applyAlignment="1">
      <alignment vertical="top"/>
    </xf>
    <xf numFmtId="0" fontId="7" fillId="0" borderId="38" xfId="0" applyFont="1" applyBorder="1" applyAlignment="1">
      <alignment vertical="top"/>
    </xf>
    <xf numFmtId="0" fontId="7" fillId="0" borderId="1" xfId="0" applyFont="1" applyBorder="1" applyAlignment="1">
      <alignment vertical="top"/>
    </xf>
    <xf numFmtId="0" fontId="7" fillId="0" borderId="32" xfId="0" applyFont="1" applyBorder="1" applyAlignment="1">
      <alignment vertical="top" wrapText="1"/>
    </xf>
    <xf numFmtId="177" fontId="11" fillId="0" borderId="169" xfId="0" applyNumberFormat="1" applyFont="1" applyBorder="1"/>
    <xf numFmtId="0" fontId="11" fillId="0" borderId="0" xfId="1881"/>
    <xf numFmtId="0" fontId="11" fillId="0" borderId="0" xfId="1881" applyAlignment="1">
      <alignment horizontal="centerContinuous"/>
    </xf>
    <xf numFmtId="0" fontId="12" fillId="0" borderId="0" xfId="1881" applyFont="1"/>
    <xf numFmtId="37" fontId="11" fillId="0" borderId="37" xfId="1881" applyNumberFormat="1" applyBorder="1"/>
    <xf numFmtId="0" fontId="11" fillId="0" borderId="1" xfId="1881" applyBorder="1"/>
    <xf numFmtId="0" fontId="11" fillId="0" borderId="23" xfId="1881" applyBorder="1"/>
    <xf numFmtId="37" fontId="11" fillId="0" borderId="16" xfId="1881" applyNumberFormat="1" applyBorder="1"/>
    <xf numFmtId="0" fontId="11" fillId="0" borderId="18" xfId="1881" applyBorder="1"/>
    <xf numFmtId="37" fontId="7" fillId="4" borderId="16" xfId="1881" applyNumberFormat="1" applyFont="1" applyFill="1" applyBorder="1"/>
    <xf numFmtId="0" fontId="7" fillId="4" borderId="0" xfId="1881" applyFont="1" applyFill="1"/>
    <xf numFmtId="0" fontId="11" fillId="0" borderId="22" xfId="1881" applyBorder="1" applyAlignment="1">
      <alignment horizontal="center"/>
    </xf>
    <xf numFmtId="0" fontId="11" fillId="0" borderId="10" xfId="1881" applyBorder="1" applyAlignment="1">
      <alignment horizontal="centerContinuous"/>
    </xf>
    <xf numFmtId="0" fontId="11" fillId="0" borderId="10" xfId="1881" applyBorder="1"/>
    <xf numFmtId="0" fontId="11" fillId="0" borderId="20" xfId="1881" applyBorder="1" applyAlignment="1">
      <alignment horizontal="center"/>
    </xf>
    <xf numFmtId="0" fontId="11" fillId="0" borderId="34" xfId="1881" applyBorder="1" applyAlignment="1">
      <alignment horizontal="center"/>
    </xf>
    <xf numFmtId="0" fontId="11" fillId="0" borderId="31" xfId="1881" applyBorder="1" applyAlignment="1">
      <alignment horizontal="centerContinuous"/>
    </xf>
    <xf numFmtId="0" fontId="11" fillId="0" borderId="31" xfId="1881" applyBorder="1"/>
    <xf numFmtId="0" fontId="11" fillId="0" borderId="33" xfId="1881" applyBorder="1" applyAlignment="1">
      <alignment horizontal="center"/>
    </xf>
    <xf numFmtId="0" fontId="11" fillId="0" borderId="5" xfId="1881" applyBorder="1"/>
    <xf numFmtId="0" fontId="11" fillId="0" borderId="4" xfId="1881" applyBorder="1"/>
    <xf numFmtId="0" fontId="11" fillId="0" borderId="5" xfId="1881" applyBorder="1" applyAlignment="1">
      <alignment horizontal="centerContinuous"/>
    </xf>
    <xf numFmtId="0" fontId="11" fillId="0" borderId="4" xfId="1881" applyBorder="1" applyAlignment="1">
      <alignment horizontal="centerContinuous"/>
    </xf>
    <xf numFmtId="0" fontId="11" fillId="0" borderId="3" xfId="1881" applyBorder="1"/>
    <xf numFmtId="0" fontId="11" fillId="0" borderId="2" xfId="1881" applyBorder="1"/>
    <xf numFmtId="0" fontId="11" fillId="0" borderId="8" xfId="1881" applyBorder="1"/>
    <xf numFmtId="164" fontId="11" fillId="0" borderId="10" xfId="1881" applyNumberFormat="1" applyBorder="1" applyAlignment="1">
      <alignment horizontal="center"/>
    </xf>
    <xf numFmtId="0" fontId="47" fillId="0" borderId="0" xfId="1881" applyFont="1"/>
    <xf numFmtId="0" fontId="12" fillId="0" borderId="0" xfId="1881" applyFont="1" applyAlignment="1">
      <alignment horizontal="centerContinuous"/>
    </xf>
    <xf numFmtId="5" fontId="96" fillId="0" borderId="0" xfId="1882" applyNumberFormat="1" applyFont="1"/>
    <xf numFmtId="5" fontId="11" fillId="0" borderId="52" xfId="1881" applyNumberFormat="1" applyBorder="1"/>
    <xf numFmtId="0" fontId="11" fillId="0" borderId="53" xfId="1881" applyBorder="1"/>
    <xf numFmtId="0" fontId="11" fillId="0" borderId="53" xfId="1881" applyBorder="1" applyAlignment="1">
      <alignment horizontal="center"/>
    </xf>
    <xf numFmtId="0" fontId="14" fillId="0" borderId="0" xfId="1881" applyFont="1"/>
    <xf numFmtId="5" fontId="11" fillId="0" borderId="16" xfId="1881" applyNumberFormat="1" applyBorder="1"/>
    <xf numFmtId="37" fontId="11" fillId="0" borderId="22" xfId="1881" applyNumberFormat="1" applyBorder="1"/>
    <xf numFmtId="0" fontId="11" fillId="0" borderId="20" xfId="1881" applyBorder="1"/>
    <xf numFmtId="5" fontId="11" fillId="0" borderId="22" xfId="1881" applyNumberFormat="1" applyBorder="1"/>
    <xf numFmtId="0" fontId="11" fillId="0" borderId="16" xfId="1881" applyBorder="1" applyAlignment="1">
      <alignment horizontal="center"/>
    </xf>
    <xf numFmtId="0" fontId="11" fillId="0" borderId="18" xfId="1881" applyBorder="1" applyAlignment="1">
      <alignment horizontal="center"/>
    </xf>
    <xf numFmtId="0" fontId="11" fillId="0" borderId="16" xfId="1881" applyBorder="1"/>
    <xf numFmtId="0" fontId="11" fillId="0" borderId="11" xfId="1881" applyBorder="1" applyAlignment="1">
      <alignment horizontal="centerContinuous"/>
    </xf>
    <xf numFmtId="0" fontId="11" fillId="0" borderId="9" xfId="1881" applyBorder="1" applyAlignment="1">
      <alignment horizontal="centerContinuous"/>
    </xf>
    <xf numFmtId="0" fontId="11" fillId="0" borderId="22" xfId="1881" applyBorder="1"/>
    <xf numFmtId="164" fontId="11" fillId="0" borderId="17" xfId="1881" applyNumberFormat="1" applyBorder="1" applyAlignment="1">
      <alignment horizontal="center"/>
    </xf>
    <xf numFmtId="0" fontId="11" fillId="0" borderId="21" xfId="1881" applyBorder="1"/>
    <xf numFmtId="0" fontId="11" fillId="0" borderId="9" xfId="1881" applyBorder="1"/>
    <xf numFmtId="0" fontId="11" fillId="0" borderId="19" xfId="1881" applyBorder="1"/>
    <xf numFmtId="0" fontId="11" fillId="0" borderId="14" xfId="1881" applyBorder="1"/>
    <xf numFmtId="0" fontId="11" fillId="0" borderId="24" xfId="1881" applyBorder="1"/>
    <xf numFmtId="0" fontId="11" fillId="0" borderId="56" xfId="1881" applyBorder="1"/>
    <xf numFmtId="5" fontId="11" fillId="0" borderId="67" xfId="1881" applyNumberFormat="1" applyBorder="1"/>
    <xf numFmtId="0" fontId="11" fillId="0" borderId="7" xfId="1881" applyBorder="1"/>
    <xf numFmtId="0" fontId="11" fillId="0" borderId="54" xfId="1881" applyBorder="1"/>
    <xf numFmtId="0" fontId="11" fillId="0" borderId="7" xfId="1881" applyBorder="1" applyAlignment="1">
      <alignment horizontal="center"/>
    </xf>
    <xf numFmtId="0" fontId="11" fillId="0" borderId="55" xfId="1881" applyBorder="1"/>
    <xf numFmtId="37" fontId="11" fillId="0" borderId="5" xfId="1881" applyNumberFormat="1" applyBorder="1"/>
    <xf numFmtId="0" fontId="11" fillId="0" borderId="55" xfId="1881" applyBorder="1" applyAlignment="1">
      <alignment horizontal="right"/>
    </xf>
    <xf numFmtId="37" fontId="11" fillId="0" borderId="5" xfId="1881" applyNumberFormat="1" applyBorder="1" applyAlignment="1">
      <alignment horizontal="right"/>
    </xf>
    <xf numFmtId="0" fontId="11" fillId="0" borderId="4" xfId="1881" applyBorder="1" applyAlignment="1">
      <alignment horizontal="right"/>
    </xf>
    <xf numFmtId="0" fontId="11" fillId="0" borderId="56" xfId="1881" applyBorder="1" applyAlignment="1">
      <alignment horizontal="center"/>
    </xf>
    <xf numFmtId="0" fontId="11" fillId="0" borderId="7" xfId="1881" applyBorder="1" applyAlignment="1">
      <alignment horizontal="centerContinuous"/>
    </xf>
    <xf numFmtId="0" fontId="11" fillId="0" borderId="6" xfId="1881" applyBorder="1" applyAlignment="1">
      <alignment horizontal="centerContinuous"/>
    </xf>
    <xf numFmtId="0" fontId="11" fillId="0" borderId="1" xfId="1881" applyBorder="1" applyAlignment="1">
      <alignment horizontal="centerContinuous"/>
    </xf>
    <xf numFmtId="0" fontId="11" fillId="0" borderId="55" xfId="1881" applyBorder="1" applyAlignment="1">
      <alignment horizontal="center"/>
    </xf>
    <xf numFmtId="0" fontId="11" fillId="0" borderId="55" xfId="1881" applyBorder="1" applyAlignment="1">
      <alignment horizontal="centerContinuous"/>
    </xf>
    <xf numFmtId="0" fontId="11" fillId="0" borderId="66" xfId="1881" applyBorder="1" applyAlignment="1">
      <alignment horizontal="center"/>
    </xf>
    <xf numFmtId="0" fontId="11" fillId="0" borderId="3" xfId="1881" applyBorder="1" applyAlignment="1">
      <alignment horizontal="centerContinuous"/>
    </xf>
    <xf numFmtId="0" fontId="17" fillId="0" borderId="60" xfId="1881" applyFont="1" applyBorder="1" applyAlignment="1">
      <alignment horizontal="centerContinuous"/>
    </xf>
    <xf numFmtId="0" fontId="17" fillId="0" borderId="59" xfId="1881" applyFont="1" applyBorder="1" applyAlignment="1">
      <alignment horizontal="centerContinuous"/>
    </xf>
    <xf numFmtId="0" fontId="11" fillId="0" borderId="66" xfId="1881" applyBorder="1" applyAlignment="1">
      <alignment horizontal="centerContinuous"/>
    </xf>
    <xf numFmtId="0" fontId="11" fillId="0" borderId="8" xfId="1881" applyBorder="1" applyAlignment="1">
      <alignment horizontal="centerContinuous"/>
    </xf>
    <xf numFmtId="0" fontId="11" fillId="0" borderId="2" xfId="1881" applyBorder="1" applyAlignment="1">
      <alignment horizontal="centerContinuous"/>
    </xf>
    <xf numFmtId="0" fontId="11" fillId="0" borderId="3" xfId="1881" applyBorder="1" applyAlignment="1">
      <alignment horizontal="center"/>
    </xf>
    <xf numFmtId="0" fontId="11" fillId="0" borderId="6" xfId="1881" applyBorder="1"/>
    <xf numFmtId="164" fontId="11" fillId="0" borderId="1" xfId="1881" applyNumberFormat="1" applyBorder="1" applyAlignment="1">
      <alignment horizontal="center"/>
    </xf>
    <xf numFmtId="0" fontId="12" fillId="0" borderId="2" xfId="1881" applyFont="1" applyBorder="1" applyAlignment="1">
      <alignment horizontal="centerContinuous"/>
    </xf>
    <xf numFmtId="164" fontId="11" fillId="0" borderId="0" xfId="1881" applyNumberFormat="1" applyAlignment="1">
      <alignment horizontal="center"/>
    </xf>
    <xf numFmtId="0" fontId="11" fillId="0" borderId="5" xfId="1881" applyBorder="1" applyAlignment="1">
      <alignment horizontal="center"/>
    </xf>
    <xf numFmtId="0" fontId="11" fillId="0" borderId="60" xfId="1881" applyBorder="1" applyAlignment="1">
      <alignment horizontal="centerContinuous"/>
    </xf>
    <xf numFmtId="0" fontId="12" fillId="0" borderId="4" xfId="1881" applyFont="1" applyBorder="1" applyAlignment="1">
      <alignment horizontal="centerContinuous"/>
    </xf>
    <xf numFmtId="0" fontId="11" fillId="0" borderId="60" xfId="1881" applyBorder="1"/>
    <xf numFmtId="0" fontId="11" fillId="0" borderId="59" xfId="1881" applyBorder="1" applyAlignment="1">
      <alignment horizontal="centerContinuous"/>
    </xf>
    <xf numFmtId="0" fontId="12" fillId="0" borderId="1" xfId="1881" applyFont="1" applyBorder="1" applyAlignment="1">
      <alignment horizontal="centerContinuous"/>
    </xf>
    <xf numFmtId="0" fontId="12" fillId="0" borderId="6" xfId="1881" applyFont="1" applyBorder="1" applyAlignment="1">
      <alignment horizontal="centerContinuous"/>
    </xf>
    <xf numFmtId="0" fontId="11" fillId="0" borderId="21" xfId="1881" applyBorder="1" applyAlignment="1">
      <alignment horizontal="centerContinuous"/>
    </xf>
    <xf numFmtId="164" fontId="11" fillId="0" borderId="56" xfId="1881" applyNumberFormat="1" applyBorder="1" applyAlignment="1">
      <alignment horizontal="center"/>
    </xf>
    <xf numFmtId="0" fontId="11" fillId="0" borderId="4" xfId="1881" applyBorder="1" applyAlignment="1">
      <alignment horizontal="center"/>
    </xf>
    <xf numFmtId="0" fontId="11" fillId="0" borderId="8" xfId="1881" applyBorder="1" applyAlignment="1">
      <alignment horizontal="center"/>
    </xf>
    <xf numFmtId="0" fontId="11" fillId="0" borderId="2" xfId="1881" applyBorder="1" applyAlignment="1">
      <alignment horizontal="left"/>
    </xf>
    <xf numFmtId="0" fontId="11" fillId="0" borderId="8" xfId="1881" applyBorder="1" applyAlignment="1">
      <alignment horizontal="left"/>
    </xf>
    <xf numFmtId="0" fontId="0" fillId="0" borderId="93" xfId="0" applyBorder="1" applyAlignment="1">
      <alignment wrapText="1"/>
    </xf>
    <xf numFmtId="43" fontId="11" fillId="0" borderId="19" xfId="1882" applyFont="1" applyBorder="1" applyProtection="1"/>
    <xf numFmtId="185" fontId="11" fillId="0" borderId="25" xfId="1880" applyNumberFormat="1" applyFont="1" applyBorder="1" applyProtection="1"/>
    <xf numFmtId="39" fontId="11" fillId="0" borderId="1" xfId="0" applyNumberFormat="1" applyFont="1" applyBorder="1"/>
    <xf numFmtId="43" fontId="0" fillId="0" borderId="0" xfId="1" applyFont="1" applyFill="1"/>
    <xf numFmtId="177" fontId="11" fillId="0" borderId="0" xfId="0" applyNumberFormat="1" applyFont="1" applyAlignment="1">
      <alignment horizontal="centerContinuous"/>
    </xf>
    <xf numFmtId="37" fontId="96" fillId="0" borderId="17" xfId="0" applyNumberFormat="1" applyFont="1" applyBorder="1" applyProtection="1">
      <protection locked="0"/>
    </xf>
    <xf numFmtId="43" fontId="11" fillId="0" borderId="0" xfId="1" applyFont="1" applyFill="1"/>
    <xf numFmtId="43" fontId="0" fillId="0" borderId="0" xfId="1" applyFont="1"/>
    <xf numFmtId="5" fontId="11" fillId="0" borderId="0" xfId="0" applyNumberFormat="1" applyFont="1" applyProtection="1">
      <protection locked="0"/>
    </xf>
    <xf numFmtId="37" fontId="11" fillId="0" borderId="0" xfId="0" applyNumberFormat="1" applyFont="1" applyProtection="1">
      <protection locked="0"/>
    </xf>
    <xf numFmtId="43" fontId="11" fillId="0" borderId="0" xfId="0" applyNumberFormat="1" applyFont="1"/>
    <xf numFmtId="43" fontId="11" fillId="0" borderId="0" xfId="1" applyFont="1" applyBorder="1"/>
    <xf numFmtId="177" fontId="7" fillId="0" borderId="0" xfId="1" applyNumberFormat="1" applyFont="1" applyFill="1" applyBorder="1" applyAlignment="1" applyProtection="1">
      <alignment horizontal="right"/>
    </xf>
    <xf numFmtId="177" fontId="7" fillId="0" borderId="0" xfId="1" applyNumberFormat="1" applyFont="1" applyFill="1" applyAlignment="1" applyProtection="1">
      <alignment horizontal="centerContinuous"/>
    </xf>
    <xf numFmtId="177" fontId="7" fillId="0" borderId="0" xfId="1" applyNumberFormat="1" applyFont="1" applyFill="1" applyProtection="1"/>
    <xf numFmtId="0" fontId="11" fillId="0" borderId="226" xfId="0" applyFont="1" applyBorder="1"/>
    <xf numFmtId="0" fontId="11" fillId="0" borderId="227" xfId="0" applyFont="1" applyBorder="1"/>
    <xf numFmtId="43" fontId="7" fillId="0" borderId="0" xfId="1" applyFont="1" applyFill="1" applyBorder="1" applyProtection="1"/>
    <xf numFmtId="177" fontId="7" fillId="0" borderId="0" xfId="1" applyNumberFormat="1" applyFont="1" applyFill="1" applyBorder="1" applyProtection="1"/>
    <xf numFmtId="183" fontId="7" fillId="0" borderId="0" xfId="2" applyNumberFormat="1" applyFont="1" applyFill="1" applyBorder="1" applyProtection="1"/>
    <xf numFmtId="177" fontId="7" fillId="0" borderId="0" xfId="1" applyNumberFormat="1" applyFont="1" applyFill="1" applyBorder="1" applyAlignment="1" applyProtection="1">
      <alignment horizontal="centerContinuous"/>
    </xf>
    <xf numFmtId="177" fontId="11" fillId="0" borderId="0" xfId="1" applyNumberFormat="1" applyFont="1" applyFill="1" applyBorder="1"/>
    <xf numFmtId="177" fontId="7" fillId="0" borderId="0" xfId="1" applyNumberFormat="1" applyFont="1" applyFill="1" applyBorder="1"/>
    <xf numFmtId="177" fontId="7" fillId="0" borderId="0" xfId="1" applyNumberFormat="1" applyFont="1" applyFill="1" applyBorder="1" applyAlignment="1">
      <alignment horizontal="centerContinuous"/>
    </xf>
    <xf numFmtId="177" fontId="11" fillId="0" borderId="0" xfId="1" applyNumberFormat="1" applyFont="1" applyFill="1" applyBorder="1" applyAlignment="1" applyProtection="1">
      <alignment horizontal="center"/>
    </xf>
    <xf numFmtId="49" fontId="11" fillId="0" borderId="0" xfId="0" applyNumberFormat="1" applyFont="1" applyAlignment="1">
      <alignment horizontal="center"/>
    </xf>
    <xf numFmtId="5" fontId="7" fillId="0" borderId="0" xfId="0" applyNumberFormat="1" applyFont="1"/>
    <xf numFmtId="37" fontId="7" fillId="0" borderId="0" xfId="0" applyNumberFormat="1" applyFont="1" applyAlignment="1">
      <alignment horizontal="center"/>
    </xf>
    <xf numFmtId="0" fontId="0" fillId="0" borderId="0" xfId="0" applyAlignment="1">
      <alignment horizontal="center" wrapText="1"/>
    </xf>
    <xf numFmtId="0" fontId="11" fillId="0" borderId="229" xfId="0" applyFont="1" applyBorder="1"/>
    <xf numFmtId="0" fontId="11" fillId="0" borderId="222" xfId="0" applyFont="1" applyBorder="1"/>
    <xf numFmtId="37" fontId="12" fillId="0" borderId="0" xfId="0" applyNumberFormat="1" applyFont="1"/>
    <xf numFmtId="0" fontId="7" fillId="4" borderId="0" xfId="0" applyFont="1" applyFill="1" applyAlignment="1">
      <alignment horizontal="center"/>
    </xf>
    <xf numFmtId="0" fontId="11" fillId="9" borderId="0" xfId="0" applyFont="1" applyFill="1"/>
    <xf numFmtId="177" fontId="11" fillId="0" borderId="0" xfId="1" applyNumberFormat="1" applyFont="1" applyFill="1" applyBorder="1" applyProtection="1">
      <protection locked="0"/>
    </xf>
    <xf numFmtId="43" fontId="96" fillId="0" borderId="0" xfId="1" applyFont="1" applyFill="1" applyProtection="1"/>
    <xf numFmtId="0" fontId="0" fillId="0" borderId="225" xfId="0" applyBorder="1"/>
    <xf numFmtId="0" fontId="0" fillId="0" borderId="223" xfId="0" applyBorder="1"/>
    <xf numFmtId="177" fontId="11" fillId="0" borderId="0" xfId="1" applyNumberFormat="1" applyFont="1" applyBorder="1" applyAlignment="1">
      <alignment horizontal="right"/>
    </xf>
    <xf numFmtId="2" fontId="11" fillId="0" borderId="0" xfId="0" applyNumberFormat="1" applyFont="1" applyAlignment="1">
      <alignment horizontal="center"/>
    </xf>
    <xf numFmtId="0" fontId="62" fillId="0" borderId="0" xfId="0" applyFont="1" applyAlignment="1" applyProtection="1">
      <alignment horizontal="center"/>
      <protection locked="0"/>
    </xf>
    <xf numFmtId="5" fontId="7" fillId="0" borderId="26" xfId="0" applyNumberFormat="1" applyFont="1" applyBorder="1" applyAlignment="1">
      <alignment horizontal="right"/>
    </xf>
    <xf numFmtId="37" fontId="7" fillId="0" borderId="26" xfId="0" applyNumberFormat="1" applyFont="1" applyBorder="1" applyAlignment="1">
      <alignment horizontal="right"/>
    </xf>
    <xf numFmtId="0" fontId="11" fillId="0" borderId="123" xfId="0" applyFont="1" applyBorder="1"/>
    <xf numFmtId="37" fontId="7" fillId="0" borderId="21" xfId="0" applyNumberFormat="1" applyFont="1" applyBorder="1" applyAlignment="1">
      <alignment horizontal="right"/>
    </xf>
    <xf numFmtId="177" fontId="59" fillId="0" borderId="0" xfId="1" applyNumberFormat="1" applyFont="1"/>
    <xf numFmtId="0" fontId="59" fillId="0" borderId="0" xfId="1881" applyFont="1"/>
    <xf numFmtId="43" fontId="59" fillId="0" borderId="0" xfId="1882" applyFont="1"/>
    <xf numFmtId="0" fontId="11" fillId="0" borderId="123" xfId="0" applyFont="1" applyBorder="1" applyAlignment="1">
      <alignment horizontal="center"/>
    </xf>
    <xf numFmtId="0" fontId="0" fillId="0" borderId="222" xfId="0" applyBorder="1"/>
    <xf numFmtId="0" fontId="11" fillId="0" borderId="153" xfId="0" applyFont="1" applyBorder="1"/>
    <xf numFmtId="43" fontId="0" fillId="0" borderId="0" xfId="0" applyNumberFormat="1"/>
    <xf numFmtId="0" fontId="104" fillId="0" borderId="0" xfId="0" applyFont="1"/>
    <xf numFmtId="0" fontId="11" fillId="42" borderId="127" xfId="0" applyFont="1" applyFill="1" applyBorder="1"/>
    <xf numFmtId="0" fontId="11" fillId="25" borderId="0" xfId="0" applyFont="1" applyFill="1" applyAlignment="1">
      <alignment horizontal="center"/>
    </xf>
    <xf numFmtId="165" fontId="11" fillId="25" borderId="0" xfId="0" applyNumberFormat="1" applyFont="1" applyFill="1" applyAlignment="1">
      <alignment horizontal="center"/>
    </xf>
    <xf numFmtId="0" fontId="11" fillId="25" borderId="0" xfId="0" applyFont="1" applyFill="1"/>
    <xf numFmtId="0" fontId="11" fillId="42" borderId="127" xfId="0" applyFont="1" applyFill="1" applyBorder="1" applyAlignment="1">
      <alignment horizontal="center"/>
    </xf>
    <xf numFmtId="184" fontId="11" fillId="0" borderId="33" xfId="0" applyNumberFormat="1" applyFont="1" applyBorder="1"/>
    <xf numFmtId="184" fontId="11" fillId="0" borderId="27" xfId="0" applyNumberFormat="1" applyFont="1" applyBorder="1"/>
    <xf numFmtId="184" fontId="11" fillId="0" borderId="18" xfId="0" applyNumberFormat="1" applyFont="1" applyBorder="1"/>
    <xf numFmtId="184" fontId="11" fillId="0" borderId="25" xfId="0" applyNumberFormat="1" applyFont="1" applyBorder="1"/>
    <xf numFmtId="184" fontId="11" fillId="0" borderId="18" xfId="0" quotePrefix="1" applyNumberFormat="1" applyFont="1" applyBorder="1" applyAlignment="1">
      <alignment horizontal="center"/>
    </xf>
    <xf numFmtId="0" fontId="0" fillId="0" borderId="123" xfId="0" applyBorder="1"/>
    <xf numFmtId="43" fontId="11" fillId="0" borderId="127" xfId="1" applyFont="1" applyBorder="1"/>
    <xf numFmtId="0" fontId="0" fillId="0" borderId="127" xfId="0" applyBorder="1"/>
    <xf numFmtId="0" fontId="11" fillId="0" borderId="127" xfId="0" applyFont="1" applyBorder="1" applyAlignment="1">
      <alignment horizontal="center"/>
    </xf>
    <xf numFmtId="0" fontId="99" fillId="0" borderId="0" xfId="0" applyFont="1" applyAlignment="1">
      <alignment horizontal="center"/>
    </xf>
    <xf numFmtId="43" fontId="7" fillId="0" borderId="21" xfId="1" applyFont="1" applyBorder="1" applyAlignment="1">
      <alignment horizontal="center" wrapText="1"/>
    </xf>
    <xf numFmtId="0" fontId="12" fillId="3" borderId="0" xfId="0" applyFont="1" applyFill="1"/>
    <xf numFmtId="0" fontId="11" fillId="3" borderId="237" xfId="0" applyFont="1" applyFill="1" applyBorder="1"/>
    <xf numFmtId="0" fontId="11" fillId="0" borderId="21" xfId="0" applyFont="1" applyBorder="1" applyAlignment="1">
      <alignment horizontal="left"/>
    </xf>
    <xf numFmtId="5" fontId="7" fillId="0" borderId="26" xfId="0" applyNumberFormat="1" applyFont="1" applyBorder="1" applyAlignment="1" applyProtection="1">
      <alignment horizontal="right"/>
      <protection locked="0"/>
    </xf>
    <xf numFmtId="37" fontId="7" fillId="0" borderId="26" xfId="0" applyNumberFormat="1" applyFont="1" applyBorder="1" applyAlignment="1" applyProtection="1">
      <alignment horizontal="right"/>
      <protection locked="0"/>
    </xf>
    <xf numFmtId="5" fontId="7" fillId="0" borderId="21" xfId="0" applyNumberFormat="1" applyFont="1" applyBorder="1" applyAlignment="1">
      <alignment horizontal="right"/>
    </xf>
    <xf numFmtId="0" fontId="7" fillId="0" borderId="71" xfId="0" applyFont="1" applyBorder="1" applyAlignment="1">
      <alignment horizontal="centerContinuous"/>
    </xf>
    <xf numFmtId="37" fontId="7" fillId="0" borderId="26" xfId="0" applyNumberFormat="1" applyFont="1" applyBorder="1" applyProtection="1">
      <protection locked="0"/>
    </xf>
    <xf numFmtId="0" fontId="0" fillId="0" borderId="45" xfId="0" applyBorder="1"/>
    <xf numFmtId="5" fontId="7" fillId="0" borderId="0" xfId="0" applyNumberFormat="1" applyFont="1" applyAlignment="1">
      <alignment horizontal="center"/>
    </xf>
    <xf numFmtId="5" fontId="7" fillId="0" borderId="19" xfId="0" applyNumberFormat="1" applyFont="1" applyBorder="1" applyAlignment="1">
      <alignment horizontal="right"/>
    </xf>
    <xf numFmtId="37" fontId="7" fillId="0" borderId="92" xfId="0" applyNumberFormat="1" applyFont="1" applyBorder="1"/>
    <xf numFmtId="37" fontId="7" fillId="9" borderId="0" xfId="0" applyNumberFormat="1" applyFont="1" applyFill="1"/>
    <xf numFmtId="0" fontId="7" fillId="0" borderId="128" xfId="0" applyFont="1" applyBorder="1" applyAlignment="1">
      <alignment horizontal="centerContinuous"/>
    </xf>
    <xf numFmtId="49" fontId="105" fillId="0" borderId="127" xfId="0" applyNumberFormat="1" applyFont="1" applyBorder="1" applyAlignment="1" applyProtection="1">
      <alignment horizontal="left" indent="1"/>
      <protection locked="0"/>
    </xf>
    <xf numFmtId="43" fontId="7" fillId="0" borderId="21" xfId="1" applyFont="1" applyBorder="1" applyProtection="1"/>
    <xf numFmtId="0" fontId="7" fillId="0" borderId="10" xfId="0" applyFont="1" applyBorder="1" applyAlignment="1">
      <alignment horizontal="left" indent="1"/>
    </xf>
    <xf numFmtId="0" fontId="7" fillId="0" borderId="10" xfId="0" applyFont="1" applyBorder="1" applyAlignment="1">
      <alignment horizontal="left" indent="3"/>
    </xf>
    <xf numFmtId="0" fontId="11" fillId="0" borderId="88" xfId="0" applyFont="1" applyBorder="1"/>
    <xf numFmtId="9" fontId="11" fillId="0" borderId="25" xfId="1880" applyFont="1" applyBorder="1" applyAlignment="1" applyProtection="1">
      <alignment horizontal="center"/>
    </xf>
    <xf numFmtId="0" fontId="11" fillId="0" borderId="197" xfId="0" applyFont="1" applyBorder="1"/>
    <xf numFmtId="0" fontId="11" fillId="0" borderId="41" xfId="0" applyFont="1" applyBorder="1" applyAlignment="1">
      <alignment horizontal="left"/>
    </xf>
    <xf numFmtId="5" fontId="106" fillId="0" borderId="0" xfId="0" applyNumberFormat="1" applyFont="1" applyAlignment="1">
      <alignment horizontal="left"/>
    </xf>
    <xf numFmtId="5" fontId="96" fillId="0" borderId="0" xfId="0" applyNumberFormat="1" applyFont="1" applyAlignment="1">
      <alignment horizontal="left"/>
    </xf>
    <xf numFmtId="177" fontId="11" fillId="0" borderId="197" xfId="1" applyNumberFormat="1" applyFont="1" applyBorder="1" applyAlignment="1" applyProtection="1"/>
    <xf numFmtId="177" fontId="11" fillId="0" borderId="45" xfId="1" applyNumberFormat="1" applyFont="1" applyBorder="1" applyAlignment="1" applyProtection="1"/>
    <xf numFmtId="177" fontId="11" fillId="0" borderId="197" xfId="0" applyNumberFormat="1" applyFont="1" applyBorder="1"/>
    <xf numFmtId="177" fontId="11" fillId="0" borderId="45" xfId="0" applyNumberFormat="1" applyFont="1" applyBorder="1"/>
    <xf numFmtId="177" fontId="11" fillId="0" borderId="25" xfId="1" applyNumberFormat="1" applyFont="1" applyFill="1" applyBorder="1" applyAlignment="1" applyProtection="1">
      <alignment horizontal="left"/>
      <protection locked="0"/>
    </xf>
    <xf numFmtId="177" fontId="11" fillId="0" borderId="15" xfId="1" applyNumberFormat="1" applyFont="1" applyFill="1" applyBorder="1" applyAlignment="1" applyProtection="1">
      <alignment horizontal="left"/>
      <protection locked="0"/>
    </xf>
    <xf numFmtId="177" fontId="11" fillId="0" borderId="0" xfId="1" applyNumberFormat="1" applyFont="1" applyFill="1" applyBorder="1" applyAlignment="1" applyProtection="1">
      <alignment horizontal="left"/>
      <protection locked="0"/>
    </xf>
    <xf numFmtId="177" fontId="11" fillId="0" borderId="92" xfId="1" applyNumberFormat="1" applyFont="1" applyFill="1" applyBorder="1" applyAlignment="1" applyProtection="1">
      <alignment horizontal="left"/>
    </xf>
    <xf numFmtId="177" fontId="11" fillId="0" borderId="96" xfId="1" applyNumberFormat="1" applyFont="1" applyFill="1" applyBorder="1" applyAlignment="1" applyProtection="1">
      <alignment horizontal="left"/>
    </xf>
    <xf numFmtId="0" fontId="11" fillId="0" borderId="230" xfId="0" applyFont="1" applyBorder="1"/>
    <xf numFmtId="0" fontId="11" fillId="0" borderId="232" xfId="0" applyFont="1" applyBorder="1"/>
    <xf numFmtId="0" fontId="11" fillId="0" borderId="231" xfId="0" applyFont="1" applyBorder="1"/>
    <xf numFmtId="0" fontId="12" fillId="0" borderId="238" xfId="0" applyFont="1" applyBorder="1" applyAlignment="1">
      <alignment horizontal="centerContinuous"/>
    </xf>
    <xf numFmtId="0" fontId="11" fillId="0" borderId="233" xfId="0" applyFont="1" applyBorder="1" applyAlignment="1">
      <alignment horizontal="centerContinuous"/>
    </xf>
    <xf numFmtId="0" fontId="11" fillId="0" borderId="238" xfId="0" applyFont="1" applyBorder="1"/>
    <xf numFmtId="0" fontId="11" fillId="0" borderId="233" xfId="0" applyFont="1" applyBorder="1"/>
    <xf numFmtId="0" fontId="11" fillId="0" borderId="238" xfId="0" applyFont="1" applyBorder="1" applyAlignment="1">
      <alignment horizontal="center"/>
    </xf>
    <xf numFmtId="0" fontId="11" fillId="0" borderId="239" xfId="0" applyFont="1" applyBorder="1"/>
    <xf numFmtId="0" fontId="11" fillId="0" borderId="240" xfId="0" applyFont="1" applyBorder="1" applyAlignment="1">
      <alignment horizontal="left" wrapText="1"/>
    </xf>
    <xf numFmtId="0" fontId="11" fillId="0" borderId="241" xfId="0" applyFont="1" applyBorder="1" applyAlignment="1">
      <alignment horizontal="center"/>
    </xf>
    <xf numFmtId="0" fontId="11" fillId="0" borderId="233" xfId="0" applyFont="1" applyBorder="1" applyAlignment="1">
      <alignment horizontal="center"/>
    </xf>
    <xf numFmtId="0" fontId="11" fillId="0" borderId="242" xfId="0" applyFont="1" applyBorder="1" applyAlignment="1">
      <alignment horizontal="center"/>
    </xf>
    <xf numFmtId="177" fontId="11" fillId="0" borderId="233" xfId="1" applyNumberFormat="1" applyFont="1" applyFill="1" applyBorder="1" applyAlignment="1" applyProtection="1">
      <alignment horizontal="left"/>
      <protection locked="0"/>
    </xf>
    <xf numFmtId="37" fontId="11" fillId="0" borderId="233" xfId="0" applyNumberFormat="1" applyFont="1" applyBorder="1" applyProtection="1">
      <protection locked="0"/>
    </xf>
    <xf numFmtId="0" fontId="11" fillId="0" borderId="239" xfId="0" applyFont="1" applyBorder="1" applyAlignment="1">
      <alignment horizontal="center"/>
    </xf>
    <xf numFmtId="0" fontId="12" fillId="0" borderId="0" xfId="0" applyFont="1" applyProtection="1">
      <protection locked="0"/>
    </xf>
    <xf numFmtId="0" fontId="34" fillId="0" borderId="0" xfId="0" applyFont="1" applyProtection="1">
      <protection locked="0"/>
    </xf>
    <xf numFmtId="0" fontId="11" fillId="0" borderId="244" xfId="0" applyFont="1" applyBorder="1"/>
    <xf numFmtId="43" fontId="11" fillId="0" borderId="137" xfId="1" applyFont="1" applyBorder="1" applyProtection="1"/>
    <xf numFmtId="43" fontId="11" fillId="0" borderId="113" xfId="1" applyFont="1" applyBorder="1" applyProtection="1"/>
    <xf numFmtId="43" fontId="11" fillId="0" borderId="83" xfId="1" applyFont="1" applyFill="1" applyBorder="1" applyProtection="1"/>
    <xf numFmtId="43" fontId="11" fillId="0" borderId="83" xfId="1" applyFont="1" applyBorder="1" applyProtection="1"/>
    <xf numFmtId="39" fontId="7" fillId="0" borderId="0" xfId="0" applyNumberFormat="1" applyFont="1"/>
    <xf numFmtId="0" fontId="7" fillId="0" borderId="230" xfId="0" applyFont="1" applyBorder="1"/>
    <xf numFmtId="0" fontId="7" fillId="0" borderId="246" xfId="0" applyFont="1" applyBorder="1"/>
    <xf numFmtId="0" fontId="7" fillId="0" borderId="247" xfId="0" applyFont="1" applyBorder="1"/>
    <xf numFmtId="0" fontId="7" fillId="0" borderId="248" xfId="0" applyFont="1" applyBorder="1" applyAlignment="1">
      <alignment horizontal="center"/>
    </xf>
    <xf numFmtId="0" fontId="7" fillId="0" borderId="243" xfId="0" applyFont="1" applyBorder="1"/>
    <xf numFmtId="0" fontId="7" fillId="0" borderId="239" xfId="0" applyFont="1" applyBorder="1"/>
    <xf numFmtId="49" fontId="11" fillId="0" borderId="249" xfId="0" applyNumberFormat="1" applyFont="1" applyBorder="1" applyAlignment="1">
      <alignment horizontal="center"/>
    </xf>
    <xf numFmtId="0" fontId="7" fillId="0" borderId="251" xfId="0" applyFont="1" applyBorder="1" applyAlignment="1">
      <alignment horizontal="centerContinuous"/>
    </xf>
    <xf numFmtId="0" fontId="7" fillId="0" borderId="238" xfId="0" applyFont="1" applyBorder="1"/>
    <xf numFmtId="0" fontId="7" fillId="0" borderId="233" xfId="0" applyFont="1" applyBorder="1"/>
    <xf numFmtId="0" fontId="7" fillId="0" borderId="233" xfId="0" applyFont="1" applyBorder="1" applyAlignment="1">
      <alignment horizontal="centerContinuous"/>
    </xf>
    <xf numFmtId="0" fontId="7" fillId="0" borderId="233" xfId="0" applyFont="1" applyBorder="1" applyAlignment="1">
      <alignment horizontal="center"/>
    </xf>
    <xf numFmtId="37" fontId="7" fillId="0" borderId="233" xfId="0" applyNumberFormat="1" applyFont="1" applyBorder="1"/>
    <xf numFmtId="0" fontId="7" fillId="0" borderId="244" xfId="0" applyFont="1" applyBorder="1"/>
    <xf numFmtId="0" fontId="7" fillId="0" borderId="245" xfId="0" applyFont="1" applyBorder="1"/>
    <xf numFmtId="0" fontId="7" fillId="0" borderId="236" xfId="0" applyFont="1" applyBorder="1"/>
    <xf numFmtId="0" fontId="7" fillId="0" borderId="94" xfId="0" applyFont="1" applyBorder="1"/>
    <xf numFmtId="43" fontId="7" fillId="0" borderId="88" xfId="1" applyFont="1" applyFill="1" applyBorder="1" applyProtection="1"/>
    <xf numFmtId="0" fontId="7" fillId="0" borderId="253" xfId="0" applyFont="1" applyBorder="1"/>
    <xf numFmtId="14" fontId="11" fillId="0" borderId="10" xfId="0" applyNumberFormat="1" applyFont="1" applyBorder="1" applyProtection="1">
      <protection locked="0"/>
    </xf>
    <xf numFmtId="39" fontId="11" fillId="0" borderId="19" xfId="0" applyNumberFormat="1" applyFont="1" applyBorder="1"/>
    <xf numFmtId="39" fontId="11" fillId="0" borderId="21" xfId="0" applyNumberFormat="1" applyFont="1" applyBorder="1" applyAlignment="1">
      <alignment horizontal="left"/>
    </xf>
    <xf numFmtId="39" fontId="11" fillId="0" borderId="10" xfId="0" applyNumberFormat="1" applyFont="1" applyBorder="1"/>
    <xf numFmtId="39" fontId="11" fillId="0" borderId="15" xfId="0" applyNumberFormat="1" applyFont="1" applyBorder="1" applyAlignment="1">
      <alignment horizontal="center"/>
    </xf>
    <xf numFmtId="39" fontId="11" fillId="0" borderId="17" xfId="0" applyNumberFormat="1" applyFont="1" applyBorder="1" applyAlignment="1">
      <alignment horizontal="center"/>
    </xf>
    <xf numFmtId="39" fontId="11" fillId="9" borderId="45" xfId="0" applyNumberFormat="1" applyFont="1" applyFill="1" applyBorder="1"/>
    <xf numFmtId="39" fontId="11" fillId="0" borderId="0" xfId="0" applyNumberFormat="1" applyFont="1" applyAlignment="1">
      <alignment horizontal="centerContinuous"/>
    </xf>
    <xf numFmtId="39" fontId="11" fillId="0" borderId="21" xfId="0" applyNumberFormat="1" applyFont="1" applyBorder="1"/>
    <xf numFmtId="37" fontId="11" fillId="0" borderId="231" xfId="0" applyNumberFormat="1" applyFont="1" applyBorder="1"/>
    <xf numFmtId="0" fontId="12" fillId="0" borderId="238" xfId="0" applyFont="1" applyBorder="1"/>
    <xf numFmtId="37" fontId="11" fillId="0" borderId="233" xfId="0" applyNumberFormat="1" applyFont="1" applyBorder="1" applyAlignment="1">
      <alignment horizontal="centerContinuous"/>
    </xf>
    <xf numFmtId="37" fontId="11" fillId="0" borderId="233" xfId="0" applyNumberFormat="1" applyFont="1" applyBorder="1"/>
    <xf numFmtId="0" fontId="11" fillId="0" borderId="254" xfId="0" applyFont="1" applyBorder="1"/>
    <xf numFmtId="0" fontId="11" fillId="0" borderId="245" xfId="0" applyFont="1" applyBorder="1"/>
    <xf numFmtId="0" fontId="7" fillId="4" borderId="245" xfId="0" applyFont="1" applyFill="1" applyBorder="1"/>
    <xf numFmtId="177" fontId="11" fillId="0" borderId="27" xfId="1" applyNumberFormat="1" applyFont="1" applyFill="1" applyBorder="1" applyAlignment="1" applyProtection="1">
      <alignment horizontal="right"/>
      <protection locked="0"/>
    </xf>
    <xf numFmtId="177" fontId="11" fillId="0" borderId="241" xfId="1" applyNumberFormat="1" applyFont="1" applyFill="1" applyBorder="1" applyAlignment="1" applyProtection="1">
      <alignment horizontal="right"/>
      <protection locked="0"/>
    </xf>
    <xf numFmtId="177" fontId="11" fillId="0" borderId="28" xfId="1" applyNumberFormat="1" applyFont="1" applyFill="1" applyBorder="1" applyAlignment="1" applyProtection="1">
      <alignment horizontal="right"/>
      <protection locked="0"/>
    </xf>
    <xf numFmtId="177" fontId="11" fillId="0" borderId="31" xfId="1" applyNumberFormat="1" applyFont="1" applyFill="1" applyBorder="1" applyAlignment="1" applyProtection="1">
      <alignment horizontal="right"/>
      <protection locked="0"/>
    </xf>
    <xf numFmtId="177" fontId="11" fillId="0" borderId="19" xfId="1" applyNumberFormat="1" applyFont="1" applyBorder="1" applyAlignment="1" applyProtection="1">
      <alignment horizontal="right"/>
    </xf>
    <xf numFmtId="177" fontId="11" fillId="0" borderId="15" xfId="1" applyNumberFormat="1" applyFont="1" applyBorder="1" applyAlignment="1" applyProtection="1"/>
    <xf numFmtId="0" fontId="11" fillId="0" borderId="230" xfId="0" applyFont="1" applyBorder="1" applyAlignment="1">
      <alignment horizontal="center"/>
    </xf>
    <xf numFmtId="0" fontId="11" fillId="0" borderId="238" xfId="0" applyFont="1" applyBorder="1" applyAlignment="1">
      <alignment horizontal="centerContinuous"/>
    </xf>
    <xf numFmtId="0" fontId="11" fillId="0" borderId="240" xfId="0" applyFont="1" applyBorder="1"/>
    <xf numFmtId="0" fontId="11" fillId="0" borderId="243" xfId="0" applyFont="1" applyBorder="1" applyAlignment="1">
      <alignment horizontal="centerContinuous"/>
    </xf>
    <xf numFmtId="0" fontId="11" fillId="0" borderId="249" xfId="0" applyFont="1" applyBorder="1" applyAlignment="1">
      <alignment horizontal="centerContinuous"/>
    </xf>
    <xf numFmtId="37" fontId="11" fillId="0" borderId="255" xfId="0" applyNumberFormat="1" applyFont="1" applyBorder="1"/>
    <xf numFmtId="37" fontId="11" fillId="0" borderId="256" xfId="0" applyNumberFormat="1" applyFont="1" applyBorder="1"/>
    <xf numFmtId="3" fontId="11" fillId="0" borderId="0" xfId="0" applyNumberFormat="1" applyFont="1"/>
    <xf numFmtId="37" fontId="11" fillId="0" borderId="257" xfId="0" applyNumberFormat="1" applyFont="1" applyBorder="1"/>
    <xf numFmtId="177" fontId="11" fillId="0" borderId="256" xfId="1" applyNumberFormat="1" applyFont="1" applyBorder="1" applyProtection="1"/>
    <xf numFmtId="37" fontId="11" fillId="0" borderId="258" xfId="0" applyNumberFormat="1" applyFont="1" applyBorder="1"/>
    <xf numFmtId="177" fontId="11" fillId="0" borderId="256" xfId="1" applyNumberFormat="1" applyFont="1" applyBorder="1"/>
    <xf numFmtId="0" fontId="11" fillId="0" borderId="244" xfId="0" applyFont="1" applyBorder="1" applyAlignment="1">
      <alignment horizontal="center"/>
    </xf>
    <xf numFmtId="5" fontId="11" fillId="0" borderId="235" xfId="0" applyNumberFormat="1" applyFont="1" applyBorder="1"/>
    <xf numFmtId="43" fontId="11" fillId="0" borderId="256" xfId="1" applyFont="1" applyBorder="1" applyProtection="1"/>
    <xf numFmtId="37" fontId="11" fillId="0" borderId="235" xfId="0" applyNumberFormat="1" applyFont="1" applyBorder="1"/>
    <xf numFmtId="177" fontId="11" fillId="0" borderId="28" xfId="1" applyNumberFormat="1" applyFont="1" applyBorder="1" applyAlignment="1">
      <alignment horizontal="right"/>
    </xf>
    <xf numFmtId="177" fontId="11" fillId="0" borderId="15" xfId="1" applyNumberFormat="1" applyFont="1" applyBorder="1" applyAlignment="1">
      <alignment horizontal="right"/>
    </xf>
    <xf numFmtId="177" fontId="11" fillId="0" borderId="15" xfId="1" applyNumberFormat="1" applyFont="1" applyFill="1" applyBorder="1" applyAlignment="1">
      <alignment horizontal="right"/>
    </xf>
    <xf numFmtId="177" fontId="7" fillId="0" borderId="15" xfId="1" applyNumberFormat="1" applyFont="1" applyBorder="1" applyAlignment="1" applyProtection="1">
      <alignment horizontal="right"/>
    </xf>
    <xf numFmtId="177" fontId="11" fillId="0" borderId="15" xfId="1" applyNumberFormat="1" applyFont="1" applyBorder="1" applyAlignment="1" applyProtection="1">
      <alignment horizontal="right"/>
    </xf>
    <xf numFmtId="0" fontId="11" fillId="22" borderId="107" xfId="0" applyFont="1" applyFill="1" applyBorder="1"/>
    <xf numFmtId="177" fontId="11" fillId="22" borderId="101" xfId="1" applyNumberFormat="1" applyFont="1" applyFill="1" applyBorder="1" applyProtection="1"/>
    <xf numFmtId="0" fontId="11" fillId="0" borderId="246" xfId="0" applyFont="1" applyBorder="1"/>
    <xf numFmtId="0" fontId="11" fillId="0" borderId="259" xfId="0" applyFont="1" applyBorder="1"/>
    <xf numFmtId="0" fontId="11" fillId="0" borderId="247" xfId="0" applyFont="1" applyBorder="1"/>
    <xf numFmtId="0" fontId="11" fillId="0" borderId="250" xfId="0" applyFont="1" applyBorder="1" applyAlignment="1">
      <alignment horizontal="centerContinuous" wrapText="1"/>
    </xf>
    <xf numFmtId="0" fontId="11" fillId="0" borderId="251" xfId="0" applyFont="1" applyBorder="1" applyAlignment="1">
      <alignment horizontal="centerContinuous"/>
    </xf>
    <xf numFmtId="0" fontId="11" fillId="0" borderId="260" xfId="0" applyFont="1" applyBorder="1" applyAlignment="1">
      <alignment horizontal="center"/>
    </xf>
    <xf numFmtId="0" fontId="59" fillId="0" borderId="253" xfId="0" applyFont="1" applyBorder="1"/>
    <xf numFmtId="0" fontId="11" fillId="0" borderId="261" xfId="0" applyFont="1" applyBorder="1" applyAlignment="1">
      <alignment horizontal="center"/>
    </xf>
    <xf numFmtId="0" fontId="11" fillId="0" borderId="263" xfId="0" applyFont="1" applyBorder="1" applyAlignment="1">
      <alignment horizontal="right"/>
    </xf>
    <xf numFmtId="0" fontId="11" fillId="0" borderId="251" xfId="0" applyFont="1" applyBorder="1"/>
    <xf numFmtId="0" fontId="0" fillId="0" borderId="257" xfId="0" applyBorder="1"/>
    <xf numFmtId="0" fontId="11" fillId="0" borderId="264" xfId="0" applyFont="1" applyBorder="1"/>
    <xf numFmtId="37" fontId="11" fillId="0" borderId="265" xfId="0" applyNumberFormat="1" applyFont="1" applyBorder="1"/>
    <xf numFmtId="1" fontId="11" fillId="0" borderId="266" xfId="0" applyNumberFormat="1" applyFont="1" applyBorder="1"/>
    <xf numFmtId="0" fontId="11" fillId="0" borderId="266" xfId="0" applyFont="1" applyBorder="1"/>
    <xf numFmtId="0" fontId="11" fillId="0" borderId="267" xfId="0" applyFont="1" applyBorder="1"/>
    <xf numFmtId="177" fontId="11" fillId="0" borderId="265" xfId="1" applyNumberFormat="1" applyFont="1" applyBorder="1" applyProtection="1"/>
    <xf numFmtId="0" fontId="0" fillId="0" borderId="268" xfId="0" applyBorder="1"/>
    <xf numFmtId="177" fontId="11" fillId="0" borderId="266" xfId="1" applyNumberFormat="1" applyFont="1" applyFill="1" applyBorder="1"/>
    <xf numFmtId="177" fontId="11" fillId="0" borderId="264" xfId="1" applyNumberFormat="1" applyFont="1" applyFill="1" applyBorder="1" applyProtection="1"/>
    <xf numFmtId="0" fontId="23" fillId="0" borderId="238" xfId="0" applyFont="1" applyBorder="1"/>
    <xf numFmtId="0" fontId="23" fillId="0" borderId="233" xfId="0" applyFont="1" applyBorder="1"/>
    <xf numFmtId="0" fontId="11" fillId="22" borderId="241" xfId="0" applyFont="1" applyFill="1" applyBorder="1"/>
    <xf numFmtId="0" fontId="23" fillId="0" borderId="266" xfId="0" applyFont="1" applyBorder="1" applyAlignment="1">
      <alignment horizontal="left"/>
    </xf>
    <xf numFmtId="0" fontId="11" fillId="0" borderId="242" xfId="0" applyFont="1" applyBorder="1"/>
    <xf numFmtId="37" fontId="11" fillId="0" borderId="270" xfId="0" applyNumberFormat="1" applyFont="1" applyBorder="1"/>
    <xf numFmtId="37" fontId="11" fillId="0" borderId="243" xfId="0" applyNumberFormat="1" applyFont="1" applyBorder="1"/>
    <xf numFmtId="37" fontId="11" fillId="0" borderId="271" xfId="0" applyNumberFormat="1" applyFont="1" applyBorder="1"/>
    <xf numFmtId="0" fontId="11" fillId="0" borderId="272" xfId="0" applyFont="1" applyBorder="1"/>
    <xf numFmtId="37" fontId="11" fillId="0" borderId="273" xfId="0" applyNumberFormat="1" applyFont="1" applyBorder="1"/>
    <xf numFmtId="37" fontId="12" fillId="0" borderId="256" xfId="0" applyNumberFormat="1" applyFont="1" applyBorder="1"/>
    <xf numFmtId="37" fontId="12" fillId="0" borderId="258" xfId="0" applyNumberFormat="1" applyFont="1" applyBorder="1"/>
    <xf numFmtId="37" fontId="11" fillId="0" borderId="138" xfId="0" applyNumberFormat="1" applyFont="1" applyBorder="1"/>
    <xf numFmtId="6" fontId="11" fillId="0" borderId="19" xfId="0" applyNumberFormat="1" applyFont="1" applyBorder="1"/>
    <xf numFmtId="0" fontId="7" fillId="4" borderId="4" xfId="0" applyFont="1" applyFill="1" applyBorder="1" applyAlignment="1">
      <alignment horizontal="left"/>
    </xf>
    <xf numFmtId="185" fontId="17" fillId="0" borderId="96" xfId="1880" applyNumberFormat="1" applyFont="1" applyFill="1" applyBorder="1" applyAlignment="1" applyProtection="1">
      <alignment horizontal="right"/>
    </xf>
    <xf numFmtId="177" fontId="11" fillId="0" borderId="0" xfId="0" applyNumberFormat="1" applyFont="1" applyAlignment="1">
      <alignment horizontal="center"/>
    </xf>
    <xf numFmtId="177" fontId="11" fillId="0" borderId="123" xfId="1" applyNumberFormat="1" applyFont="1" applyFill="1" applyBorder="1" applyProtection="1"/>
    <xf numFmtId="37" fontId="11" fillId="0" borderId="240" xfId="0" applyNumberFormat="1" applyFont="1" applyBorder="1" applyProtection="1">
      <protection locked="0"/>
    </xf>
    <xf numFmtId="0" fontId="12" fillId="0" borderId="274" xfId="0" applyFont="1" applyBorder="1"/>
    <xf numFmtId="0" fontId="11" fillId="0" borderId="274" xfId="0" applyFont="1" applyBorder="1"/>
    <xf numFmtId="0" fontId="0" fillId="0" borderId="274" xfId="0" applyBorder="1"/>
    <xf numFmtId="0" fontId="12" fillId="0" borderId="274" xfId="0" applyFont="1" applyBorder="1" applyAlignment="1">
      <alignment horizontal="right"/>
    </xf>
    <xf numFmtId="0" fontId="11" fillId="0" borderId="275" xfId="0" applyFont="1" applyBorder="1"/>
    <xf numFmtId="0" fontId="11" fillId="0" borderId="261" xfId="0" applyFont="1" applyBorder="1"/>
    <xf numFmtId="177" fontId="11" fillId="0" borderId="276" xfId="1" applyNumberFormat="1" applyFont="1" applyFill="1" applyBorder="1" applyAlignment="1" applyProtection="1">
      <alignment horizontal="right"/>
    </xf>
    <xf numFmtId="177" fontId="11" fillId="0" borderId="261" xfId="1" applyNumberFormat="1" applyFont="1" applyFill="1" applyBorder="1" applyAlignment="1" applyProtection="1">
      <alignment horizontal="left"/>
    </xf>
    <xf numFmtId="37" fontId="11" fillId="0" borderId="261" xfId="0" applyNumberFormat="1" applyFont="1" applyBorder="1"/>
    <xf numFmtId="37" fontId="11" fillId="0" borderId="262" xfId="0" applyNumberFormat="1" applyFont="1" applyBorder="1"/>
    <xf numFmtId="0" fontId="96" fillId="0" borderId="238" xfId="0" applyFont="1" applyBorder="1"/>
    <xf numFmtId="0" fontId="96" fillId="0" borderId="244" xfId="0" applyFont="1" applyBorder="1"/>
    <xf numFmtId="37" fontId="11" fillId="9" borderId="45" xfId="0" applyNumberFormat="1" applyFont="1" applyFill="1" applyBorder="1"/>
    <xf numFmtId="0" fontId="11" fillId="0" borderId="42" xfId="0" applyFont="1" applyBorder="1" applyAlignment="1">
      <alignment horizontal="center"/>
    </xf>
    <xf numFmtId="177" fontId="11" fillId="0" borderId="15" xfId="1" applyNumberFormat="1" applyFont="1" applyFill="1" applyBorder="1" applyProtection="1"/>
    <xf numFmtId="0" fontId="7" fillId="0" borderId="128" xfId="0" applyFont="1" applyBorder="1" applyAlignment="1">
      <alignment horizontal="center"/>
    </xf>
    <xf numFmtId="0" fontId="7" fillId="0" borderId="259" xfId="0" applyFont="1" applyBorder="1"/>
    <xf numFmtId="0" fontId="7" fillId="0" borderId="231" xfId="0" applyFont="1" applyBorder="1"/>
    <xf numFmtId="0" fontId="7" fillId="0" borderId="240" xfId="0" applyFont="1" applyBorder="1"/>
    <xf numFmtId="0" fontId="7" fillId="0" borderId="238" xfId="0" applyFont="1" applyBorder="1" applyAlignment="1">
      <alignment horizontal="left"/>
    </xf>
    <xf numFmtId="0" fontId="7" fillId="0" borderId="239" xfId="0" applyFont="1" applyBorder="1" applyAlignment="1">
      <alignment horizontal="left"/>
    </xf>
    <xf numFmtId="0" fontId="7" fillId="0" borderId="240" xfId="0" applyFont="1" applyBorder="1" applyAlignment="1">
      <alignment horizontal="center"/>
    </xf>
    <xf numFmtId="0" fontId="7" fillId="0" borderId="261" xfId="0" applyFont="1" applyBorder="1"/>
    <xf numFmtId="0" fontId="7" fillId="0" borderId="243" xfId="0" applyFont="1" applyBorder="1" applyAlignment="1">
      <alignment horizontal="center"/>
    </xf>
    <xf numFmtId="0" fontId="7" fillId="0" borderId="261" xfId="0" applyFont="1" applyBorder="1" applyAlignment="1">
      <alignment horizontal="center"/>
    </xf>
    <xf numFmtId="0" fontId="7" fillId="0" borderId="262" xfId="0" applyFont="1" applyBorder="1" applyAlignment="1">
      <alignment horizontal="center"/>
    </xf>
    <xf numFmtId="0" fontId="7" fillId="0" borderId="249" xfId="0" applyFont="1" applyBorder="1" applyAlignment="1">
      <alignment horizontal="center"/>
    </xf>
    <xf numFmtId="0" fontId="7" fillId="9" borderId="238" xfId="0" applyFont="1" applyFill="1" applyBorder="1"/>
    <xf numFmtId="5" fontId="7" fillId="0" borderId="262" xfId="0" applyNumberFormat="1" applyFont="1" applyBorder="1" applyAlignment="1" applyProtection="1">
      <alignment horizontal="right"/>
      <protection locked="0"/>
    </xf>
    <xf numFmtId="37" fontId="7" fillId="0" borderId="262" xfId="0" applyNumberFormat="1" applyFont="1" applyBorder="1" applyAlignment="1">
      <alignment horizontal="right"/>
    </xf>
    <xf numFmtId="5" fontId="7" fillId="0" borderId="262" xfId="0" applyNumberFormat="1" applyFont="1" applyBorder="1" applyAlignment="1">
      <alignment horizontal="right"/>
    </xf>
    <xf numFmtId="37" fontId="7" fillId="9" borderId="238" xfId="0" applyNumberFormat="1" applyFont="1" applyFill="1" applyBorder="1"/>
    <xf numFmtId="37" fontId="7" fillId="9" borderId="239" xfId="0" applyNumberFormat="1" applyFont="1" applyFill="1" applyBorder="1" applyAlignment="1">
      <alignment horizontal="centerContinuous"/>
    </xf>
    <xf numFmtId="37" fontId="7" fillId="0" borderId="277" xfId="0" applyNumberFormat="1" applyFont="1" applyBorder="1"/>
    <xf numFmtId="37" fontId="7" fillId="0" borderId="262" xfId="0" applyNumberFormat="1" applyFont="1" applyBorder="1" applyProtection="1">
      <protection locked="0"/>
    </xf>
    <xf numFmtId="37" fontId="7" fillId="9" borderId="239" xfId="0" applyNumberFormat="1" applyFont="1" applyFill="1" applyBorder="1"/>
    <xf numFmtId="0" fontId="7" fillId="0" borderId="249" xfId="0" applyFont="1" applyBorder="1"/>
    <xf numFmtId="37" fontId="7" fillId="0" borderId="233" xfId="0" applyNumberFormat="1" applyFont="1" applyBorder="1" applyAlignment="1">
      <alignment horizontal="centerContinuous"/>
    </xf>
    <xf numFmtId="37" fontId="7" fillId="0" borderId="238" xfId="0" applyNumberFormat="1" applyFont="1" applyBorder="1"/>
    <xf numFmtId="0" fontId="7" fillId="0" borderId="245" xfId="0" applyFont="1" applyBorder="1" applyAlignment="1">
      <alignment horizontal="centerContinuous"/>
    </xf>
    <xf numFmtId="37" fontId="7" fillId="0" borderId="245" xfId="0" applyNumberFormat="1" applyFont="1" applyBorder="1" applyAlignment="1">
      <alignment horizontal="centerContinuous"/>
    </xf>
    <xf numFmtId="37" fontId="7" fillId="0" borderId="236" xfId="0" applyNumberFormat="1" applyFont="1" applyBorder="1" applyAlignment="1">
      <alignment horizontal="centerContinuous"/>
    </xf>
    <xf numFmtId="0" fontId="11" fillId="0" borderId="249" xfId="0" applyFont="1" applyBorder="1"/>
    <xf numFmtId="0" fontId="7" fillId="0" borderId="238" xfId="0" applyFont="1" applyBorder="1" applyAlignment="1">
      <alignment horizontal="centerContinuous"/>
    </xf>
    <xf numFmtId="0" fontId="7" fillId="0" borderId="239" xfId="0" applyFont="1" applyBorder="1" applyAlignment="1">
      <alignment horizontal="centerContinuous"/>
    </xf>
    <xf numFmtId="0" fontId="7" fillId="0" borderId="240" xfId="0" applyFont="1" applyBorder="1" applyAlignment="1">
      <alignment horizontal="centerContinuous"/>
    </xf>
    <xf numFmtId="0" fontId="7" fillId="0" borderId="277" xfId="0" applyFont="1" applyBorder="1" applyAlignment="1">
      <alignment horizontal="center"/>
    </xf>
    <xf numFmtId="0" fontId="7" fillId="9" borderId="243" xfId="0" applyFont="1" applyFill="1" applyBorder="1"/>
    <xf numFmtId="5" fontId="7" fillId="0" borderId="240" xfId="0" applyNumberFormat="1" applyFont="1" applyBorder="1" applyAlignment="1" applyProtection="1">
      <alignment horizontal="right"/>
      <protection locked="0"/>
    </xf>
    <xf numFmtId="37" fontId="7" fillId="0" borderId="249" xfId="0" applyNumberFormat="1" applyFont="1" applyBorder="1" applyAlignment="1">
      <alignment horizontal="right"/>
    </xf>
    <xf numFmtId="5" fontId="7" fillId="0" borderId="249" xfId="0" applyNumberFormat="1" applyFont="1" applyBorder="1" applyAlignment="1">
      <alignment horizontal="right"/>
    </xf>
    <xf numFmtId="37" fontId="7" fillId="9" borderId="243" xfId="0" applyNumberFormat="1" applyFont="1" applyFill="1" applyBorder="1"/>
    <xf numFmtId="37" fontId="7" fillId="9" borderId="249" xfId="0" applyNumberFormat="1" applyFont="1" applyFill="1" applyBorder="1" applyAlignment="1">
      <alignment horizontal="centerContinuous"/>
    </xf>
    <xf numFmtId="37" fontId="7" fillId="9" borderId="233" xfId="0" applyNumberFormat="1" applyFont="1" applyFill="1" applyBorder="1"/>
    <xf numFmtId="37" fontId="7" fillId="9" borderId="240" xfId="0" applyNumberFormat="1" applyFont="1" applyFill="1" applyBorder="1"/>
    <xf numFmtId="37" fontId="7" fillId="0" borderId="249" xfId="0" applyNumberFormat="1" applyFont="1" applyBorder="1" applyProtection="1">
      <protection locked="0"/>
    </xf>
    <xf numFmtId="37" fontId="7" fillId="9" borderId="240" xfId="0" applyNumberFormat="1" applyFont="1" applyFill="1" applyBorder="1" applyAlignment="1">
      <alignment horizontal="centerContinuous"/>
    </xf>
    <xf numFmtId="177" fontId="0" fillId="0" borderId="127" xfId="1" applyNumberFormat="1" applyFont="1" applyFill="1" applyBorder="1"/>
    <xf numFmtId="0" fontId="7" fillId="0" borderId="279" xfId="0" applyFont="1" applyBorder="1"/>
    <xf numFmtId="0" fontId="7" fillId="0" borderId="280" xfId="0" applyFont="1" applyBorder="1"/>
    <xf numFmtId="177" fontId="11" fillId="0" borderId="231" xfId="1" applyNumberFormat="1" applyFont="1" applyBorder="1"/>
    <xf numFmtId="177" fontId="11" fillId="0" borderId="249" xfId="1" applyNumberFormat="1" applyFont="1" applyBorder="1"/>
    <xf numFmtId="177" fontId="7" fillId="0" borderId="240" xfId="1" applyNumberFormat="1" applyFont="1" applyBorder="1" applyAlignment="1">
      <alignment horizontal="centerContinuous"/>
    </xf>
    <xf numFmtId="177" fontId="7" fillId="0" borderId="243" xfId="1" applyNumberFormat="1" applyFont="1" applyBorder="1" applyAlignment="1">
      <alignment horizontal="center"/>
    </xf>
    <xf numFmtId="177" fontId="7" fillId="0" borderId="249" xfId="1" applyNumberFormat="1" applyFont="1" applyBorder="1" applyAlignment="1">
      <alignment horizontal="center"/>
    </xf>
    <xf numFmtId="177" fontId="7" fillId="20" borderId="243" xfId="1" applyNumberFormat="1" applyFont="1" applyFill="1" applyBorder="1" applyAlignment="1" applyProtection="1">
      <alignment horizontal="centerContinuous"/>
    </xf>
    <xf numFmtId="177" fontId="7" fillId="0" borderId="249" xfId="1" applyNumberFormat="1" applyFont="1" applyFill="1" applyBorder="1" applyProtection="1"/>
    <xf numFmtId="177" fontId="7" fillId="20" borderId="249" xfId="1" applyNumberFormat="1" applyFont="1" applyFill="1" applyBorder="1" applyAlignment="1" applyProtection="1">
      <alignment horizontal="centerContinuous"/>
    </xf>
    <xf numFmtId="177" fontId="7" fillId="0" borderId="249" xfId="1" applyNumberFormat="1" applyFont="1" applyBorder="1" applyProtection="1"/>
    <xf numFmtId="0" fontId="7" fillId="0" borderId="244" xfId="0" applyFont="1" applyBorder="1" applyAlignment="1">
      <alignment horizontal="left"/>
    </xf>
    <xf numFmtId="0" fontId="7" fillId="0" borderId="266" xfId="0" applyFont="1" applyBorder="1" applyAlignment="1">
      <alignment horizontal="centerContinuous" wrapText="1"/>
    </xf>
    <xf numFmtId="177" fontId="7" fillId="0" borderId="246" xfId="1" applyNumberFormat="1" applyFont="1" applyBorder="1"/>
    <xf numFmtId="177" fontId="7" fillId="0" borderId="231" xfId="1" applyNumberFormat="1" applyFont="1" applyBorder="1"/>
    <xf numFmtId="177" fontId="11" fillId="0" borderId="249" xfId="1" applyNumberFormat="1" applyFont="1" applyBorder="1" applyAlignment="1" applyProtection="1">
      <alignment horizontal="center"/>
    </xf>
    <xf numFmtId="177" fontId="7" fillId="0" borderId="249" xfId="1" applyNumberFormat="1" applyFont="1" applyFill="1" applyBorder="1" applyAlignment="1" applyProtection="1">
      <alignment horizontal="centerContinuous"/>
    </xf>
    <xf numFmtId="177" fontId="7" fillId="0" borderId="243" xfId="1" applyNumberFormat="1" applyFont="1" applyFill="1" applyBorder="1" applyProtection="1"/>
    <xf numFmtId="183" fontId="7" fillId="0" borderId="249" xfId="2" applyNumberFormat="1" applyFont="1" applyFill="1" applyBorder="1" applyProtection="1"/>
    <xf numFmtId="177" fontId="7" fillId="0" borderId="0" xfId="1" applyNumberFormat="1" applyFont="1" applyBorder="1" applyProtection="1"/>
    <xf numFmtId="177" fontId="7" fillId="0" borderId="236" xfId="1" applyNumberFormat="1" applyFont="1" applyBorder="1" applyProtection="1"/>
    <xf numFmtId="177" fontId="7" fillId="0" borderId="243" xfId="1" applyNumberFormat="1" applyFont="1" applyBorder="1" applyAlignment="1" applyProtection="1">
      <alignment horizontal="centerContinuous"/>
    </xf>
    <xf numFmtId="183" fontId="7" fillId="0" borderId="249" xfId="2" applyNumberFormat="1" applyFont="1" applyBorder="1" applyProtection="1"/>
    <xf numFmtId="177" fontId="7" fillId="0" borderId="236" xfId="1" applyNumberFormat="1" applyFont="1" applyBorder="1" applyAlignment="1" applyProtection="1">
      <alignment horizontal="centerContinuous"/>
    </xf>
    <xf numFmtId="0" fontId="20" fillId="0" borderId="283" xfId="0" applyFont="1" applyBorder="1" applyAlignment="1">
      <alignment horizontal="centerContinuous"/>
    </xf>
    <xf numFmtId="0" fontId="7" fillId="0" borderId="284" xfId="0" applyFont="1" applyBorder="1"/>
    <xf numFmtId="0" fontId="7" fillId="0" borderId="231" xfId="0" applyFont="1" applyBorder="1" applyAlignment="1">
      <alignment horizontal="center"/>
    </xf>
    <xf numFmtId="0" fontId="7" fillId="0" borderId="262" xfId="0" applyFont="1" applyBorder="1"/>
    <xf numFmtId="5" fontId="7" fillId="0" borderId="249" xfId="0" applyNumberFormat="1" applyFont="1" applyBorder="1"/>
    <xf numFmtId="0" fontId="7" fillId="5" borderId="249" xfId="0" applyFont="1" applyFill="1" applyBorder="1"/>
    <xf numFmtId="37" fontId="7" fillId="5" borderId="249" xfId="0" applyNumberFormat="1" applyFont="1" applyFill="1" applyBorder="1"/>
    <xf numFmtId="37" fontId="7" fillId="0" borderId="249" xfId="0" applyNumberFormat="1" applyFont="1" applyBorder="1"/>
    <xf numFmtId="37" fontId="7" fillId="0" borderId="245" xfId="0" applyNumberFormat="1" applyFont="1" applyBorder="1"/>
    <xf numFmtId="37" fontId="7" fillId="0" borderId="236" xfId="0" applyNumberFormat="1" applyFont="1" applyBorder="1"/>
    <xf numFmtId="0" fontId="7" fillId="0" borderId="259" xfId="0" applyFont="1" applyBorder="1" applyAlignment="1">
      <alignment horizontal="center"/>
    </xf>
    <xf numFmtId="0" fontId="0" fillId="0" borderId="240" xfId="0" applyBorder="1" applyAlignment="1">
      <alignment wrapText="1"/>
    </xf>
    <xf numFmtId="37" fontId="7" fillId="0" borderId="243" xfId="0" applyNumberFormat="1" applyFont="1" applyBorder="1"/>
    <xf numFmtId="37" fontId="7" fillId="0" borderId="243" xfId="0" applyNumberFormat="1" applyFont="1" applyBorder="1" applyAlignment="1">
      <alignment horizontal="center"/>
    </xf>
    <xf numFmtId="37" fontId="7" fillId="0" borderId="249" xfId="0" applyNumberFormat="1" applyFont="1" applyBorder="1" applyAlignment="1">
      <alignment horizontal="center"/>
    </xf>
    <xf numFmtId="37" fontId="7" fillId="6" borderId="249" xfId="0" applyNumberFormat="1" applyFont="1" applyFill="1" applyBorder="1"/>
    <xf numFmtId="5" fontId="7" fillId="7" borderId="249" xfId="0" applyNumberFormat="1" applyFont="1" applyFill="1" applyBorder="1"/>
    <xf numFmtId="37" fontId="11" fillId="0" borderId="249" xfId="0" applyNumberFormat="1" applyFont="1" applyBorder="1"/>
    <xf numFmtId="0" fontId="7" fillId="0" borderId="285" xfId="0" applyFont="1" applyBorder="1"/>
    <xf numFmtId="177" fontId="7" fillId="0" borderId="266" xfId="1" applyNumberFormat="1" applyFont="1" applyBorder="1" applyProtection="1"/>
    <xf numFmtId="0" fontId="7" fillId="0" borderId="280" xfId="0" applyFont="1" applyBorder="1" applyAlignment="1">
      <alignment horizontal="left"/>
    </xf>
    <xf numFmtId="0" fontId="7" fillId="0" borderId="153" xfId="0" applyFont="1" applyBorder="1" applyAlignment="1">
      <alignment horizontal="centerContinuous"/>
    </xf>
    <xf numFmtId="0" fontId="7" fillId="9" borderId="28" xfId="0" applyFont="1" applyFill="1" applyBorder="1"/>
    <xf numFmtId="0" fontId="7" fillId="9" borderId="287" xfId="0" applyFont="1" applyFill="1" applyBorder="1" applyAlignment="1">
      <alignment horizontal="centerContinuous"/>
    </xf>
    <xf numFmtId="0" fontId="11" fillId="0" borderId="288" xfId="0" applyFont="1" applyBorder="1"/>
    <xf numFmtId="39" fontId="11" fillId="0" borderId="247" xfId="0" applyNumberFormat="1" applyFont="1" applyBorder="1" applyAlignment="1">
      <alignment horizontal="left"/>
    </xf>
    <xf numFmtId="0" fontId="11" fillId="0" borderId="280" xfId="0" applyFont="1" applyBorder="1"/>
    <xf numFmtId="39" fontId="23" fillId="0" borderId="0" xfId="0" applyNumberFormat="1" applyFont="1"/>
    <xf numFmtId="0" fontId="11" fillId="0" borderId="289" xfId="0" applyFont="1" applyBorder="1"/>
    <xf numFmtId="0" fontId="11" fillId="0" borderId="243" xfId="0" applyFont="1" applyBorder="1" applyAlignment="1">
      <alignment horizontal="center"/>
    </xf>
    <xf numFmtId="0" fontId="11" fillId="0" borderId="249" xfId="0" applyFont="1" applyBorder="1" applyAlignment="1">
      <alignment horizontal="center"/>
    </xf>
    <xf numFmtId="0" fontId="11" fillId="9" borderId="250" xfId="0" applyFont="1" applyFill="1" applyBorder="1"/>
    <xf numFmtId="0" fontId="11" fillId="0" borderId="290" xfId="0" applyFont="1" applyBorder="1" applyAlignment="1">
      <alignment horizontal="center"/>
    </xf>
    <xf numFmtId="5" fontId="11" fillId="0" borderId="263" xfId="0" applyNumberFormat="1" applyFont="1" applyBorder="1"/>
    <xf numFmtId="37" fontId="11" fillId="0" borderId="263" xfId="0" applyNumberFormat="1" applyFont="1" applyBorder="1"/>
    <xf numFmtId="37" fontId="11" fillId="9" borderId="242" xfId="0" applyNumberFormat="1" applyFont="1" applyFill="1" applyBorder="1"/>
    <xf numFmtId="37" fontId="11" fillId="9" borderId="239" xfId="0" applyNumberFormat="1" applyFont="1" applyFill="1" applyBorder="1"/>
    <xf numFmtId="37" fontId="11" fillId="9" borderId="250" xfId="0" applyNumberFormat="1" applyFont="1" applyFill="1" applyBorder="1"/>
    <xf numFmtId="37" fontId="11" fillId="0" borderId="291" xfId="0" applyNumberFormat="1" applyFont="1" applyBorder="1"/>
    <xf numFmtId="37" fontId="11" fillId="0" borderId="282" xfId="0" applyNumberFormat="1" applyFont="1" applyBorder="1"/>
    <xf numFmtId="37" fontId="11" fillId="0" borderId="292" xfId="0" applyNumberFormat="1" applyFont="1" applyBorder="1"/>
    <xf numFmtId="0" fontId="11" fillId="0" borderId="293" xfId="0" applyFont="1" applyBorder="1" applyAlignment="1">
      <alignment horizontal="center"/>
    </xf>
    <xf numFmtId="0" fontId="11" fillId="0" borderId="267" xfId="0" applyFont="1" applyBorder="1" applyAlignment="1">
      <alignment horizontal="center"/>
    </xf>
    <xf numFmtId="0" fontId="11" fillId="0" borderId="250" xfId="0" applyFont="1" applyBorder="1" applyAlignment="1">
      <alignment horizontal="centerContinuous"/>
    </xf>
    <xf numFmtId="0" fontId="11" fillId="0" borderId="241" xfId="0" applyFont="1" applyBorder="1"/>
    <xf numFmtId="0" fontId="11" fillId="0" borderId="240" xfId="0" applyFont="1" applyBorder="1" applyAlignment="1">
      <alignment horizontal="center"/>
    </xf>
    <xf numFmtId="0" fontId="11" fillId="0" borderId="250" xfId="0" applyFont="1" applyBorder="1"/>
    <xf numFmtId="0" fontId="11" fillId="9" borderId="251" xfId="0" applyFont="1" applyFill="1" applyBorder="1"/>
    <xf numFmtId="5" fontId="11" fillId="0" borderId="251" xfId="0" applyNumberFormat="1" applyFont="1" applyBorder="1"/>
    <xf numFmtId="37" fontId="11" fillId="0" borderId="251" xfId="0" applyNumberFormat="1" applyFont="1" applyBorder="1"/>
    <xf numFmtId="37" fontId="11" fillId="9" borderId="241" xfId="0" applyNumberFormat="1" applyFont="1" applyFill="1" applyBorder="1"/>
    <xf numFmtId="37" fontId="11" fillId="9" borderId="240" xfId="0" applyNumberFormat="1" applyFont="1" applyFill="1" applyBorder="1"/>
    <xf numFmtId="37" fontId="11" fillId="9" borderId="251" xfId="0" applyNumberFormat="1" applyFont="1" applyFill="1" applyBorder="1"/>
    <xf numFmtId="0" fontId="11" fillId="0" borderId="243" xfId="0" applyFont="1" applyBorder="1"/>
    <xf numFmtId="0" fontId="11" fillId="0" borderId="270" xfId="0" applyFont="1" applyBorder="1"/>
    <xf numFmtId="37" fontId="11" fillId="0" borderId="281" xfId="0" applyNumberFormat="1" applyFont="1" applyBorder="1"/>
    <xf numFmtId="5" fontId="11" fillId="0" borderId="286" xfId="0" applyNumberFormat="1" applyFont="1" applyBorder="1"/>
    <xf numFmtId="0" fontId="11" fillId="0" borderId="263" xfId="0" applyFont="1" applyBorder="1" applyAlignment="1">
      <alignment horizontal="center"/>
    </xf>
    <xf numFmtId="0" fontId="11" fillId="0" borderId="282" xfId="0" applyFont="1" applyBorder="1" applyAlignment="1">
      <alignment horizontal="center"/>
    </xf>
    <xf numFmtId="0" fontId="11" fillId="0" borderId="296" xfId="0" applyFont="1" applyBorder="1"/>
    <xf numFmtId="0" fontId="11" fillId="0" borderId="292" xfId="0" applyFont="1" applyBorder="1"/>
    <xf numFmtId="37" fontId="11" fillId="0" borderId="295" xfId="0" applyNumberFormat="1" applyFont="1" applyBorder="1"/>
    <xf numFmtId="37" fontId="11" fillId="0" borderId="297" xfId="0" applyNumberFormat="1" applyFont="1" applyBorder="1"/>
    <xf numFmtId="0" fontId="11" fillId="0" borderId="248" xfId="0" applyFont="1" applyBorder="1"/>
    <xf numFmtId="39" fontId="11" fillId="0" borderId="247" xfId="0" applyNumberFormat="1" applyFont="1" applyBorder="1"/>
    <xf numFmtId="5" fontId="11" fillId="0" borderId="296" xfId="0" applyNumberFormat="1" applyFont="1" applyBorder="1"/>
    <xf numFmtId="0" fontId="11" fillId="0" borderId="299" xfId="0" applyFont="1" applyBorder="1"/>
    <xf numFmtId="0" fontId="11" fillId="0" borderId="286" xfId="0" applyFont="1" applyBorder="1" applyAlignment="1">
      <alignment horizontal="center"/>
    </xf>
    <xf numFmtId="0" fontId="11" fillId="0" borderId="276" xfId="0" applyFont="1" applyBorder="1" applyAlignment="1">
      <alignment horizontal="center"/>
    </xf>
    <xf numFmtId="14" fontId="11" fillId="0" borderId="0" xfId="0" applyNumberFormat="1" applyFont="1"/>
    <xf numFmtId="5" fontId="11" fillId="0" borderId="270" xfId="0" applyNumberFormat="1" applyFont="1" applyBorder="1"/>
    <xf numFmtId="0" fontId="11" fillId="0" borderId="262" xfId="0" applyFont="1" applyBorder="1" applyAlignment="1">
      <alignment horizontal="center"/>
    </xf>
    <xf numFmtId="0" fontId="11" fillId="0" borderId="285" xfId="0" applyFont="1" applyBorder="1" applyAlignment="1">
      <alignment horizontal="center"/>
    </xf>
    <xf numFmtId="0" fontId="11" fillId="0" borderId="300" xfId="0" applyFont="1" applyBorder="1"/>
    <xf numFmtId="0" fontId="11" fillId="9" borderId="299" xfId="0" applyFont="1" applyFill="1" applyBorder="1"/>
    <xf numFmtId="5" fontId="11" fillId="0" borderId="271" xfId="0" applyNumberFormat="1" applyFont="1" applyBorder="1"/>
    <xf numFmtId="37" fontId="11" fillId="0" borderId="280" xfId="0" applyNumberFormat="1" applyFont="1" applyBorder="1"/>
    <xf numFmtId="0" fontId="7" fillId="4" borderId="243" xfId="0" applyFont="1" applyFill="1" applyBorder="1" applyAlignment="1">
      <alignment horizontal="center"/>
    </xf>
    <xf numFmtId="0" fontId="7" fillId="4" borderId="249" xfId="0" applyFont="1" applyFill="1" applyBorder="1" applyAlignment="1">
      <alignment horizontal="center"/>
    </xf>
    <xf numFmtId="5" fontId="11" fillId="0" borderId="243" xfId="0" applyNumberFormat="1" applyFont="1" applyBorder="1"/>
    <xf numFmtId="5" fontId="11" fillId="0" borderId="281" xfId="0" applyNumberFormat="1" applyFont="1" applyBorder="1"/>
    <xf numFmtId="0" fontId="11" fillId="0" borderId="301" xfId="0" applyFont="1" applyBorder="1"/>
    <xf numFmtId="0" fontId="100" fillId="0" borderId="0" xfId="0" applyFont="1"/>
    <xf numFmtId="177" fontId="11" fillId="0" borderId="302" xfId="1" applyNumberFormat="1" applyFont="1" applyBorder="1" applyProtection="1"/>
    <xf numFmtId="0" fontId="11" fillId="9" borderId="270" xfId="0" applyFont="1" applyFill="1" applyBorder="1"/>
    <xf numFmtId="0" fontId="11" fillId="9" borderId="243" xfId="0" applyFont="1" applyFill="1" applyBorder="1"/>
    <xf numFmtId="0" fontId="11" fillId="9" borderId="303" xfId="0" applyFont="1" applyFill="1" applyBorder="1"/>
    <xf numFmtId="0" fontId="11" fillId="9" borderId="249" xfId="0" applyFont="1" applyFill="1" applyBorder="1"/>
    <xf numFmtId="177" fontId="11" fillId="0" borderId="281" xfId="1" applyNumberFormat="1" applyFont="1" applyBorder="1" applyProtection="1">
      <protection locked="0"/>
    </xf>
    <xf numFmtId="0" fontId="11" fillId="9" borderId="281" xfId="0" applyFont="1" applyFill="1" applyBorder="1"/>
    <xf numFmtId="0" fontId="11" fillId="0" borderId="281" xfId="0" applyFont="1" applyBorder="1" applyProtection="1">
      <protection locked="0"/>
    </xf>
    <xf numFmtId="5" fontId="11" fillId="0" borderId="266" xfId="0" applyNumberFormat="1" applyFont="1" applyBorder="1"/>
    <xf numFmtId="177" fontId="11" fillId="0" borderId="243" xfId="1" applyNumberFormat="1" applyFont="1" applyFill="1" applyBorder="1" applyProtection="1"/>
    <xf numFmtId="177" fontId="11" fillId="0" borderId="296" xfId="1" applyNumberFormat="1" applyFont="1" applyBorder="1" applyProtection="1"/>
    <xf numFmtId="177" fontId="11" fillId="0" borderId="286" xfId="1" applyNumberFormat="1" applyFont="1" applyBorder="1" applyProtection="1"/>
    <xf numFmtId="0" fontId="0" fillId="0" borderId="233" xfId="0" applyBorder="1"/>
    <xf numFmtId="0" fontId="11" fillId="0" borderId="276" xfId="0" applyFont="1" applyBorder="1"/>
    <xf numFmtId="0" fontId="11" fillId="0" borderId="270" xfId="0" applyFont="1" applyBorder="1" applyAlignment="1">
      <alignment horizontal="center"/>
    </xf>
    <xf numFmtId="0" fontId="11" fillId="0" borderId="262" xfId="0" applyFont="1" applyBorder="1"/>
    <xf numFmtId="0" fontId="11" fillId="0" borderId="249" xfId="0" applyFont="1" applyBorder="1" applyProtection="1">
      <protection locked="0"/>
    </xf>
    <xf numFmtId="0" fontId="11" fillId="0" borderId="270" xfId="0" applyFont="1" applyBorder="1" applyProtection="1">
      <protection locked="0"/>
    </xf>
    <xf numFmtId="0" fontId="8" fillId="0" borderId="249" xfId="0" applyFont="1" applyBorder="1" applyProtection="1">
      <protection locked="0"/>
    </xf>
    <xf numFmtId="0" fontId="11" fillId="0" borderId="236" xfId="0" applyFont="1" applyBorder="1"/>
    <xf numFmtId="177" fontId="11" fillId="0" borderId="243" xfId="1" applyNumberFormat="1" applyFont="1" applyBorder="1" applyProtection="1"/>
    <xf numFmtId="177" fontId="11" fillId="0" borderId="243" xfId="0" applyNumberFormat="1" applyFont="1" applyBorder="1"/>
    <xf numFmtId="0" fontId="11" fillId="0" borderId="301" xfId="0" applyFont="1" applyBorder="1" applyAlignment="1">
      <alignment horizontal="center"/>
    </xf>
    <xf numFmtId="177" fontId="11" fillId="0" borderId="296" xfId="0" applyNumberFormat="1" applyFont="1" applyBorder="1"/>
    <xf numFmtId="5" fontId="11" fillId="9" borderId="296" xfId="0" applyNumberFormat="1" applyFont="1" applyFill="1" applyBorder="1"/>
    <xf numFmtId="177" fontId="11" fillId="0" borderId="295" xfId="0" applyNumberFormat="1" applyFont="1" applyBorder="1"/>
    <xf numFmtId="177" fontId="11" fillId="0" borderId="286" xfId="0" applyNumberFormat="1" applyFont="1" applyBorder="1"/>
    <xf numFmtId="164" fontId="11" fillId="0" borderId="280" xfId="0" applyNumberFormat="1" applyFont="1" applyBorder="1" applyAlignment="1">
      <alignment horizontal="center"/>
    </xf>
    <xf numFmtId="0" fontId="11" fillId="0" borderId="240" xfId="0" applyFont="1" applyBorder="1" applyAlignment="1">
      <alignment horizontal="centerContinuous"/>
    </xf>
    <xf numFmtId="0" fontId="11" fillId="0" borderId="242" xfId="0" applyFont="1" applyBorder="1" applyAlignment="1">
      <alignment horizontal="centerContinuous"/>
    </xf>
    <xf numFmtId="0" fontId="11" fillId="0" borderId="230" xfId="0" applyFont="1" applyBorder="1" applyAlignment="1">
      <alignment horizontal="centerContinuous"/>
    </xf>
    <xf numFmtId="0" fontId="11" fillId="0" borderId="280" xfId="0" applyFont="1" applyBorder="1" applyAlignment="1">
      <alignment horizontal="centerContinuous"/>
    </xf>
    <xf numFmtId="0" fontId="11" fillId="0" borderId="231" xfId="0" applyFont="1" applyBorder="1" applyAlignment="1">
      <alignment horizontal="centerContinuous"/>
    </xf>
    <xf numFmtId="0" fontId="11" fillId="0" borderId="306" xfId="0" applyFont="1" applyBorder="1" applyAlignment="1">
      <alignment horizontal="center"/>
    </xf>
    <xf numFmtId="184" fontId="11" fillId="0" borderId="261" xfId="0" applyNumberFormat="1" applyFont="1" applyBorder="1" applyAlignment="1">
      <alignment horizontal="center"/>
    </xf>
    <xf numFmtId="0" fontId="11" fillId="9" borderId="301" xfId="0" applyFont="1" applyFill="1" applyBorder="1"/>
    <xf numFmtId="5" fontId="14" fillId="0" borderId="243" xfId="0" applyNumberFormat="1" applyFont="1" applyBorder="1"/>
    <xf numFmtId="0" fontId="24" fillId="0" borderId="238" xfId="0" applyFont="1" applyBorder="1"/>
    <xf numFmtId="37" fontId="11" fillId="0" borderId="238" xfId="0" applyNumberFormat="1" applyFont="1" applyBorder="1"/>
    <xf numFmtId="37" fontId="11" fillId="0" borderId="250" xfId="0" applyNumberFormat="1" applyFont="1" applyBorder="1"/>
    <xf numFmtId="5" fontId="11" fillId="0" borderId="244" xfId="0" applyNumberFormat="1" applyFont="1" applyBorder="1"/>
    <xf numFmtId="5" fontId="11" fillId="0" borderId="245" xfId="0" applyNumberFormat="1" applyFont="1" applyBorder="1"/>
    <xf numFmtId="0" fontId="11" fillId="0" borderId="236" xfId="0" applyFont="1" applyBorder="1" applyAlignment="1">
      <alignment horizontal="center"/>
    </xf>
    <xf numFmtId="0" fontId="11" fillId="0" borderId="239" xfId="0" applyFont="1" applyBorder="1" applyAlignment="1">
      <alignment horizontal="centerContinuous"/>
    </xf>
    <xf numFmtId="37" fontId="11" fillId="11" borderId="250" xfId="0" applyNumberFormat="1" applyFont="1" applyFill="1" applyBorder="1"/>
    <xf numFmtId="5" fontId="11" fillId="0" borderId="308" xfId="0" applyNumberFormat="1" applyFont="1" applyBorder="1"/>
    <xf numFmtId="5" fontId="11" fillId="0" borderId="262" xfId="0" applyNumberFormat="1" applyFont="1" applyBorder="1"/>
    <xf numFmtId="5" fontId="11" fillId="11" borderId="242" xfId="0" applyNumberFormat="1" applyFont="1" applyFill="1" applyBorder="1"/>
    <xf numFmtId="37" fontId="11" fillId="11" borderId="239" xfId="0" applyNumberFormat="1" applyFont="1" applyFill="1" applyBorder="1"/>
    <xf numFmtId="5" fontId="11" fillId="0" borderId="236" xfId="0" applyNumberFormat="1" applyFont="1" applyBorder="1"/>
    <xf numFmtId="49" fontId="11" fillId="0" borderId="249" xfId="0" applyNumberFormat="1" applyFont="1" applyBorder="1"/>
    <xf numFmtId="37" fontId="11" fillId="11" borderId="251" xfId="0" applyNumberFormat="1" applyFont="1" applyFill="1" applyBorder="1"/>
    <xf numFmtId="5" fontId="11" fillId="0" borderId="240" xfId="0" applyNumberFormat="1" applyFont="1" applyBorder="1"/>
    <xf numFmtId="37" fontId="11" fillId="0" borderId="240" xfId="0" applyNumberFormat="1" applyFont="1" applyBorder="1"/>
    <xf numFmtId="5" fontId="11" fillId="11" borderId="241" xfId="0" applyNumberFormat="1" applyFont="1" applyFill="1" applyBorder="1"/>
    <xf numFmtId="37" fontId="11" fillId="11" borderId="240" xfId="0" applyNumberFormat="1" applyFont="1" applyFill="1" applyBorder="1"/>
    <xf numFmtId="0" fontId="7" fillId="0" borderId="242" xfId="0" applyFont="1" applyBorder="1"/>
    <xf numFmtId="0" fontId="7" fillId="0" borderId="247" xfId="0" applyFont="1" applyBorder="1" applyAlignment="1">
      <alignment horizontal="left"/>
    </xf>
    <xf numFmtId="0" fontId="7" fillId="0" borderId="241" xfId="0" applyFont="1" applyBorder="1"/>
    <xf numFmtId="0" fontId="7" fillId="0" borderId="270" xfId="0" applyFont="1" applyBorder="1"/>
    <xf numFmtId="0" fontId="7" fillId="0" borderId="298" xfId="0" applyFont="1" applyBorder="1"/>
    <xf numFmtId="177" fontId="11" fillId="0" borderId="230" xfId="1" applyNumberFormat="1" applyFont="1" applyBorder="1" applyProtection="1"/>
    <xf numFmtId="0" fontId="0" fillId="0" borderId="280" xfId="0" applyBorder="1"/>
    <xf numFmtId="0" fontId="0" fillId="0" borderId="246" xfId="0" applyBorder="1"/>
    <xf numFmtId="0" fontId="0" fillId="0" borderId="247" xfId="0" applyBorder="1" applyAlignment="1">
      <alignment horizontal="left"/>
    </xf>
    <xf numFmtId="0" fontId="0" fillId="0" borderId="246" xfId="0" applyBorder="1" applyAlignment="1">
      <alignment horizontal="centerContinuous"/>
    </xf>
    <xf numFmtId="0" fontId="0" fillId="0" borderId="246" xfId="0" applyBorder="1" applyAlignment="1">
      <alignment horizontal="left"/>
    </xf>
    <xf numFmtId="0" fontId="0" fillId="0" borderId="231" xfId="0" applyBorder="1" applyAlignment="1">
      <alignment horizontal="left"/>
    </xf>
    <xf numFmtId="177" fontId="11" fillId="0" borderId="238" xfId="1" applyNumberFormat="1" applyFont="1" applyBorder="1" applyProtection="1"/>
    <xf numFmtId="0" fontId="0" fillId="0" borderId="233" xfId="0" applyBorder="1" applyAlignment="1">
      <alignment horizontal="center"/>
    </xf>
    <xf numFmtId="0" fontId="0" fillId="0" borderId="239" xfId="0" applyBorder="1"/>
    <xf numFmtId="0" fontId="23" fillId="0" borderId="0" xfId="0" applyFont="1" applyAlignment="1">
      <alignment wrapText="1"/>
    </xf>
    <xf numFmtId="0" fontId="17" fillId="0" borderId="233" xfId="0" applyFont="1" applyBorder="1"/>
    <xf numFmtId="0" fontId="57" fillId="0" borderId="0" xfId="0" applyFont="1" applyAlignment="1">
      <alignment wrapText="1"/>
    </xf>
    <xf numFmtId="0" fontId="0" fillId="0" borderId="276" xfId="0" applyBorder="1" applyAlignment="1">
      <alignment horizontal="center"/>
    </xf>
    <xf numFmtId="0" fontId="0" fillId="0" borderId="270" xfId="0" applyBorder="1" applyAlignment="1">
      <alignment horizontal="centerContinuous"/>
    </xf>
    <xf numFmtId="0" fontId="0" fillId="0" borderId="261" xfId="0" applyBorder="1" applyAlignment="1">
      <alignment horizontal="center"/>
    </xf>
    <xf numFmtId="0" fontId="0" fillId="0" borderId="243" xfId="0" applyBorder="1" applyAlignment="1">
      <alignment horizontal="centerContinuous"/>
    </xf>
    <xf numFmtId="0" fontId="0" fillId="0" borderId="262" xfId="0" applyBorder="1" applyAlignment="1">
      <alignment horizontal="center"/>
    </xf>
    <xf numFmtId="0" fontId="0" fillId="0" borderId="249" xfId="0" applyBorder="1" applyAlignment="1">
      <alignment horizontal="centerContinuous"/>
    </xf>
    <xf numFmtId="167" fontId="0" fillId="0" borderId="233" xfId="0" applyNumberFormat="1" applyBorder="1"/>
    <xf numFmtId="37" fontId="0" fillId="0" borderId="233" xfId="0" applyNumberFormat="1" applyBorder="1"/>
    <xf numFmtId="167" fontId="0" fillId="0" borderId="251" xfId="0" applyNumberFormat="1" applyBorder="1"/>
    <xf numFmtId="0" fontId="0" fillId="0" borderId="282" xfId="0" applyBorder="1" applyAlignment="1">
      <alignment horizontal="center"/>
    </xf>
    <xf numFmtId="0" fontId="0" fillId="0" borderId="245" xfId="0" applyBorder="1"/>
    <xf numFmtId="37" fontId="0" fillId="0" borderId="300" xfId="0" applyNumberFormat="1" applyBorder="1"/>
    <xf numFmtId="5" fontId="0" fillId="0" borderId="300" xfId="0" applyNumberFormat="1" applyBorder="1"/>
    <xf numFmtId="37" fontId="0" fillId="0" borderId="292" xfId="0" applyNumberFormat="1" applyBorder="1"/>
    <xf numFmtId="167" fontId="0" fillId="0" borderId="297" xfId="0" applyNumberFormat="1" applyBorder="1"/>
    <xf numFmtId="0" fontId="0" fillId="0" borderId="249" xfId="0" applyBorder="1"/>
    <xf numFmtId="0" fontId="0" fillId="0" borderId="238" xfId="0" applyBorder="1"/>
    <xf numFmtId="0" fontId="11" fillId="0" borderId="266" xfId="0" applyFont="1" applyBorder="1" applyAlignment="1">
      <alignment horizontal="centerContinuous"/>
    </xf>
    <xf numFmtId="0" fontId="11" fillId="0" borderId="294" xfId="0" applyFont="1" applyBorder="1" applyAlignment="1">
      <alignment horizontal="centerContinuous"/>
    </xf>
    <xf numFmtId="0" fontId="11" fillId="10" borderId="294" xfId="0" applyFont="1" applyFill="1" applyBorder="1"/>
    <xf numFmtId="0" fontId="11" fillId="10" borderId="245" xfId="0" applyFont="1" applyFill="1" applyBorder="1"/>
    <xf numFmtId="0" fontId="11" fillId="10" borderId="266" xfId="0" applyFont="1" applyFill="1" applyBorder="1"/>
    <xf numFmtId="0" fontId="11" fillId="10" borderId="271" xfId="0" applyFont="1" applyFill="1" applyBorder="1"/>
    <xf numFmtId="177" fontId="11" fillId="0" borderId="246" xfId="1" applyNumberFormat="1" applyFont="1" applyBorder="1" applyProtection="1"/>
    <xf numFmtId="177" fontId="11" fillId="0" borderId="280" xfId="1" applyNumberFormat="1" applyFont="1" applyBorder="1" applyProtection="1"/>
    <xf numFmtId="177" fontId="11" fillId="0" borderId="261" xfId="1" applyNumberFormat="1" applyFont="1" applyBorder="1" applyProtection="1"/>
    <xf numFmtId="177" fontId="0" fillId="0" borderId="0" xfId="1" applyNumberFormat="1" applyFont="1" applyBorder="1" applyProtection="1"/>
    <xf numFmtId="177" fontId="11" fillId="0" borderId="250" xfId="1" applyNumberFormat="1" applyFont="1" applyBorder="1" applyAlignment="1" applyProtection="1">
      <alignment horizontal="centerContinuous"/>
    </xf>
    <xf numFmtId="177" fontId="11" fillId="0" borderId="242" xfId="1" applyNumberFormat="1" applyFont="1" applyBorder="1" applyProtection="1"/>
    <xf numFmtId="177" fontId="11" fillId="0" borderId="276" xfId="1" applyNumberFormat="1" applyFont="1" applyBorder="1" applyProtection="1"/>
    <xf numFmtId="177" fontId="11" fillId="0" borderId="261" xfId="1" applyNumberFormat="1" applyFont="1" applyBorder="1" applyAlignment="1" applyProtection="1">
      <alignment horizontal="center"/>
    </xf>
    <xf numFmtId="37" fontId="11" fillId="0" borderId="263" xfId="1" applyNumberFormat="1" applyFont="1" applyBorder="1" applyProtection="1"/>
    <xf numFmtId="177" fontId="11" fillId="0" borderId="244" xfId="1" applyNumberFormat="1" applyFont="1" applyBorder="1" applyProtection="1"/>
    <xf numFmtId="177" fontId="11" fillId="0" borderId="294" xfId="1" applyNumberFormat="1" applyFont="1" applyBorder="1" applyProtection="1"/>
    <xf numFmtId="177" fontId="11" fillId="0" borderId="294" xfId="1" applyNumberFormat="1" applyFont="1" applyFill="1" applyBorder="1" applyProtection="1"/>
    <xf numFmtId="0" fontId="11" fillId="0" borderId="271" xfId="0" applyFont="1" applyBorder="1"/>
    <xf numFmtId="0" fontId="11" fillId="0" borderId="238" xfId="0" applyFont="1" applyBorder="1" applyProtection="1">
      <protection locked="0"/>
    </xf>
    <xf numFmtId="0" fontId="11" fillId="0" borderId="233" xfId="0" applyFont="1" applyBorder="1" applyProtection="1">
      <protection locked="0"/>
    </xf>
    <xf numFmtId="0" fontId="11" fillId="0" borderId="239" xfId="0" applyFont="1" applyBorder="1" applyProtection="1">
      <protection locked="0"/>
    </xf>
    <xf numFmtId="0" fontId="11" fillId="11" borderId="241" xfId="0" applyFont="1" applyFill="1" applyBorder="1"/>
    <xf numFmtId="0" fontId="11" fillId="11" borderId="233" xfId="0" applyFont="1" applyFill="1" applyBorder="1"/>
    <xf numFmtId="0" fontId="11" fillId="11" borderId="249" xfId="0" applyFont="1" applyFill="1" applyBorder="1"/>
    <xf numFmtId="5" fontId="11" fillId="0" borderId="249" xfId="0" applyNumberFormat="1" applyFont="1" applyBorder="1" applyProtection="1">
      <protection locked="0"/>
    </xf>
    <xf numFmtId="37" fontId="11" fillId="0" borderId="249" xfId="0" applyNumberFormat="1" applyFont="1" applyBorder="1" applyProtection="1">
      <protection locked="0"/>
    </xf>
    <xf numFmtId="37" fontId="11" fillId="11" borderId="233" xfId="0" applyNumberFormat="1" applyFont="1" applyFill="1" applyBorder="1"/>
    <xf numFmtId="37" fontId="11" fillId="11" borderId="241" xfId="0" applyNumberFormat="1" applyFont="1" applyFill="1" applyBorder="1"/>
    <xf numFmtId="0" fontId="11" fillId="0" borderId="243" xfId="0" applyFont="1" applyBorder="1" applyProtection="1">
      <protection locked="0"/>
    </xf>
    <xf numFmtId="0" fontId="11" fillId="11" borderId="240" xfId="0" applyFont="1" applyFill="1" applyBorder="1"/>
    <xf numFmtId="37" fontId="11" fillId="11" borderId="270" xfId="0" applyNumberFormat="1" applyFont="1" applyFill="1" applyBorder="1"/>
    <xf numFmtId="37" fontId="53" fillId="0" borderId="240" xfId="0" applyNumberFormat="1" applyFont="1" applyBorder="1" applyProtection="1">
      <protection locked="0"/>
    </xf>
    <xf numFmtId="37" fontId="11" fillId="0" borderId="286" xfId="0" applyNumberFormat="1" applyFont="1" applyBorder="1"/>
    <xf numFmtId="0" fontId="11" fillId="0" borderId="309" xfId="0" applyFont="1" applyBorder="1" applyAlignment="1">
      <alignment horizontal="center"/>
    </xf>
    <xf numFmtId="0" fontId="11" fillId="0" borderId="310" xfId="0" applyFont="1" applyBorder="1" applyAlignment="1">
      <alignment horizontal="center"/>
    </xf>
    <xf numFmtId="177" fontId="11" fillId="0" borderId="310" xfId="1" applyNumberFormat="1" applyFont="1" applyFill="1" applyBorder="1" applyAlignment="1" applyProtection="1">
      <alignment horizontal="right"/>
    </xf>
    <xf numFmtId="0" fontId="11" fillId="0" borderId="311" xfId="0" applyFont="1" applyBorder="1" applyAlignment="1">
      <alignment horizontal="center"/>
    </xf>
    <xf numFmtId="0" fontId="11" fillId="0" borderId="312" xfId="0" applyFont="1" applyBorder="1" applyAlignment="1">
      <alignment horizontal="center"/>
    </xf>
    <xf numFmtId="0" fontId="11" fillId="0" borderId="313" xfId="0" applyFont="1" applyBorder="1" applyAlignment="1">
      <alignment horizontal="center"/>
    </xf>
    <xf numFmtId="37" fontId="11" fillId="0" borderId="309" xfId="0" applyNumberFormat="1" applyFont="1" applyBorder="1"/>
    <xf numFmtId="177" fontId="11" fillId="0" borderId="314" xfId="1" applyNumberFormat="1" applyFont="1" applyBorder="1" applyProtection="1">
      <protection locked="0"/>
    </xf>
    <xf numFmtId="0" fontId="11" fillId="0" borderId="294" xfId="0" applyFont="1" applyBorder="1"/>
    <xf numFmtId="0" fontId="11" fillId="11" borderId="251" xfId="0" applyFont="1" applyFill="1" applyBorder="1"/>
    <xf numFmtId="5" fontId="11" fillId="0" borderId="249" xfId="0" applyNumberFormat="1" applyFont="1" applyBorder="1"/>
    <xf numFmtId="0" fontId="11" fillId="0" borderId="240" xfId="0" applyFont="1" applyBorder="1" applyProtection="1">
      <protection locked="0"/>
    </xf>
    <xf numFmtId="0" fontId="49" fillId="0" borderId="0" xfId="0" applyFont="1" applyAlignment="1">
      <alignment horizontal="left"/>
    </xf>
    <xf numFmtId="0" fontId="11" fillId="0" borderId="294" xfId="0" applyFont="1" applyBorder="1" applyAlignment="1">
      <alignment horizontal="center"/>
    </xf>
    <xf numFmtId="0" fontId="11" fillId="2" borderId="294" xfId="0" applyFont="1" applyFill="1" applyBorder="1"/>
    <xf numFmtId="0" fontId="11" fillId="2" borderId="315" xfId="0" applyFont="1" applyFill="1" applyBorder="1"/>
    <xf numFmtId="37" fontId="11" fillId="0" borderId="244" xfId="0" applyNumberFormat="1" applyFont="1" applyBorder="1"/>
    <xf numFmtId="37" fontId="11" fillId="0" borderId="294" xfId="0" applyNumberFormat="1" applyFont="1" applyBorder="1"/>
    <xf numFmtId="0" fontId="11" fillId="0" borderId="271" xfId="0" applyFont="1" applyBorder="1" applyAlignment="1">
      <alignment horizontal="center"/>
    </xf>
    <xf numFmtId="0" fontId="0" fillId="0" borderId="230" xfId="0" applyBorder="1"/>
    <xf numFmtId="0" fontId="0" fillId="0" borderId="240" xfId="0" applyBorder="1"/>
    <xf numFmtId="0" fontId="11" fillId="10" borderId="315" xfId="0" applyFont="1" applyFill="1" applyBorder="1"/>
    <xf numFmtId="0" fontId="0" fillId="0" borderId="231" xfId="0" applyBorder="1"/>
    <xf numFmtId="177" fontId="11" fillId="0" borderId="0" xfId="1" applyNumberFormat="1" applyFont="1" applyBorder="1"/>
    <xf numFmtId="177" fontId="11" fillId="0" borderId="280" xfId="1" applyNumberFormat="1" applyFont="1" applyFill="1" applyBorder="1" applyProtection="1"/>
    <xf numFmtId="177" fontId="11" fillId="0" borderId="0" xfId="1" applyNumberFormat="1" applyFont="1" applyFill="1" applyBorder="1" applyAlignment="1" applyProtection="1">
      <alignment horizontal="centerContinuous"/>
    </xf>
    <xf numFmtId="0" fontId="23" fillId="0" borderId="238" xfId="0" applyFont="1" applyBorder="1" applyAlignment="1">
      <alignment horizontal="center"/>
    </xf>
    <xf numFmtId="0" fontId="11" fillId="0" borderId="250" xfId="0" applyFont="1" applyBorder="1" applyAlignment="1">
      <alignment horizontal="center"/>
    </xf>
    <xf numFmtId="5" fontId="11" fillId="0" borderId="318" xfId="0" applyNumberFormat="1" applyFont="1" applyBorder="1"/>
    <xf numFmtId="10" fontId="11" fillId="0" borderId="0" xfId="1880" applyNumberFormat="1" applyFont="1" applyFill="1" applyBorder="1" applyProtection="1"/>
    <xf numFmtId="37" fontId="0" fillId="0" borderId="246" xfId="0" applyNumberFormat="1" applyBorder="1"/>
    <xf numFmtId="9" fontId="0" fillId="0" borderId="246" xfId="1880" applyFont="1" applyBorder="1" applyProtection="1"/>
    <xf numFmtId="2" fontId="11" fillId="0" borderId="280" xfId="0" applyNumberFormat="1" applyFont="1" applyBorder="1"/>
    <xf numFmtId="2" fontId="0" fillId="0" borderId="231" xfId="0" applyNumberFormat="1" applyBorder="1"/>
    <xf numFmtId="2" fontId="11" fillId="0" borderId="241" xfId="0" applyNumberFormat="1" applyFont="1" applyBorder="1" applyAlignment="1">
      <alignment horizontal="centerContinuous"/>
    </xf>
    <xf numFmtId="2" fontId="11" fillId="0" borderId="251" xfId="0" applyNumberFormat="1" applyFont="1" applyBorder="1" applyAlignment="1">
      <alignment horizontal="centerContinuous"/>
    </xf>
    <xf numFmtId="2" fontId="11" fillId="0" borderId="243" xfId="0" applyNumberFormat="1" applyFont="1" applyBorder="1" applyAlignment="1">
      <alignment horizontal="center"/>
    </xf>
    <xf numFmtId="0" fontId="11" fillId="0" borderId="319" xfId="0" applyFont="1" applyBorder="1" applyAlignment="1">
      <alignment horizontal="left"/>
    </xf>
    <xf numFmtId="0" fontId="11" fillId="0" borderId="319" xfId="0" applyFont="1" applyBorder="1" applyAlignment="1">
      <alignment horizontal="center"/>
    </xf>
    <xf numFmtId="0" fontId="11" fillId="0" borderId="280" xfId="0" applyFont="1" applyBorder="1" applyAlignment="1">
      <alignment horizontal="center"/>
    </xf>
    <xf numFmtId="0" fontId="11" fillId="0" borderId="231" xfId="0" applyFont="1" applyBorder="1" applyAlignment="1">
      <alignment horizontal="center"/>
    </xf>
    <xf numFmtId="0" fontId="62" fillId="0" borderId="233" xfId="0" applyFont="1" applyBorder="1" applyProtection="1">
      <protection locked="0"/>
    </xf>
    <xf numFmtId="0" fontId="62" fillId="0" borderId="316" xfId="0" applyFont="1" applyBorder="1" applyProtection="1">
      <protection locked="0"/>
    </xf>
    <xf numFmtId="0" fontId="12" fillId="0" borderId="316" xfId="0" applyFont="1" applyBorder="1" applyAlignment="1">
      <alignment horizontal="centerContinuous"/>
    </xf>
    <xf numFmtId="0" fontId="11" fillId="0" borderId="320" xfId="0" applyFont="1" applyBorder="1" applyAlignment="1">
      <alignment horizontal="centerContinuous"/>
    </xf>
    <xf numFmtId="0" fontId="11" fillId="0" borderId="317" xfId="0" applyFont="1" applyBorder="1" applyAlignment="1">
      <alignment horizontal="centerContinuous"/>
    </xf>
    <xf numFmtId="0" fontId="17" fillId="0" borderId="275" xfId="0" applyFont="1" applyBorder="1" applyAlignment="1" applyProtection="1">
      <alignment horizontal="center"/>
      <protection locked="0"/>
    </xf>
    <xf numFmtId="0" fontId="24" fillId="0" borderId="288" xfId="0" applyFont="1" applyBorder="1" applyAlignment="1" applyProtection="1">
      <alignment horizontal="center"/>
      <protection locked="0"/>
    </xf>
    <xf numFmtId="0" fontId="17" fillId="0" borderId="288" xfId="0" applyFont="1" applyBorder="1" applyAlignment="1" applyProtection="1">
      <alignment horizontal="center"/>
      <protection locked="0"/>
    </xf>
    <xf numFmtId="0" fontId="62" fillId="0" borderId="317" xfId="0" applyFont="1" applyBorder="1" applyAlignment="1" applyProtection="1">
      <alignment horizontal="center"/>
      <protection locked="0"/>
    </xf>
    <xf numFmtId="0" fontId="17" fillId="0" borderId="239" xfId="0" applyFont="1" applyBorder="1" applyAlignment="1" applyProtection="1">
      <alignment horizontal="center"/>
      <protection locked="0"/>
    </xf>
    <xf numFmtId="0" fontId="11" fillId="0" borderId="238" xfId="0" applyFont="1" applyBorder="1" applyAlignment="1" applyProtection="1">
      <alignment horizontal="right"/>
      <protection locked="0"/>
    </xf>
    <xf numFmtId="0" fontId="62" fillId="0" borderId="238" xfId="0" applyFont="1" applyBorder="1" applyProtection="1">
      <protection locked="0"/>
    </xf>
    <xf numFmtId="0" fontId="13" fillId="0" borderId="0" xfId="0" applyFont="1" applyAlignment="1" applyProtection="1">
      <alignment horizontal="centerContinuous"/>
      <protection locked="0"/>
    </xf>
    <xf numFmtId="0" fontId="62" fillId="0" borderId="0" xfId="0" applyFont="1" applyAlignment="1" applyProtection="1">
      <alignment horizontal="centerContinuous"/>
      <protection locked="0"/>
    </xf>
    <xf numFmtId="0" fontId="62" fillId="0" borderId="244" xfId="0" applyFont="1" applyBorder="1" applyProtection="1">
      <protection locked="0"/>
    </xf>
    <xf numFmtId="0" fontId="62" fillId="0" borderId="245" xfId="0" applyFont="1" applyBorder="1" applyProtection="1">
      <protection locked="0"/>
    </xf>
    <xf numFmtId="0" fontId="62" fillId="0" borderId="236" xfId="0" applyFont="1" applyBorder="1" applyProtection="1">
      <protection locked="0"/>
    </xf>
    <xf numFmtId="0" fontId="11" fillId="0" borderId="278" xfId="1881" applyBorder="1" applyAlignment="1">
      <alignment horizontal="centerContinuous"/>
    </xf>
    <xf numFmtId="0" fontId="7" fillId="0" borderId="248" xfId="0" applyFont="1" applyBorder="1"/>
    <xf numFmtId="39" fontId="7" fillId="0" borderId="0" xfId="0" applyNumberFormat="1" applyFont="1" applyAlignment="1">
      <alignment horizontal="centerContinuous"/>
    </xf>
    <xf numFmtId="0" fontId="7" fillId="0" borderId="276" xfId="0" applyFont="1" applyBorder="1"/>
    <xf numFmtId="37" fontId="7" fillId="0" borderId="251" xfId="0" applyNumberFormat="1" applyFont="1" applyBorder="1" applyAlignment="1">
      <alignment horizontal="centerContinuous"/>
    </xf>
    <xf numFmtId="5" fontId="7" fillId="0" borderId="262" xfId="0" applyNumberFormat="1" applyFont="1" applyBorder="1"/>
    <xf numFmtId="0" fontId="7" fillId="0" borderId="321" xfId="0" applyFont="1" applyBorder="1"/>
    <xf numFmtId="0" fontId="27" fillId="0" borderId="0" xfId="0" applyFont="1" applyAlignment="1">
      <alignment horizontal="centerContinuous"/>
    </xf>
    <xf numFmtId="0" fontId="7" fillId="0" borderId="278" xfId="0" applyFont="1" applyBorder="1"/>
    <xf numFmtId="0" fontId="7" fillId="0" borderId="288" xfId="0" applyFont="1" applyBorder="1"/>
    <xf numFmtId="0" fontId="27" fillId="0" borderId="0" xfId="0" applyFont="1" applyAlignment="1">
      <alignment horizontal="left"/>
    </xf>
    <xf numFmtId="5" fontId="7" fillId="0" borderId="46" xfId="0" applyNumberFormat="1" applyFont="1" applyBorder="1"/>
    <xf numFmtId="0" fontId="7" fillId="5" borderId="17" xfId="0" applyFont="1" applyFill="1" applyBorder="1" applyAlignment="1">
      <alignment horizontal="centerContinuous"/>
    </xf>
    <xf numFmtId="0" fontId="0" fillId="0" borderId="322" xfId="0" applyBorder="1"/>
    <xf numFmtId="0" fontId="0" fillId="0" borderId="323" xfId="0" applyBorder="1"/>
    <xf numFmtId="37" fontId="7" fillId="0" borderId="240" xfId="0" applyNumberFormat="1" applyFont="1" applyBorder="1" applyAlignment="1">
      <alignment horizontal="centerContinuous"/>
    </xf>
    <xf numFmtId="0" fontId="7" fillId="0" borderId="323" xfId="0" applyFont="1" applyBorder="1" applyAlignment="1">
      <alignment horizontal="centerContinuous"/>
    </xf>
    <xf numFmtId="0" fontId="7" fillId="0" borderId="324" xfId="0" applyFont="1" applyBorder="1" applyAlignment="1">
      <alignment horizontal="center"/>
    </xf>
    <xf numFmtId="0" fontId="7" fillId="0" borderId="324" xfId="0" applyFont="1" applyBorder="1"/>
    <xf numFmtId="0" fontId="7" fillId="0" borderId="325" xfId="0" applyFont="1" applyBorder="1" applyAlignment="1">
      <alignment horizontal="center"/>
    </xf>
    <xf numFmtId="0" fontId="7" fillId="5" borderId="325" xfId="0" applyFont="1" applyFill="1" applyBorder="1" applyAlignment="1">
      <alignment horizontal="centerContinuous"/>
    </xf>
    <xf numFmtId="174" fontId="7" fillId="0" borderId="249" xfId="2" applyNumberFormat="1" applyFont="1" applyBorder="1" applyProtection="1"/>
    <xf numFmtId="5" fontId="7" fillId="0" borderId="323" xfId="0" applyNumberFormat="1" applyFont="1" applyBorder="1"/>
    <xf numFmtId="0" fontId="7" fillId="5" borderId="323" xfId="0" applyFont="1" applyFill="1" applyBorder="1" applyAlignment="1">
      <alignment horizontal="centerContinuous"/>
    </xf>
    <xf numFmtId="0" fontId="7" fillId="0" borderId="324" xfId="0" applyFont="1" applyBorder="1" applyAlignment="1">
      <alignment horizontal="centerContinuous"/>
    </xf>
    <xf numFmtId="0" fontId="7" fillId="0" borderId="322" xfId="0" applyFont="1" applyBorder="1"/>
    <xf numFmtId="37" fontId="7" fillId="0" borderId="326" xfId="0" applyNumberFormat="1" applyFont="1" applyBorder="1"/>
    <xf numFmtId="0" fontId="7" fillId="0" borderId="328" xfId="0" applyFont="1" applyBorder="1"/>
    <xf numFmtId="0" fontId="7" fillId="0" borderId="319" xfId="0" applyFont="1" applyBorder="1"/>
    <xf numFmtId="0" fontId="0" fillId="0" borderId="278" xfId="0" applyBorder="1"/>
    <xf numFmtId="0" fontId="7" fillId="4" borderId="329" xfId="0" applyFont="1" applyFill="1" applyBorder="1" applyAlignment="1">
      <alignment horizontal="center"/>
    </xf>
    <xf numFmtId="0" fontId="11" fillId="0" borderId="42" xfId="0" applyFont="1" applyBorder="1" applyAlignment="1">
      <alignment horizontal="left"/>
    </xf>
    <xf numFmtId="0" fontId="11" fillId="0" borderId="304" xfId="0" applyFont="1" applyBorder="1" applyAlignment="1">
      <alignment horizontal="left"/>
    </xf>
    <xf numFmtId="0" fontId="11" fillId="0" borderId="266" xfId="0" applyFont="1" applyBorder="1" applyAlignment="1">
      <alignment horizontal="right"/>
    </xf>
    <xf numFmtId="0" fontId="90" fillId="0" borderId="0" xfId="0" applyFont="1" applyAlignment="1">
      <alignment vertical="center"/>
    </xf>
    <xf numFmtId="177" fontId="11" fillId="0" borderId="16" xfId="1881" applyNumberFormat="1" applyBorder="1"/>
    <xf numFmtId="177" fontId="11" fillId="0" borderId="19" xfId="1882" applyNumberFormat="1" applyFont="1" applyBorder="1" applyProtection="1"/>
    <xf numFmtId="0" fontId="11" fillId="0" borderId="19" xfId="0" applyFont="1" applyBorder="1" applyAlignment="1">
      <alignment wrapText="1"/>
    </xf>
    <xf numFmtId="39" fontId="11" fillId="0" borderId="0" xfId="0" applyNumberFormat="1" applyFont="1" applyProtection="1">
      <protection locked="0"/>
    </xf>
    <xf numFmtId="39" fontId="11" fillId="0" borderId="10" xfId="0" applyNumberFormat="1" applyFont="1" applyBorder="1" applyProtection="1">
      <protection locked="0"/>
    </xf>
    <xf numFmtId="0" fontId="11" fillId="0" borderId="94" xfId="0" applyFont="1" applyBorder="1"/>
    <xf numFmtId="0" fontId="0" fillId="0" borderId="138" xfId="0" applyBorder="1"/>
    <xf numFmtId="0" fontId="11" fillId="0" borderId="109" xfId="0" applyFont="1" applyBorder="1"/>
    <xf numFmtId="0" fontId="0" fillId="0" borderId="84" xfId="0" applyBorder="1"/>
    <xf numFmtId="0" fontId="11" fillId="0" borderId="162" xfId="0" applyFont="1" applyBorder="1"/>
    <xf numFmtId="0" fontId="11" fillId="0" borderId="163" xfId="0" applyFont="1" applyBorder="1"/>
    <xf numFmtId="0" fontId="11" fillId="0" borderId="44" xfId="1" applyNumberFormat="1" applyFont="1" applyBorder="1" applyAlignment="1" applyProtection="1">
      <alignment horizontal="right"/>
    </xf>
    <xf numFmtId="0" fontId="11" fillId="0" borderId="45" xfId="1" applyNumberFormat="1" applyFont="1" applyBorder="1" applyAlignment="1" applyProtection="1">
      <alignment horizontal="right"/>
    </xf>
    <xf numFmtId="177" fontId="11" fillId="0" borderId="44" xfId="1" applyNumberFormat="1" applyFont="1" applyBorder="1" applyAlignment="1" applyProtection="1">
      <alignment horizontal="right"/>
    </xf>
    <xf numFmtId="177" fontId="0" fillId="0" borderId="133" xfId="1" applyNumberFormat="1" applyFont="1" applyBorder="1" applyAlignment="1"/>
    <xf numFmtId="177" fontId="11" fillId="0" borderId="45" xfId="1" applyNumberFormat="1" applyFont="1" applyFill="1" applyBorder="1" applyAlignment="1" applyProtection="1"/>
    <xf numFmtId="177" fontId="11" fillId="0" borderId="45" xfId="1" applyNumberFormat="1" applyFont="1" applyBorder="1" applyAlignment="1" applyProtection="1">
      <alignment horizontal="right"/>
    </xf>
    <xf numFmtId="0" fontId="11" fillId="0" borderId="177" xfId="0" applyFont="1" applyBorder="1"/>
    <xf numFmtId="0" fontId="11" fillId="0" borderId="249" xfId="0" applyFont="1" applyBorder="1" applyAlignment="1">
      <alignment horizontal="right"/>
    </xf>
    <xf numFmtId="177" fontId="11" fillId="0" borderId="330" xfId="1" applyNumberFormat="1" applyFont="1" applyFill="1" applyBorder="1" applyProtection="1"/>
    <xf numFmtId="37" fontId="11" fillId="0" borderId="330" xfId="0" applyNumberFormat="1" applyFont="1" applyBorder="1"/>
    <xf numFmtId="177" fontId="11" fillId="0" borderId="330" xfId="1" applyNumberFormat="1" applyFont="1" applyBorder="1" applyProtection="1"/>
    <xf numFmtId="0" fontId="11" fillId="0" borderId="5" xfId="0" applyFont="1" applyBorder="1" applyAlignment="1">
      <alignment vertical="top" wrapText="1"/>
    </xf>
    <xf numFmtId="37" fontId="11" fillId="0" borderId="324" xfId="0" applyNumberFormat="1" applyFont="1" applyBorder="1"/>
    <xf numFmtId="37" fontId="11" fillId="0" borderId="22" xfId="1" applyNumberFormat="1" applyFont="1" applyBorder="1" applyProtection="1"/>
    <xf numFmtId="37" fontId="11" fillId="9" borderId="16" xfId="0" applyNumberFormat="1" applyFont="1" applyFill="1" applyBorder="1"/>
    <xf numFmtId="37" fontId="11" fillId="11" borderId="16" xfId="0" applyNumberFormat="1" applyFont="1" applyFill="1" applyBorder="1"/>
    <xf numFmtId="37" fontId="11" fillId="11" borderId="22" xfId="0" applyNumberFormat="1" applyFont="1" applyFill="1" applyBorder="1"/>
    <xf numFmtId="37" fontId="11" fillId="0" borderId="256" xfId="1" applyNumberFormat="1" applyFont="1" applyBorder="1" applyProtection="1"/>
    <xf numFmtId="37" fontId="11" fillId="0" borderId="256" xfId="1" applyNumberFormat="1" applyFont="1" applyBorder="1"/>
    <xf numFmtId="177" fontId="11" fillId="0" borderId="257" xfId="0" applyNumberFormat="1" applyFont="1" applyBorder="1"/>
    <xf numFmtId="177" fontId="11" fillId="0" borderId="256" xfId="0" applyNumberFormat="1" applyFont="1" applyBorder="1"/>
    <xf numFmtId="177" fontId="11" fillId="0" borderId="258" xfId="0" applyNumberFormat="1" applyFont="1" applyBorder="1"/>
    <xf numFmtId="1" fontId="11" fillId="0" borderId="15" xfId="0" applyNumberFormat="1" applyFont="1" applyBorder="1"/>
    <xf numFmtId="177" fontId="11" fillId="0" borderId="281" xfId="1" applyNumberFormat="1" applyFont="1" applyBorder="1" applyAlignment="1" applyProtection="1">
      <alignment horizontal="center"/>
    </xf>
    <xf numFmtId="177" fontId="0" fillId="0" borderId="257" xfId="1" applyNumberFormat="1" applyFont="1" applyFill="1" applyBorder="1"/>
    <xf numFmtId="37" fontId="7" fillId="0" borderId="32" xfId="0" applyNumberFormat="1" applyFont="1" applyBorder="1"/>
    <xf numFmtId="37" fontId="7" fillId="0" borderId="270" xfId="0" applyNumberFormat="1" applyFont="1" applyBorder="1"/>
    <xf numFmtId="0" fontId="12" fillId="0" borderId="4" xfId="0" applyFont="1" applyBorder="1" applyAlignment="1">
      <alignment horizontal="left"/>
    </xf>
    <xf numFmtId="0" fontId="11" fillId="0" borderId="322" xfId="0" applyFont="1" applyBorder="1"/>
    <xf numFmtId="177" fontId="11" fillId="0" borderId="85" xfId="1" applyNumberFormat="1" applyFont="1" applyBorder="1" applyAlignment="1">
      <alignment vertical="center" wrapText="1"/>
    </xf>
    <xf numFmtId="5" fontId="7" fillId="0" borderId="101" xfId="0" applyNumberFormat="1" applyFont="1" applyBorder="1"/>
    <xf numFmtId="5" fontId="7" fillId="0" borderId="98" xfId="0" applyNumberFormat="1" applyFont="1" applyBorder="1"/>
    <xf numFmtId="37" fontId="7" fillId="0" borderId="127" xfId="0" applyNumberFormat="1" applyFont="1" applyBorder="1"/>
    <xf numFmtId="177" fontId="11" fillId="0" borderId="281" xfId="0" applyNumberFormat="1" applyFont="1" applyBorder="1"/>
    <xf numFmtId="177" fontId="11" fillId="0" borderId="25" xfId="1" applyNumberFormat="1" applyFont="1" applyFill="1" applyBorder="1" applyProtection="1"/>
    <xf numFmtId="41" fontId="11" fillId="0" borderId="15" xfId="0" applyNumberFormat="1" applyFont="1" applyBorder="1"/>
    <xf numFmtId="177" fontId="11" fillId="0" borderId="96" xfId="1" applyNumberFormat="1" applyFont="1" applyFill="1" applyBorder="1" applyProtection="1"/>
    <xf numFmtId="0" fontId="11" fillId="0" borderId="322" xfId="0" applyFont="1" applyBorder="1" applyAlignment="1">
      <alignment horizontal="center"/>
    </xf>
    <xf numFmtId="177" fontId="11" fillId="0" borderId="0" xfId="1" applyNumberFormat="1" applyFont="1" applyBorder="1" applyAlignment="1">
      <alignment vertical="center" wrapText="1"/>
    </xf>
    <xf numFmtId="37" fontId="0" fillId="0" borderId="19" xfId="1" applyNumberFormat="1" applyFont="1" applyBorder="1" applyProtection="1"/>
    <xf numFmtId="37" fontId="7" fillId="4" borderId="4" xfId="0" applyNumberFormat="1" applyFont="1" applyFill="1" applyBorder="1" applyAlignment="1">
      <alignment horizontal="left"/>
    </xf>
    <xf numFmtId="37" fontId="0" fillId="0" borderId="19" xfId="0" applyNumberFormat="1" applyBorder="1" applyAlignment="1">
      <alignment horizontal="right"/>
    </xf>
    <xf numFmtId="37" fontId="7" fillId="4" borderId="16" xfId="1" applyNumberFormat="1" applyFont="1" applyFill="1" applyBorder="1" applyProtection="1"/>
    <xf numFmtId="37" fontId="0" fillId="0" borderId="19" xfId="1" applyNumberFormat="1" applyFont="1" applyFill="1" applyBorder="1" applyProtection="1"/>
    <xf numFmtId="37" fontId="7" fillId="0" borderId="16" xfId="1" applyNumberFormat="1" applyFont="1" applyFill="1" applyBorder="1" applyProtection="1"/>
    <xf numFmtId="37" fontId="7" fillId="0" borderId="4" xfId="0" applyNumberFormat="1" applyFont="1" applyBorder="1" applyAlignment="1">
      <alignment horizontal="left"/>
    </xf>
    <xf numFmtId="37" fontId="7" fillId="4" borderId="4" xfId="0" applyNumberFormat="1" applyFont="1" applyFill="1" applyBorder="1" applyAlignment="1">
      <alignment horizontal="right"/>
    </xf>
    <xf numFmtId="37" fontId="7" fillId="4" borderId="4" xfId="0" applyNumberFormat="1" applyFont="1" applyFill="1" applyBorder="1"/>
    <xf numFmtId="37" fontId="7" fillId="4" borderId="19" xfId="1" applyNumberFormat="1" applyFont="1" applyFill="1" applyBorder="1" applyProtection="1"/>
    <xf numFmtId="5" fontId="7" fillId="11" borderId="54" xfId="0" applyNumberFormat="1" applyFont="1" applyFill="1" applyBorder="1"/>
    <xf numFmtId="5" fontId="7" fillId="11" borderId="48" xfId="0" applyNumberFormat="1" applyFont="1" applyFill="1" applyBorder="1"/>
    <xf numFmtId="5" fontId="7" fillId="4" borderId="48" xfId="1" applyNumberFormat="1" applyFont="1" applyFill="1" applyBorder="1" applyProtection="1"/>
    <xf numFmtId="177" fontId="11" fillId="0" borderId="15" xfId="1" applyNumberFormat="1" applyFont="1" applyFill="1" applyBorder="1" applyAlignment="1">
      <alignment horizontal="center"/>
    </xf>
    <xf numFmtId="177" fontId="11" fillId="0" borderId="19" xfId="1" applyNumberFormat="1" applyFont="1" applyBorder="1" applyAlignment="1">
      <alignment horizontal="center"/>
    </xf>
    <xf numFmtId="5" fontId="7" fillId="6" borderId="249" xfId="0" applyNumberFormat="1" applyFont="1" applyFill="1" applyBorder="1"/>
    <xf numFmtId="5" fontId="7" fillId="8" borderId="249" xfId="0" applyNumberFormat="1" applyFont="1" applyFill="1" applyBorder="1"/>
    <xf numFmtId="5" fontId="7" fillId="0" borderId="249" xfId="1" applyNumberFormat="1" applyFont="1" applyBorder="1" applyProtection="1"/>
    <xf numFmtId="5" fontId="11" fillId="0" borderId="6" xfId="0" applyNumberFormat="1" applyFont="1" applyBorder="1"/>
    <xf numFmtId="37" fontId="11" fillId="9" borderId="46" xfId="0" applyNumberFormat="1" applyFont="1" applyFill="1" applyBorder="1"/>
    <xf numFmtId="37" fontId="11" fillId="9" borderId="53" xfId="0" applyNumberFormat="1" applyFont="1" applyFill="1" applyBorder="1"/>
    <xf numFmtId="37" fontId="11" fillId="0" borderId="16" xfId="1" applyNumberFormat="1" applyFont="1" applyBorder="1" applyProtection="1"/>
    <xf numFmtId="37" fontId="11" fillId="0" borderId="19" xfId="0" applyNumberFormat="1" applyFont="1" applyBorder="1" applyAlignment="1" applyProtection="1">
      <alignment horizontal="right"/>
      <protection locked="0"/>
    </xf>
    <xf numFmtId="5" fontId="11" fillId="9" borderId="54" xfId="0" applyNumberFormat="1" applyFont="1" applyFill="1" applyBorder="1"/>
    <xf numFmtId="37" fontId="7" fillId="0" borderId="31" xfId="0" applyNumberFormat="1" applyFont="1" applyBorder="1"/>
    <xf numFmtId="5" fontId="7" fillId="0" borderId="28" xfId="0" applyNumberFormat="1" applyFont="1" applyBorder="1"/>
    <xf numFmtId="37" fontId="7" fillId="0" borderId="332" xfId="0" applyNumberFormat="1" applyFont="1" applyBorder="1"/>
    <xf numFmtId="177" fontId="0" fillId="0" borderId="52" xfId="0" applyNumberFormat="1" applyBorder="1"/>
    <xf numFmtId="0" fontId="11" fillId="0" borderId="333" xfId="0" applyFont="1" applyBorder="1" applyAlignment="1">
      <alignment horizontal="center"/>
    </xf>
    <xf numFmtId="0" fontId="11" fillId="0" borderId="258" xfId="0" applyFont="1" applyBorder="1" applyAlignment="1">
      <alignment horizontal="center"/>
    </xf>
    <xf numFmtId="0" fontId="11" fillId="0" borderId="256" xfId="0" applyFont="1" applyBorder="1" applyAlignment="1">
      <alignment horizontal="center"/>
    </xf>
    <xf numFmtId="0" fontId="11" fillId="0" borderId="86" xfId="0" applyFont="1" applyBorder="1"/>
    <xf numFmtId="0" fontId="11" fillId="0" borderId="334" xfId="0" applyFont="1" applyBorder="1"/>
    <xf numFmtId="177" fontId="11" fillId="0" borderId="138" xfId="2077" applyNumberFormat="1" applyFont="1" applyFill="1" applyBorder="1" applyProtection="1"/>
    <xf numFmtId="177" fontId="11" fillId="0" borderId="256" xfId="2077" applyNumberFormat="1" applyFont="1" applyFill="1" applyBorder="1" applyProtection="1"/>
    <xf numFmtId="0" fontId="0" fillId="0" borderId="335" xfId="0" applyBorder="1"/>
    <xf numFmtId="0" fontId="11" fillId="0" borderId="317" xfId="0" applyFont="1" applyBorder="1"/>
    <xf numFmtId="177" fontId="11" fillId="0" borderId="25" xfId="1" applyNumberFormat="1" applyFont="1" applyFill="1" applyBorder="1" applyProtection="1">
      <protection locked="0"/>
    </xf>
    <xf numFmtId="177" fontId="11" fillId="0" borderId="25" xfId="1" applyNumberFormat="1" applyFont="1" applyBorder="1" applyProtection="1">
      <protection locked="0"/>
    </xf>
    <xf numFmtId="177" fontId="11" fillId="0" borderId="0" xfId="1" applyNumberFormat="1" applyFont="1" applyBorder="1" applyProtection="1">
      <protection locked="0"/>
    </xf>
    <xf numFmtId="0" fontId="11" fillId="0" borderId="1" xfId="0" applyFont="1" applyBorder="1" applyAlignment="1">
      <alignment horizontal="right"/>
    </xf>
    <xf numFmtId="5" fontId="7" fillId="4" borderId="16" xfId="1881" applyNumberFormat="1" applyFont="1" applyFill="1" applyBorder="1"/>
    <xf numFmtId="5" fontId="7" fillId="2" borderId="22" xfId="0" applyNumberFormat="1" applyFont="1" applyFill="1" applyBorder="1"/>
    <xf numFmtId="0" fontId="0" fillId="0" borderId="229" xfId="0" applyBorder="1"/>
    <xf numFmtId="183" fontId="11" fillId="0" borderId="19" xfId="2" applyNumberFormat="1" applyFont="1" applyFill="1" applyBorder="1" applyProtection="1"/>
    <xf numFmtId="183" fontId="11" fillId="0" borderId="238" xfId="2" applyNumberFormat="1" applyFont="1" applyFill="1" applyBorder="1" applyProtection="1"/>
    <xf numFmtId="183" fontId="11" fillId="0" borderId="296" xfId="2" applyNumberFormat="1" applyFont="1" applyFill="1" applyBorder="1" applyProtection="1"/>
    <xf numFmtId="183" fontId="11" fillId="0" borderId="296" xfId="2" applyNumberFormat="1" applyFont="1" applyBorder="1" applyProtection="1"/>
    <xf numFmtId="183" fontId="11" fillId="0" borderId="286" xfId="2" applyNumberFormat="1" applyFont="1" applyBorder="1" applyProtection="1"/>
    <xf numFmtId="183" fontId="11" fillId="0" borderId="301" xfId="2" applyNumberFormat="1" applyFont="1" applyFill="1" applyBorder="1" applyProtection="1"/>
    <xf numFmtId="5" fontId="11" fillId="0" borderId="233" xfId="0" applyNumberFormat="1" applyFont="1" applyBorder="1" applyProtection="1">
      <protection locked="0"/>
    </xf>
    <xf numFmtId="0" fontId="11" fillId="0" borderId="338" xfId="0" applyFont="1" applyBorder="1" applyAlignment="1">
      <alignment horizontal="center"/>
    </xf>
    <xf numFmtId="0" fontId="11" fillId="0" borderId="339" xfId="0" applyFont="1" applyBorder="1" applyAlignment="1">
      <alignment horizontal="center"/>
    </xf>
    <xf numFmtId="37" fontId="7" fillId="0" borderId="51" xfId="0" applyNumberFormat="1" applyFont="1" applyBorder="1"/>
    <xf numFmtId="37" fontId="7" fillId="0" borderId="242" xfId="0" applyNumberFormat="1" applyFont="1" applyBorder="1"/>
    <xf numFmtId="37" fontId="7" fillId="0" borderId="43" xfId="0" applyNumberFormat="1" applyFont="1" applyBorder="1"/>
    <xf numFmtId="0" fontId="11" fillId="0" borderId="341" xfId="0" applyFont="1" applyBorder="1" applyAlignment="1">
      <alignment horizontal="centerContinuous"/>
    </xf>
    <xf numFmtId="0" fontId="11" fillId="0" borderId="322" xfId="0" applyFont="1" applyBorder="1" applyAlignment="1">
      <alignment horizontal="centerContinuous"/>
    </xf>
    <xf numFmtId="177" fontId="7" fillId="0" borderId="116" xfId="1" applyNumberFormat="1" applyFont="1" applyFill="1" applyBorder="1" applyProtection="1"/>
    <xf numFmtId="177" fontId="7" fillId="0" borderId="342" xfId="1" applyNumberFormat="1" applyFont="1" applyFill="1" applyBorder="1" applyProtection="1"/>
    <xf numFmtId="177" fontId="7" fillId="0" borderId="100" xfId="1" applyNumberFormat="1" applyFont="1" applyFill="1" applyBorder="1" applyProtection="1"/>
    <xf numFmtId="177" fontId="7" fillId="0" borderId="269" xfId="1" applyNumberFormat="1" applyFont="1" applyFill="1" applyBorder="1" applyProtection="1"/>
    <xf numFmtId="43" fontId="7" fillId="0" borderId="116" xfId="1" applyFont="1" applyFill="1" applyBorder="1" applyProtection="1"/>
    <xf numFmtId="43" fontId="7" fillId="0" borderId="342" xfId="1" applyFont="1" applyFill="1" applyBorder="1" applyProtection="1"/>
    <xf numFmtId="177" fontId="7" fillId="20" borderId="116" xfId="1" applyNumberFormat="1" applyFont="1" applyFill="1" applyBorder="1" applyAlignment="1" applyProtection="1">
      <alignment horizontal="centerContinuous"/>
    </xf>
    <xf numFmtId="177" fontId="7" fillId="20" borderId="342" xfId="1" applyNumberFormat="1" applyFont="1" applyFill="1" applyBorder="1" applyAlignment="1" applyProtection="1">
      <alignment horizontal="centerContinuous"/>
    </xf>
    <xf numFmtId="177" fontId="7" fillId="0" borderId="116" xfId="1" applyNumberFormat="1" applyFont="1" applyBorder="1" applyProtection="1"/>
    <xf numFmtId="177" fontId="7" fillId="0" borderId="342" xfId="1" applyNumberFormat="1" applyFont="1" applyBorder="1" applyProtection="1"/>
    <xf numFmtId="183" fontId="7" fillId="0" borderId="331" xfId="2" applyNumberFormat="1" applyFont="1" applyFill="1" applyBorder="1" applyProtection="1"/>
    <xf numFmtId="183" fontId="7" fillId="0" borderId="235" xfId="2" applyNumberFormat="1" applyFont="1" applyFill="1" applyBorder="1" applyProtection="1"/>
    <xf numFmtId="177" fontId="7" fillId="0" borderId="17" xfId="1" applyNumberFormat="1" applyFont="1" applyFill="1" applyBorder="1" applyProtection="1"/>
    <xf numFmtId="177" fontId="7" fillId="0" borderId="15" xfId="1" applyNumberFormat="1" applyFont="1" applyFill="1" applyBorder="1" applyProtection="1"/>
    <xf numFmtId="183" fontId="7" fillId="0" borderId="17" xfId="2" applyNumberFormat="1" applyFont="1" applyFill="1" applyBorder="1" applyProtection="1"/>
    <xf numFmtId="14" fontId="11" fillId="0" borderId="96" xfId="0" applyNumberFormat="1" applyFont="1" applyBorder="1" applyAlignment="1">
      <alignment horizontal="center"/>
    </xf>
    <xf numFmtId="14" fontId="11" fillId="0" borderId="123" xfId="0" applyNumberFormat="1" applyFont="1" applyBorder="1" applyAlignment="1">
      <alignment horizontal="center"/>
    </xf>
    <xf numFmtId="0" fontId="11" fillId="0" borderId="343" xfId="0" applyFont="1" applyBorder="1" applyAlignment="1">
      <alignment horizontal="center"/>
    </xf>
    <xf numFmtId="37" fontId="7" fillId="0" borderId="344" xfId="0" applyNumberFormat="1" applyFont="1" applyBorder="1"/>
    <xf numFmtId="0" fontId="19" fillId="0" borderId="127" xfId="1" applyNumberFormat="1" applyFont="1" applyFill="1" applyBorder="1" applyAlignment="1">
      <alignment vertical="center"/>
    </xf>
    <xf numFmtId="0" fontId="78" fillId="0" borderId="127" xfId="0" applyFont="1" applyBorder="1" applyAlignment="1">
      <alignment horizontal="left"/>
    </xf>
    <xf numFmtId="37" fontId="11" fillId="25" borderId="0" xfId="0" applyNumberFormat="1" applyFont="1" applyFill="1"/>
    <xf numFmtId="177" fontId="0" fillId="0" borderId="153" xfId="1" applyNumberFormat="1" applyFont="1" applyFill="1" applyBorder="1"/>
    <xf numFmtId="37" fontId="7" fillId="0" borderId="345" xfId="0" applyNumberFormat="1" applyFont="1" applyBorder="1" applyAlignment="1">
      <alignment horizontal="right"/>
    </xf>
    <xf numFmtId="37" fontId="7" fillId="0" borderId="153" xfId="0" applyNumberFormat="1" applyFont="1" applyBorder="1" applyAlignment="1">
      <alignment horizontal="right"/>
    </xf>
    <xf numFmtId="0" fontId="7" fillId="9" borderId="243" xfId="0" applyFont="1" applyFill="1" applyBorder="1" applyAlignment="1">
      <alignment horizontal="centerContinuous"/>
    </xf>
    <xf numFmtId="0" fontId="7" fillId="9" borderId="322" xfId="0" applyFont="1" applyFill="1" applyBorder="1" applyAlignment="1">
      <alignment horizontal="centerContinuous"/>
    </xf>
    <xf numFmtId="5" fontId="7" fillId="0" borderId="127" xfId="0" applyNumberFormat="1" applyFont="1" applyBorder="1" applyAlignment="1" applyProtection="1">
      <alignment horizontal="right"/>
      <protection locked="0"/>
    </xf>
    <xf numFmtId="5" fontId="7" fillId="0" borderId="127" xfId="0" applyNumberFormat="1" applyFont="1" applyBorder="1" applyAlignment="1">
      <alignment horizontal="right"/>
    </xf>
    <xf numFmtId="0" fontId="7" fillId="0" borderId="346" xfId="0" applyFont="1" applyBorder="1"/>
    <xf numFmtId="37" fontId="11" fillId="0" borderId="243" xfId="0" applyNumberFormat="1" applyFont="1" applyBorder="1" applyProtection="1">
      <protection locked="0"/>
    </xf>
    <xf numFmtId="177" fontId="11" fillId="0" borderId="127" xfId="1" applyNumberFormat="1" applyFont="1" applyBorder="1" applyAlignment="1">
      <alignment vertical="center" wrapText="1"/>
    </xf>
    <xf numFmtId="37" fontId="11" fillId="0" borderId="127" xfId="0" applyNumberFormat="1" applyFont="1" applyBorder="1" applyProtection="1">
      <protection locked="0"/>
    </xf>
    <xf numFmtId="0" fontId="0" fillId="0" borderId="344" xfId="0" applyBorder="1"/>
    <xf numFmtId="0" fontId="0" fillId="0" borderId="344" xfId="0" applyBorder="1" applyAlignment="1">
      <alignment horizontal="left"/>
    </xf>
    <xf numFmtId="43" fontId="0" fillId="0" borderId="344" xfId="1" applyFont="1" applyBorder="1" applyAlignment="1" applyProtection="1"/>
    <xf numFmtId="0" fontId="0" fillId="0" borderId="347" xfId="0" applyBorder="1" applyAlignment="1">
      <alignment horizontal="left"/>
    </xf>
    <xf numFmtId="37" fontId="0" fillId="0" borderId="344" xfId="0" applyNumberFormat="1" applyBorder="1"/>
    <xf numFmtId="37" fontId="11" fillId="0" borderId="348" xfId="0" applyNumberFormat="1" applyFont="1" applyBorder="1"/>
    <xf numFmtId="49" fontId="11" fillId="0" borderId="15" xfId="1" applyNumberFormat="1" applyFont="1" applyBorder="1" applyAlignment="1">
      <alignment horizontal="center" vertical="center"/>
    </xf>
    <xf numFmtId="49" fontId="11" fillId="0" borderId="15" xfId="1" applyNumberFormat="1" applyFont="1" applyBorder="1" applyAlignment="1">
      <alignment horizontal="center"/>
    </xf>
    <xf numFmtId="177" fontId="11" fillId="0" borderId="44" xfId="1" applyNumberFormat="1" applyFont="1" applyFill="1" applyBorder="1" applyAlignment="1" applyProtection="1">
      <alignment horizontal="right"/>
    </xf>
    <xf numFmtId="0" fontId="11" fillId="0" borderId="32" xfId="0" applyFont="1" applyBorder="1" applyAlignment="1">
      <alignment horizontal="right"/>
    </xf>
    <xf numFmtId="177" fontId="11" fillId="0" borderId="21" xfId="1" applyNumberFormat="1" applyFont="1" applyBorder="1" applyAlignment="1" applyProtection="1">
      <alignment horizontal="right"/>
    </xf>
    <xf numFmtId="177" fontId="11" fillId="0" borderId="349" xfId="1" applyNumberFormat="1" applyFont="1" applyFill="1" applyBorder="1" applyAlignment="1" applyProtection="1">
      <alignment horizontal="right"/>
      <protection locked="0"/>
    </xf>
    <xf numFmtId="177" fontId="11" fillId="0" borderId="350" xfId="1" applyNumberFormat="1" applyFont="1" applyFill="1" applyBorder="1" applyAlignment="1" applyProtection="1">
      <alignment horizontal="left"/>
      <protection locked="0"/>
    </xf>
    <xf numFmtId="177" fontId="11" fillId="0" borderId="92" xfId="1" applyNumberFormat="1" applyFont="1" applyFill="1" applyBorder="1" applyAlignment="1" applyProtection="1">
      <alignment horizontal="right"/>
      <protection locked="0"/>
    </xf>
    <xf numFmtId="177" fontId="11" fillId="0" borderId="96" xfId="1" applyNumberFormat="1" applyFont="1" applyFill="1" applyBorder="1" applyAlignment="1" applyProtection="1">
      <alignment horizontal="left"/>
      <protection locked="0"/>
    </xf>
    <xf numFmtId="177" fontId="11" fillId="0" borderId="96" xfId="1" applyNumberFormat="1" applyFont="1" applyFill="1" applyBorder="1" applyProtection="1">
      <protection locked="0"/>
    </xf>
    <xf numFmtId="177" fontId="11" fillId="0" borderId="96" xfId="1" applyNumberFormat="1" applyFont="1" applyBorder="1" applyProtection="1">
      <protection locked="0"/>
    </xf>
    <xf numFmtId="37" fontId="11" fillId="0" borderId="96" xfId="0" applyNumberFormat="1" applyFont="1" applyBorder="1" applyProtection="1">
      <protection locked="0"/>
    </xf>
    <xf numFmtId="37" fontId="11" fillId="0" borderId="123" xfId="0" applyNumberFormat="1" applyFont="1" applyBorder="1" applyProtection="1">
      <protection locked="0"/>
    </xf>
    <xf numFmtId="0" fontId="11" fillId="0" borderId="27" xfId="1" applyNumberFormat="1" applyFont="1" applyBorder="1" applyAlignment="1">
      <alignment horizontal="center"/>
    </xf>
    <xf numFmtId="0" fontId="11" fillId="0" borderId="25" xfId="1" applyNumberFormat="1" applyFont="1" applyBorder="1" applyAlignment="1">
      <alignment horizontal="center"/>
    </xf>
    <xf numFmtId="0" fontId="7" fillId="0" borderId="351" xfId="0" applyFont="1" applyBorder="1"/>
    <xf numFmtId="177" fontId="7" fillId="0" borderId="0" xfId="0" applyNumberFormat="1" applyFont="1"/>
    <xf numFmtId="0" fontId="7" fillId="0" borderId="344" xfId="0" applyFont="1" applyBorder="1" applyAlignment="1">
      <alignment horizontal="left" wrapText="1"/>
    </xf>
    <xf numFmtId="177" fontId="11" fillId="0" borderId="333" xfId="1" applyNumberFormat="1" applyFont="1" applyFill="1" applyBorder="1" applyProtection="1"/>
    <xf numFmtId="37" fontId="7" fillId="4" borderId="351" xfId="0" applyNumberFormat="1" applyFont="1" applyFill="1" applyBorder="1" applyAlignment="1">
      <alignment horizontal="right"/>
    </xf>
    <xf numFmtId="37" fontId="7" fillId="4" borderId="351" xfId="0" applyNumberFormat="1" applyFont="1" applyFill="1" applyBorder="1"/>
    <xf numFmtId="37" fontId="11" fillId="0" borderId="352" xfId="0" applyNumberFormat="1" applyFont="1" applyBorder="1"/>
    <xf numFmtId="0" fontId="11" fillId="0" borderId="353" xfId="0" applyFont="1" applyBorder="1"/>
    <xf numFmtId="0" fontId="12" fillId="0" borderId="158" xfId="0" applyFont="1" applyBorder="1"/>
    <xf numFmtId="0" fontId="11" fillId="0" borderId="157" xfId="0" applyFont="1" applyBorder="1" applyAlignment="1">
      <alignment horizontal="left"/>
    </xf>
    <xf numFmtId="0" fontId="12" fillId="0" borderId="157" xfId="0" applyFont="1" applyBorder="1"/>
    <xf numFmtId="0" fontId="11" fillId="0" borderId="356" xfId="0" applyFont="1" applyBorder="1"/>
    <xf numFmtId="0" fontId="11" fillId="0" borderId="336" xfId="0" applyFont="1" applyBorder="1" applyAlignment="1">
      <alignment horizontal="left"/>
    </xf>
    <xf numFmtId="0" fontId="0" fillId="0" borderId="336" xfId="0" applyBorder="1" applyAlignment="1">
      <alignment horizontal="left" vertical="top"/>
    </xf>
    <xf numFmtId="0" fontId="11" fillId="0" borderId="336" xfId="0" applyFont="1" applyBorder="1" applyAlignment="1">
      <alignment horizontal="centerContinuous"/>
    </xf>
    <xf numFmtId="0" fontId="11" fillId="0" borderId="337" xfId="0" applyFont="1" applyBorder="1" applyAlignment="1">
      <alignment horizontal="centerContinuous"/>
    </xf>
    <xf numFmtId="0" fontId="7" fillId="0" borderId="159" xfId="0" applyFont="1" applyBorder="1"/>
    <xf numFmtId="0" fontId="7" fillId="0" borderId="355" xfId="0" applyFont="1" applyBorder="1"/>
    <xf numFmtId="0" fontId="7" fillId="0" borderId="150" xfId="0" applyFont="1" applyBorder="1"/>
    <xf numFmtId="0" fontId="7" fillId="0" borderId="88" xfId="0" applyFont="1" applyBorder="1"/>
    <xf numFmtId="0" fontId="7" fillId="0" borderId="355" xfId="0" applyFont="1" applyBorder="1" applyAlignment="1">
      <alignment horizontal="left"/>
    </xf>
    <xf numFmtId="0" fontId="7" fillId="0" borderId="152" xfId="0" applyFont="1" applyBorder="1"/>
    <xf numFmtId="0" fontId="7" fillId="0" borderId="138" xfId="0" applyFont="1" applyBorder="1"/>
    <xf numFmtId="0" fontId="7" fillId="0" borderId="155" xfId="0" applyFont="1" applyBorder="1"/>
    <xf numFmtId="0" fontId="7" fillId="0" borderId="155" xfId="0" applyFont="1" applyBorder="1" applyAlignment="1">
      <alignment horizontal="centerContinuous"/>
    </xf>
    <xf numFmtId="0" fontId="7" fillId="0" borderId="133" xfId="0" applyFont="1" applyBorder="1" applyAlignment="1">
      <alignment horizontal="centerContinuous"/>
    </xf>
    <xf numFmtId="0" fontId="20" fillId="0" borderId="94" xfId="0" applyFont="1" applyBorder="1" applyAlignment="1">
      <alignment horizontal="centerContinuous"/>
    </xf>
    <xf numFmtId="0" fontId="7" fillId="0" borderId="138" xfId="0" applyFont="1" applyBorder="1" applyAlignment="1">
      <alignment horizontal="centerContinuous"/>
    </xf>
    <xf numFmtId="0" fontId="11" fillId="0" borderId="138" xfId="0" applyFont="1" applyBorder="1" applyAlignment="1">
      <alignment horizontal="centerContinuous"/>
    </xf>
    <xf numFmtId="0" fontId="7" fillId="0" borderId="345" xfId="0" applyFont="1" applyBorder="1"/>
    <xf numFmtId="0" fontId="7" fillId="0" borderId="85" xfId="0" applyFont="1" applyBorder="1"/>
    <xf numFmtId="0" fontId="7" fillId="0" borderId="85" xfId="0" applyFont="1" applyBorder="1" applyAlignment="1">
      <alignment horizontal="centerContinuous"/>
    </xf>
    <xf numFmtId="37" fontId="7" fillId="0" borderId="85" xfId="0" applyNumberFormat="1" applyFont="1" applyBorder="1"/>
    <xf numFmtId="37" fontId="7" fillId="0" borderId="86" xfId="0" applyNumberFormat="1" applyFont="1" applyBorder="1"/>
    <xf numFmtId="0" fontId="11" fillId="0" borderId="177" xfId="0" applyFont="1" applyBorder="1" applyAlignment="1">
      <alignment horizontal="center"/>
    </xf>
    <xf numFmtId="0" fontId="11" fillId="0" borderId="351" xfId="1881" applyBorder="1"/>
    <xf numFmtId="0" fontId="11" fillId="0" borderId="344" xfId="1881" applyBorder="1"/>
    <xf numFmtId="0" fontId="11" fillId="0" borderId="344" xfId="0" applyFont="1" applyBorder="1"/>
    <xf numFmtId="0" fontId="7" fillId="0" borderId="354" xfId="0" applyFont="1" applyBorder="1"/>
    <xf numFmtId="37" fontId="7" fillId="0" borderId="346" xfId="0" applyNumberFormat="1" applyFont="1" applyBorder="1"/>
    <xf numFmtId="177" fontId="11" fillId="0" borderId="107" xfId="1" applyNumberFormat="1" applyFont="1" applyBorder="1" applyProtection="1"/>
    <xf numFmtId="0" fontId="11" fillId="0" borderId="354" xfId="0" applyFont="1" applyBorder="1"/>
    <xf numFmtId="0" fontId="7" fillId="0" borderId="344" xfId="0" applyFont="1" applyBorder="1"/>
    <xf numFmtId="0" fontId="11" fillId="0" borderId="348" xfId="0" applyFont="1" applyBorder="1" applyAlignment="1">
      <alignment horizontal="center"/>
    </xf>
    <xf numFmtId="0" fontId="11" fillId="0" borderId="346" xfId="0" applyFont="1" applyBorder="1"/>
    <xf numFmtId="0" fontId="11" fillId="0" borderId="346" xfId="0" applyFont="1" applyBorder="1" applyAlignment="1">
      <alignment horizontal="centerContinuous"/>
    </xf>
    <xf numFmtId="0" fontId="11" fillId="0" borderId="244" xfId="0" applyFont="1" applyBorder="1" applyAlignment="1">
      <alignment horizontal="centerContinuous"/>
    </xf>
    <xf numFmtId="0" fontId="11" fillId="0" borderId="236" xfId="0" applyFont="1" applyBorder="1" applyAlignment="1">
      <alignment horizontal="centerContinuous"/>
    </xf>
    <xf numFmtId="0" fontId="0" fillId="0" borderId="354" xfId="0" applyBorder="1"/>
    <xf numFmtId="0" fontId="0" fillId="0" borderId="346" xfId="0" applyBorder="1"/>
    <xf numFmtId="0" fontId="0" fillId="0" borderId="244" xfId="0" applyBorder="1"/>
    <xf numFmtId="0" fontId="0" fillId="0" borderId="336" xfId="0" applyBorder="1"/>
    <xf numFmtId="0" fontId="0" fillId="0" borderId="236" xfId="0" applyBorder="1"/>
    <xf numFmtId="0" fontId="0" fillId="0" borderId="354" xfId="0" applyBorder="1" applyAlignment="1">
      <alignment horizontal="centerContinuous"/>
    </xf>
    <xf numFmtId="0" fontId="0" fillId="0" borderId="346" xfId="0" applyBorder="1" applyAlignment="1">
      <alignment horizontal="centerContinuous"/>
    </xf>
    <xf numFmtId="0" fontId="0" fillId="0" borderId="320" xfId="0" applyBorder="1" applyAlignment="1">
      <alignment horizontal="centerContinuous"/>
    </xf>
    <xf numFmtId="0" fontId="0" fillId="0" borderId="357" xfId="0" applyBorder="1" applyAlignment="1">
      <alignment horizontal="center"/>
    </xf>
    <xf numFmtId="0" fontId="0" fillId="0" borderId="344" xfId="0" applyBorder="1" applyAlignment="1">
      <alignment horizontal="center"/>
    </xf>
    <xf numFmtId="0" fontId="0" fillId="0" borderId="358" xfId="0" applyBorder="1" applyAlignment="1">
      <alignment horizontal="center"/>
    </xf>
    <xf numFmtId="0" fontId="0" fillId="0" borderId="346" xfId="0" applyBorder="1" applyAlignment="1">
      <alignment horizontal="center"/>
    </xf>
    <xf numFmtId="0" fontId="0" fillId="0" borderId="344" xfId="0" applyBorder="1" applyAlignment="1">
      <alignment horizontal="centerContinuous"/>
    </xf>
    <xf numFmtId="0" fontId="0" fillId="0" borderId="358" xfId="0" applyBorder="1"/>
    <xf numFmtId="0" fontId="0" fillId="0" borderId="359" xfId="0" applyBorder="1"/>
    <xf numFmtId="0" fontId="0" fillId="0" borderId="360" xfId="0" applyBorder="1" applyAlignment="1">
      <alignment horizontal="center"/>
    </xf>
    <xf numFmtId="0" fontId="0" fillId="0" borderId="358" xfId="0" applyBorder="1" applyAlignment="1">
      <alignment horizontal="right"/>
    </xf>
    <xf numFmtId="39" fontId="0" fillId="0" borderId="346" xfId="0" applyNumberFormat="1" applyBorder="1"/>
    <xf numFmtId="0" fontId="0" fillId="0" borderId="361" xfId="0" applyBorder="1"/>
    <xf numFmtId="0" fontId="0" fillId="0" borderId="340" xfId="0" applyBorder="1"/>
    <xf numFmtId="0" fontId="0" fillId="0" borderId="362" xfId="0" applyBorder="1"/>
    <xf numFmtId="39" fontId="0" fillId="0" borderId="236" xfId="0" applyNumberFormat="1" applyBorder="1"/>
    <xf numFmtId="0" fontId="0" fillId="0" borderId="360" xfId="0" applyBorder="1"/>
    <xf numFmtId="0" fontId="0" fillId="0" borderId="360" xfId="0" applyBorder="1" applyAlignment="1">
      <alignment horizontal="centerContinuous"/>
    </xf>
    <xf numFmtId="0" fontId="0" fillId="0" borderId="346" xfId="0" applyBorder="1" applyAlignment="1">
      <alignment horizontal="left"/>
    </xf>
    <xf numFmtId="177" fontId="0" fillId="0" borderId="280" xfId="1" applyNumberFormat="1" applyFont="1" applyBorder="1"/>
    <xf numFmtId="177" fontId="0" fillId="0" borderId="0" xfId="1" applyNumberFormat="1" applyFont="1" applyBorder="1"/>
    <xf numFmtId="177" fontId="0" fillId="0" borderId="340" xfId="1" applyNumberFormat="1" applyFont="1" applyBorder="1"/>
    <xf numFmtId="177" fontId="0" fillId="0" borderId="231" xfId="1" applyNumberFormat="1" applyFont="1" applyBorder="1"/>
    <xf numFmtId="177" fontId="0" fillId="0" borderId="346" xfId="1" applyNumberFormat="1" applyFont="1" applyBorder="1"/>
    <xf numFmtId="177" fontId="0" fillId="0" borderId="236" xfId="1" applyNumberFormat="1" applyFont="1" applyBorder="1"/>
    <xf numFmtId="0" fontId="11" fillId="0" borderId="340" xfId="0" applyFont="1" applyBorder="1"/>
    <xf numFmtId="0" fontId="11" fillId="0" borderId="358" xfId="1881" applyBorder="1" applyAlignment="1">
      <alignment horizontal="center"/>
    </xf>
    <xf numFmtId="0" fontId="11" fillId="0" borderId="306" xfId="1881" applyBorder="1" applyAlignment="1">
      <alignment horizontal="centerContinuous"/>
    </xf>
    <xf numFmtId="0" fontId="11" fillId="0" borderId="359" xfId="1881" applyBorder="1" applyAlignment="1">
      <alignment horizontal="center"/>
    </xf>
    <xf numFmtId="0" fontId="11" fillId="0" borderId="366" xfId="1881" applyBorder="1" applyAlignment="1">
      <alignment horizontal="centerContinuous"/>
    </xf>
    <xf numFmtId="0" fontId="11" fillId="0" borderId="358" xfId="1881" applyBorder="1" applyAlignment="1">
      <alignment horizontal="right"/>
    </xf>
    <xf numFmtId="0" fontId="11" fillId="0" borderId="306" xfId="1881" applyBorder="1" applyAlignment="1">
      <alignment horizontal="right"/>
    </xf>
    <xf numFmtId="0" fontId="11" fillId="0" borderId="358" xfId="1881" applyBorder="1"/>
    <xf numFmtId="0" fontId="11" fillId="0" borderId="306" xfId="1881" applyBorder="1"/>
    <xf numFmtId="0" fontId="11" fillId="0" borderId="359" xfId="1881" applyBorder="1"/>
    <xf numFmtId="0" fontId="11" fillId="0" borderId="367" xfId="1881" applyBorder="1"/>
    <xf numFmtId="0" fontId="11" fillId="0" borderId="354" xfId="1881" applyBorder="1"/>
    <xf numFmtId="0" fontId="11" fillId="0" borderId="346" xfId="1881" applyBorder="1"/>
    <xf numFmtId="0" fontId="11" fillId="0" borderId="354" xfId="1881" applyBorder="1" applyAlignment="1">
      <alignment horizontal="centerContinuous"/>
    </xf>
    <xf numFmtId="0" fontId="11" fillId="0" borderId="346" xfId="1881" applyBorder="1" applyAlignment="1">
      <alignment horizontal="centerContinuous"/>
    </xf>
    <xf numFmtId="0" fontId="11" fillId="0" borderId="244" xfId="1881" applyBorder="1"/>
    <xf numFmtId="0" fontId="11" fillId="0" borderId="340" xfId="1881" applyBorder="1"/>
    <xf numFmtId="0" fontId="11" fillId="0" borderId="236" xfId="1881" applyBorder="1"/>
    <xf numFmtId="0" fontId="0" fillId="0" borderId="370" xfId="0" applyBorder="1" applyAlignment="1">
      <alignment horizontal="center"/>
    </xf>
    <xf numFmtId="9" fontId="0" fillId="0" borderId="0" xfId="1880" applyFont="1" applyBorder="1"/>
    <xf numFmtId="0" fontId="11" fillId="0" borderId="230" xfId="1881" applyBorder="1"/>
    <xf numFmtId="0" fontId="11" fillId="0" borderId="280" xfId="1881" applyBorder="1"/>
    <xf numFmtId="0" fontId="11" fillId="0" borderId="231" xfId="1881" applyBorder="1"/>
    <xf numFmtId="0" fontId="11" fillId="0" borderId="368" xfId="0" applyFont="1" applyBorder="1" applyAlignment="1">
      <alignment horizontal="center"/>
    </xf>
    <xf numFmtId="0" fontId="11" fillId="0" borderId="371" xfId="0" applyFont="1" applyBorder="1"/>
    <xf numFmtId="0" fontId="11" fillId="0" borderId="372" xfId="0" applyFont="1" applyBorder="1" applyAlignment="1">
      <alignment horizontal="center"/>
    </xf>
    <xf numFmtId="0" fontId="11" fillId="0" borderId="373" xfId="0" applyFont="1" applyBorder="1"/>
    <xf numFmtId="0" fontId="11" fillId="0" borderId="370" xfId="0" applyFont="1" applyBorder="1" applyAlignment="1">
      <alignment horizontal="center"/>
    </xf>
    <xf numFmtId="0" fontId="11" fillId="0" borderId="354" xfId="0" applyFont="1" applyBorder="1" applyAlignment="1">
      <alignment horizontal="centerContinuous"/>
    </xf>
    <xf numFmtId="0" fontId="47" fillId="0" borderId="346" xfId="0" applyFont="1" applyBorder="1"/>
    <xf numFmtId="0" fontId="11" fillId="0" borderId="374" xfId="0" applyFont="1" applyBorder="1"/>
    <xf numFmtId="0" fontId="11" fillId="0" borderId="306" xfId="0" applyFont="1" applyBorder="1"/>
    <xf numFmtId="0" fontId="11" fillId="0" borderId="305" xfId="0" applyFont="1" applyBorder="1" applyAlignment="1">
      <alignment horizontal="centerContinuous"/>
    </xf>
    <xf numFmtId="0" fontId="11" fillId="0" borderId="306" xfId="0" applyFont="1" applyBorder="1" applyAlignment="1">
      <alignment horizontal="centerContinuous"/>
    </xf>
    <xf numFmtId="0" fontId="11" fillId="0" borderId="373" xfId="0" applyFont="1" applyBorder="1" applyAlignment="1">
      <alignment horizontal="centerContinuous"/>
    </xf>
    <xf numFmtId="0" fontId="11" fillId="0" borderId="362" xfId="0" applyFont="1" applyBorder="1"/>
    <xf numFmtId="0" fontId="11" fillId="0" borderId="307" xfId="0" applyFont="1" applyBorder="1"/>
    <xf numFmtId="0" fontId="11" fillId="10" borderId="236" xfId="0" applyFont="1" applyFill="1" applyBorder="1"/>
    <xf numFmtId="0" fontId="11" fillId="0" borderId="346" xfId="0" applyFont="1" applyBorder="1" applyAlignment="1">
      <alignment horizontal="center"/>
    </xf>
    <xf numFmtId="0" fontId="0" fillId="0" borderId="348" xfId="0" applyBorder="1"/>
    <xf numFmtId="0" fontId="7" fillId="0" borderId="340" xfId="0" applyFont="1" applyBorder="1"/>
    <xf numFmtId="0" fontId="11" fillId="0" borderId="354" xfId="0" applyFont="1" applyBorder="1" applyAlignment="1">
      <alignment horizontal="center"/>
    </xf>
    <xf numFmtId="177" fontId="11" fillId="0" borderId="346" xfId="1" applyNumberFormat="1" applyFont="1" applyBorder="1" applyProtection="1"/>
    <xf numFmtId="0" fontId="11" fillId="0" borderId="316" xfId="0" applyFont="1" applyBorder="1" applyAlignment="1">
      <alignment horizontal="center"/>
    </xf>
    <xf numFmtId="37" fontId="11" fillId="0" borderId="375" xfId="0" applyNumberFormat="1" applyFont="1" applyBorder="1"/>
    <xf numFmtId="164" fontId="11" fillId="0" borderId="369" xfId="0" applyNumberFormat="1" applyFont="1" applyBorder="1" applyAlignment="1">
      <alignment horizontal="center"/>
    </xf>
    <xf numFmtId="0" fontId="11" fillId="0" borderId="275" xfId="0" applyFont="1" applyBorder="1" applyAlignment="1">
      <alignment horizontal="centerContinuous"/>
    </xf>
    <xf numFmtId="0" fontId="11" fillId="0" borderId="374" xfId="0" applyFont="1" applyBorder="1" applyAlignment="1">
      <alignment horizontal="centerContinuous"/>
    </xf>
    <xf numFmtId="0" fontId="11" fillId="0" borderId="305" xfId="0" applyFont="1" applyBorder="1"/>
    <xf numFmtId="0" fontId="11" fillId="10" borderId="305" xfId="0" applyFont="1" applyFill="1" applyBorder="1"/>
    <xf numFmtId="37" fontId="11" fillId="0" borderId="344" xfId="0" applyNumberFormat="1" applyFont="1" applyBorder="1"/>
    <xf numFmtId="0" fontId="11" fillId="10" borderId="306" xfId="0" applyFont="1" applyFill="1" applyBorder="1"/>
    <xf numFmtId="5" fontId="11" fillId="0" borderId="339" xfId="0" applyNumberFormat="1" applyFont="1" applyBorder="1"/>
    <xf numFmtId="0" fontId="11" fillId="9" borderId="367" xfId="0" applyFont="1" applyFill="1" applyBorder="1"/>
    <xf numFmtId="43" fontId="96" fillId="0" borderId="346" xfId="1" applyFont="1" applyBorder="1" applyProtection="1"/>
    <xf numFmtId="164" fontId="11" fillId="0" borderId="240" xfId="0" applyNumberFormat="1" applyFont="1" applyBorder="1" applyAlignment="1">
      <alignment horizontal="center"/>
    </xf>
    <xf numFmtId="0" fontId="11" fillId="0" borderId="348" xfId="0" applyFont="1" applyBorder="1"/>
    <xf numFmtId="0" fontId="12" fillId="0" borderId="354" xfId="0" applyFont="1" applyBorder="1" applyAlignment="1">
      <alignment horizontal="centerContinuous"/>
    </xf>
    <xf numFmtId="0" fontId="12" fillId="0" borderId="346" xfId="0" applyFont="1" applyBorder="1" applyAlignment="1">
      <alignment horizontal="centerContinuous"/>
    </xf>
    <xf numFmtId="0" fontId="11" fillId="0" borderId="316" xfId="0" applyFont="1" applyBorder="1"/>
    <xf numFmtId="0" fontId="11" fillId="0" borderId="360" xfId="0" applyFont="1" applyBorder="1"/>
    <xf numFmtId="0" fontId="12" fillId="0" borderId="354" xfId="0" applyFont="1" applyBorder="1" applyAlignment="1">
      <alignment horizontal="center"/>
    </xf>
    <xf numFmtId="0" fontId="11" fillId="0" borderId="376" xfId="0" applyFont="1" applyBorder="1"/>
    <xf numFmtId="0" fontId="11" fillId="0" borderId="377" xfId="0" applyFont="1" applyBorder="1"/>
    <xf numFmtId="0" fontId="11" fillId="0" borderId="378" xfId="0" applyFont="1" applyBorder="1"/>
    <xf numFmtId="37" fontId="11" fillId="0" borderId="346" xfId="0" applyNumberFormat="1" applyFont="1" applyBorder="1"/>
    <xf numFmtId="0" fontId="59" fillId="0" borderId="372" xfId="0" applyFont="1" applyBorder="1" applyAlignment="1">
      <alignment horizontal="center"/>
    </xf>
    <xf numFmtId="0" fontId="11" fillId="0" borderId="282" xfId="0" applyFont="1" applyBorder="1" applyAlignment="1">
      <alignment horizontal="right"/>
    </xf>
    <xf numFmtId="0" fontId="12" fillId="0" borderId="354" xfId="0" applyFont="1" applyBorder="1"/>
    <xf numFmtId="0" fontId="11" fillId="0" borderId="273" xfId="0" applyFont="1" applyBorder="1"/>
    <xf numFmtId="0" fontId="11" fillId="0" borderId="369" xfId="0" applyFont="1" applyBorder="1"/>
    <xf numFmtId="37" fontId="11" fillId="0" borderId="379" xfId="0" applyNumberFormat="1" applyFont="1" applyBorder="1"/>
    <xf numFmtId="177" fontId="11" fillId="0" borderId="280" xfId="1" applyNumberFormat="1" applyFont="1" applyBorder="1"/>
    <xf numFmtId="177" fontId="11" fillId="0" borderId="340" xfId="1" applyNumberFormat="1" applyFont="1" applyBorder="1"/>
    <xf numFmtId="0" fontId="7" fillId="0" borderId="280" xfId="0" applyFont="1" applyBorder="1" applyAlignment="1">
      <alignment horizontal="centerContinuous"/>
    </xf>
    <xf numFmtId="0" fontId="7" fillId="0" borderId="354" xfId="0" applyFont="1" applyBorder="1" applyAlignment="1">
      <alignment horizontal="centerContinuous"/>
    </xf>
    <xf numFmtId="0" fontId="7" fillId="0" borderId="346" xfId="0" applyFont="1" applyBorder="1" applyAlignment="1">
      <alignment horizontal="centerContinuous"/>
    </xf>
    <xf numFmtId="0" fontId="7" fillId="0" borderId="243" xfId="0" applyFont="1" applyBorder="1" applyAlignment="1">
      <alignment horizontal="centerContinuous"/>
    </xf>
    <xf numFmtId="0" fontId="7" fillId="0" borderId="372" xfId="0" applyFont="1" applyBorder="1"/>
    <xf numFmtId="0" fontId="7" fillId="0" borderId="340" xfId="0" applyFont="1" applyBorder="1" applyAlignment="1">
      <alignment horizontal="centerContinuous"/>
    </xf>
    <xf numFmtId="0" fontId="7" fillId="0" borderId="354" xfId="0" applyFont="1" applyBorder="1" applyAlignment="1">
      <alignment horizontal="left"/>
    </xf>
    <xf numFmtId="0" fontId="7" fillId="0" borderId="348" xfId="0" applyFont="1" applyBorder="1"/>
    <xf numFmtId="0" fontId="7" fillId="0" borderId="271" xfId="0" applyFont="1" applyBorder="1" applyAlignment="1">
      <alignment horizontal="centerContinuous"/>
    </xf>
    <xf numFmtId="0" fontId="14" fillId="0" borderId="354" xfId="0" applyFont="1" applyBorder="1"/>
    <xf numFmtId="0" fontId="20" fillId="0" borderId="354" xfId="0" applyFont="1" applyBorder="1"/>
    <xf numFmtId="0" fontId="11" fillId="0" borderId="348" xfId="0" applyFont="1" applyBorder="1" applyAlignment="1">
      <alignment horizontal="centerContinuous"/>
    </xf>
    <xf numFmtId="0" fontId="11" fillId="0" borderId="340" xfId="0" applyFont="1" applyBorder="1" applyAlignment="1">
      <alignment horizontal="centerContinuous"/>
    </xf>
    <xf numFmtId="0" fontId="11" fillId="0" borderId="340" xfId="0" applyFont="1" applyBorder="1" applyAlignment="1">
      <alignment horizontal="left"/>
    </xf>
    <xf numFmtId="37" fontId="11" fillId="0" borderId="380" xfId="0" applyNumberFormat="1" applyFont="1" applyBorder="1"/>
    <xf numFmtId="177" fontId="11" fillId="0" borderId="0" xfId="1" applyNumberFormat="1" applyFont="1" applyFill="1" applyBorder="1" applyAlignment="1" applyProtection="1">
      <alignment horizontal="left"/>
    </xf>
    <xf numFmtId="177" fontId="11" fillId="0" borderId="340" xfId="1" applyNumberFormat="1" applyFont="1" applyBorder="1" applyProtection="1"/>
    <xf numFmtId="177" fontId="11" fillId="0" borderId="290" xfId="1" applyNumberFormat="1" applyFont="1" applyBorder="1" applyProtection="1"/>
    <xf numFmtId="177" fontId="11" fillId="0" borderId="381" xfId="1" applyNumberFormat="1" applyFont="1" applyBorder="1" applyProtection="1"/>
    <xf numFmtId="177" fontId="11" fillId="0" borderId="382" xfId="1" applyNumberFormat="1" applyFont="1" applyFill="1" applyBorder="1" applyAlignment="1" applyProtection="1"/>
    <xf numFmtId="0" fontId="0" fillId="0" borderId="340" xfId="0" applyBorder="1" applyAlignment="1">
      <alignment horizontal="centerContinuous"/>
    </xf>
    <xf numFmtId="177" fontId="11" fillId="0" borderId="267" xfId="1" applyNumberFormat="1" applyFont="1" applyFill="1" applyBorder="1" applyProtection="1"/>
    <xf numFmtId="177" fontId="11" fillId="0" borderId="236" xfId="1" applyNumberFormat="1" applyFont="1" applyFill="1" applyBorder="1" applyProtection="1"/>
    <xf numFmtId="0" fontId="11" fillId="0" borderId="251" xfId="0" applyFont="1" applyBorder="1" applyAlignment="1">
      <alignment horizontal="center"/>
    </xf>
    <xf numFmtId="0" fontId="11" fillId="0" borderId="94" xfId="0" applyFont="1" applyBorder="1" applyAlignment="1">
      <alignment horizontal="center"/>
    </xf>
    <xf numFmtId="0" fontId="11" fillId="0" borderId="103" xfId="0" applyFont="1" applyBorder="1" applyAlignment="1">
      <alignment horizontal="center"/>
    </xf>
    <xf numFmtId="0" fontId="59" fillId="0" borderId="149" xfId="0" applyFont="1" applyBorder="1" applyAlignment="1">
      <alignment horizontal="center"/>
    </xf>
    <xf numFmtId="0" fontId="11" fillId="0" borderId="85" xfId="0" applyFont="1" applyBorder="1" applyAlignment="1">
      <alignment horizontal="center"/>
    </xf>
    <xf numFmtId="177" fontId="11" fillId="0" borderId="258" xfId="1" applyNumberFormat="1" applyFont="1" applyFill="1" applyBorder="1" applyProtection="1"/>
    <xf numFmtId="37" fontId="7" fillId="0" borderId="340" xfId="0" applyNumberFormat="1" applyFont="1" applyBorder="1" applyAlignment="1">
      <alignment horizontal="centerContinuous"/>
    </xf>
    <xf numFmtId="37" fontId="11" fillId="0" borderId="384" xfId="0" applyNumberFormat="1" applyFont="1" applyBorder="1"/>
    <xf numFmtId="0" fontId="7" fillId="4" borderId="0" xfId="0" applyFont="1" applyFill="1"/>
    <xf numFmtId="0" fontId="11" fillId="0" borderId="340" xfId="0" applyFont="1" applyBorder="1" applyAlignment="1">
      <alignment horizontal="center"/>
    </xf>
    <xf numFmtId="37" fontId="11" fillId="0" borderId="385" xfId="0" applyNumberFormat="1" applyFont="1" applyBorder="1"/>
    <xf numFmtId="0" fontId="11" fillId="0" borderId="138" xfId="0" applyFont="1" applyBorder="1"/>
    <xf numFmtId="5" fontId="11" fillId="0" borderId="340" xfId="0" applyNumberFormat="1" applyFont="1" applyBorder="1"/>
    <xf numFmtId="43" fontId="96" fillId="0" borderId="0" xfId="1" applyFont="1" applyBorder="1"/>
    <xf numFmtId="0" fontId="11" fillId="0" borderId="0" xfId="0" applyFont="1" applyAlignment="1">
      <alignment vertical="center" wrapText="1"/>
    </xf>
    <xf numFmtId="177" fontId="11" fillId="0" borderId="0" xfId="0" applyNumberFormat="1" applyFont="1" applyAlignment="1">
      <alignment vertical="center" wrapText="1"/>
    </xf>
    <xf numFmtId="0" fontId="7" fillId="0" borderId="346" xfId="0" applyFont="1" applyBorder="1" applyAlignment="1">
      <alignment horizontal="center"/>
    </xf>
    <xf numFmtId="5" fontId="7" fillId="0" borderId="346" xfId="0" applyNumberFormat="1" applyFont="1" applyBorder="1"/>
    <xf numFmtId="183" fontId="7" fillId="0" borderId="346" xfId="2" applyNumberFormat="1" applyFont="1" applyFill="1" applyBorder="1" applyProtection="1"/>
    <xf numFmtId="177" fontId="11" fillId="0" borderId="0" xfId="1" applyNumberFormat="1" applyFont="1" applyFill="1" applyBorder="1" applyAlignment="1">
      <alignment vertical="center" wrapText="1"/>
    </xf>
    <xf numFmtId="39" fontId="7" fillId="0" borderId="346" xfId="0" applyNumberFormat="1" applyFont="1" applyBorder="1"/>
    <xf numFmtId="0" fontId="11" fillId="0" borderId="277" xfId="0" applyFont="1" applyBorder="1" applyAlignment="1">
      <alignment horizontal="center"/>
    </xf>
    <xf numFmtId="0" fontId="11" fillId="0" borderId="257" xfId="0" applyFont="1" applyBorder="1"/>
    <xf numFmtId="37" fontId="11" fillId="0" borderId="230" xfId="0" applyNumberFormat="1" applyFont="1" applyBorder="1"/>
    <xf numFmtId="0" fontId="11" fillId="0" borderId="250" xfId="0" applyFont="1" applyBorder="1" applyAlignment="1">
      <alignment horizontal="left"/>
    </xf>
    <xf numFmtId="0" fontId="0" fillId="0" borderId="0" xfId="0" applyAlignment="1">
      <alignment vertical="center"/>
    </xf>
    <xf numFmtId="0" fontId="11" fillId="0" borderId="0" xfId="1881" applyAlignment="1">
      <alignment horizontal="center"/>
    </xf>
    <xf numFmtId="0" fontId="11" fillId="0" borderId="1" xfId="1881" applyBorder="1" applyAlignment="1">
      <alignment horizontal="center"/>
    </xf>
    <xf numFmtId="0" fontId="0" fillId="0" borderId="386" xfId="0" applyBorder="1" applyAlignment="1">
      <alignment horizontal="center"/>
    </xf>
    <xf numFmtId="165" fontId="11" fillId="0" borderId="96" xfId="0" applyNumberFormat="1" applyFont="1" applyBorder="1"/>
    <xf numFmtId="165" fontId="11" fillId="0" borderId="96" xfId="0" applyNumberFormat="1" applyFont="1" applyBorder="1" applyAlignment="1">
      <alignment horizontal="center"/>
    </xf>
    <xf numFmtId="17" fontId="11" fillId="0" borderId="96" xfId="0" applyNumberFormat="1" applyFont="1" applyBorder="1" applyAlignment="1">
      <alignment horizontal="center"/>
    </xf>
    <xf numFmtId="0" fontId="0" fillId="0" borderId="96" xfId="0" applyBorder="1"/>
    <xf numFmtId="0" fontId="0" fillId="0" borderId="96" xfId="0" applyBorder="1" applyAlignment="1">
      <alignment horizontal="centerContinuous"/>
    </xf>
    <xf numFmtId="0" fontId="0" fillId="0" borderId="387" xfId="0" applyBorder="1"/>
    <xf numFmtId="0" fontId="0" fillId="0" borderId="96" xfId="0" applyBorder="1" applyAlignment="1">
      <alignment horizontal="center"/>
    </xf>
    <xf numFmtId="0" fontId="0" fillId="0" borderId="387" xfId="0" applyBorder="1" applyAlignment="1">
      <alignment horizontal="center"/>
    </xf>
    <xf numFmtId="177" fontId="0" fillId="0" borderId="92" xfId="1" applyNumberFormat="1" applyFont="1" applyBorder="1"/>
    <xf numFmtId="177" fontId="0" fillId="0" borderId="96" xfId="1" applyNumberFormat="1" applyFont="1" applyBorder="1"/>
    <xf numFmtId="177" fontId="0" fillId="0" borderId="123" xfId="1" applyNumberFormat="1" applyFont="1" applyBorder="1"/>
    <xf numFmtId="0" fontId="11" fillId="0" borderId="92" xfId="0" applyFont="1" applyBorder="1"/>
    <xf numFmtId="0" fontId="11" fillId="0" borderId="92" xfId="1881" applyBorder="1"/>
    <xf numFmtId="0" fontId="12" fillId="0" borderId="388" xfId="1881" applyFont="1" applyBorder="1" applyAlignment="1">
      <alignment horizontal="centerContinuous"/>
    </xf>
    <xf numFmtId="0" fontId="11" fillId="0" borderId="96" xfId="1881" applyBorder="1"/>
    <xf numFmtId="0" fontId="11" fillId="0" borderId="96" xfId="1881" applyBorder="1" applyAlignment="1">
      <alignment horizontal="centerContinuous"/>
    </xf>
    <xf numFmtId="0" fontId="11" fillId="0" borderId="387" xfId="1881" applyBorder="1" applyAlignment="1">
      <alignment horizontal="centerContinuous"/>
    </xf>
    <xf numFmtId="0" fontId="11" fillId="0" borderId="123" xfId="1881" applyBorder="1"/>
    <xf numFmtId="37" fontId="11" fillId="0" borderId="92" xfId="0" applyNumberFormat="1" applyFont="1" applyBorder="1"/>
    <xf numFmtId="37" fontId="0" fillId="0" borderId="96" xfId="0" applyNumberFormat="1" applyBorder="1"/>
    <xf numFmtId="37" fontId="0" fillId="0" borderId="123" xfId="0" applyNumberFormat="1" applyBorder="1"/>
    <xf numFmtId="0" fontId="11" fillId="0" borderId="98" xfId="0" applyFont="1" applyBorder="1"/>
    <xf numFmtId="0" fontId="11" fillId="0" borderId="389" xfId="0" applyFont="1" applyBorder="1" applyAlignment="1">
      <alignment horizontal="centerContinuous"/>
    </xf>
    <xf numFmtId="0" fontId="11" fillId="0" borderId="388" xfId="0" applyFont="1" applyBorder="1"/>
    <xf numFmtId="37" fontId="0" fillId="0" borderId="92" xfId="0" applyNumberFormat="1" applyBorder="1"/>
    <xf numFmtId="0" fontId="7" fillId="0" borderId="96" xfId="0" applyFont="1" applyBorder="1"/>
    <xf numFmtId="0" fontId="11" fillId="0" borderId="98" xfId="0" applyFont="1" applyBorder="1" applyAlignment="1">
      <alignment horizontal="centerContinuous"/>
    </xf>
    <xf numFmtId="177" fontId="11" fillId="0" borderId="107" xfId="1" applyNumberFormat="1" applyFont="1" applyBorder="1"/>
    <xf numFmtId="177" fontId="11" fillId="0" borderId="96" xfId="1" applyNumberFormat="1" applyFont="1" applyBorder="1"/>
    <xf numFmtId="177" fontId="11" fillId="0" borderId="96" xfId="1" applyNumberFormat="1" applyFont="1" applyBorder="1" applyProtection="1"/>
    <xf numFmtId="177" fontId="11" fillId="0" borderId="96" xfId="1" applyNumberFormat="1" applyFont="1" applyFill="1" applyBorder="1"/>
    <xf numFmtId="0" fontId="11" fillId="0" borderId="92" xfId="0" applyFont="1" applyBorder="1" applyAlignment="1">
      <alignment horizontal="centerContinuous"/>
    </xf>
    <xf numFmtId="0" fontId="11" fillId="0" borderId="96" xfId="0" applyFont="1" applyBorder="1" applyAlignment="1">
      <alignment horizontal="centerContinuous"/>
    </xf>
    <xf numFmtId="0" fontId="11" fillId="0" borderId="390" xfId="0" applyFont="1" applyBorder="1"/>
    <xf numFmtId="0" fontId="11" fillId="0" borderId="96" xfId="0" applyFont="1" applyBorder="1" applyAlignment="1">
      <alignment horizontal="left"/>
    </xf>
    <xf numFmtId="0" fontId="11" fillId="0" borderId="388" xfId="0" applyFont="1" applyBorder="1" applyAlignment="1">
      <alignment horizontal="centerContinuous"/>
    </xf>
    <xf numFmtId="0" fontId="12" fillId="0" borderId="96" xfId="0" applyFont="1" applyBorder="1" applyAlignment="1">
      <alignment horizontal="centerContinuous"/>
    </xf>
    <xf numFmtId="177" fontId="11" fillId="0" borderId="391" xfId="1" applyNumberFormat="1" applyFont="1" applyBorder="1" applyProtection="1"/>
    <xf numFmtId="0" fontId="7" fillId="4" borderId="387" xfId="0" applyFont="1" applyFill="1" applyBorder="1"/>
    <xf numFmtId="0" fontId="11" fillId="0" borderId="391" xfId="0" applyFont="1" applyBorder="1"/>
    <xf numFmtId="177" fontId="11" fillId="0" borderId="123" xfId="1" applyNumberFormat="1" applyFont="1" applyBorder="1"/>
    <xf numFmtId="0" fontId="7" fillId="0" borderId="96" xfId="0" applyFont="1" applyBorder="1" applyAlignment="1">
      <alignment horizontal="centerContinuous"/>
    </xf>
    <xf numFmtId="0" fontId="7" fillId="0" borderId="92" xfId="0" applyFont="1" applyBorder="1"/>
    <xf numFmtId="0" fontId="7" fillId="0" borderId="98" xfId="0" applyFont="1" applyBorder="1"/>
    <xf numFmtId="0" fontId="7" fillId="0" borderId="98" xfId="0" applyFont="1" applyBorder="1" applyAlignment="1">
      <alignment horizontal="centerContinuous"/>
    </xf>
    <xf numFmtId="0" fontId="11" fillId="0" borderId="123" xfId="0" applyFont="1" applyBorder="1" applyAlignment="1">
      <alignment horizontal="centerContinuous"/>
    </xf>
    <xf numFmtId="0" fontId="11" fillId="0" borderId="387" xfId="0" applyFont="1" applyBorder="1"/>
    <xf numFmtId="49" fontId="11" fillId="0" borderId="96" xfId="0" applyNumberFormat="1" applyFont="1" applyBorder="1" applyAlignment="1">
      <alignment horizontal="center"/>
    </xf>
    <xf numFmtId="165" fontId="11" fillId="0" borderId="96" xfId="0" quotePrefix="1" applyNumberFormat="1" applyFont="1" applyBorder="1" applyAlignment="1">
      <alignment horizontal="center"/>
    </xf>
    <xf numFmtId="0" fontId="24" fillId="0" borderId="96" xfId="0" applyFont="1" applyBorder="1" applyAlignment="1">
      <alignment horizontal="centerContinuous"/>
    </xf>
    <xf numFmtId="0" fontId="24" fillId="0" borderId="387" xfId="0" applyFont="1" applyBorder="1" applyAlignment="1">
      <alignment horizontal="centerContinuous"/>
    </xf>
    <xf numFmtId="39" fontId="0" fillId="0" borderId="96" xfId="0" applyNumberFormat="1" applyBorder="1"/>
    <xf numFmtId="164" fontId="11" fillId="0" borderId="92" xfId="1881" applyNumberFormat="1" applyBorder="1" applyAlignment="1">
      <alignment horizontal="center"/>
    </xf>
    <xf numFmtId="0" fontId="11" fillId="0" borderId="388" xfId="1881" applyBorder="1" applyAlignment="1">
      <alignment horizontal="centerContinuous"/>
    </xf>
    <xf numFmtId="164" fontId="11" fillId="0" borderId="96" xfId="1881" applyNumberFormat="1" applyBorder="1" applyAlignment="1">
      <alignment horizontal="center"/>
    </xf>
    <xf numFmtId="164" fontId="0" fillId="0" borderId="98" xfId="0" applyNumberFormat="1" applyBorder="1" applyAlignment="1">
      <alignment horizontal="center"/>
    </xf>
    <xf numFmtId="0" fontId="11" fillId="0" borderId="107" xfId="0" applyFont="1" applyBorder="1" applyAlignment="1">
      <alignment horizontal="centerContinuous"/>
    </xf>
    <xf numFmtId="5" fontId="0" fillId="0" borderId="92" xfId="0" applyNumberFormat="1" applyBorder="1"/>
    <xf numFmtId="0" fontId="11" fillId="0" borderId="107" xfId="1" applyNumberFormat="1" applyFont="1" applyBorder="1" applyAlignment="1">
      <alignment horizontal="center"/>
    </xf>
    <xf numFmtId="0" fontId="11" fillId="0" borderId="96" xfId="1" applyNumberFormat="1" applyFont="1" applyBorder="1" applyAlignment="1">
      <alignment horizontal="center"/>
    </xf>
    <xf numFmtId="37" fontId="11" fillId="11" borderId="107" xfId="0" applyNumberFormat="1" applyFont="1" applyFill="1" applyBorder="1"/>
    <xf numFmtId="0" fontId="11" fillId="11" borderId="98" xfId="0" applyFont="1" applyFill="1" applyBorder="1"/>
    <xf numFmtId="5" fontId="11" fillId="0" borderId="98" xfId="0" applyNumberFormat="1" applyFont="1" applyBorder="1"/>
    <xf numFmtId="164" fontId="11" fillId="0" borderId="96" xfId="0" applyNumberFormat="1" applyFont="1" applyBorder="1" applyAlignment="1">
      <alignment horizontal="center"/>
    </xf>
    <xf numFmtId="0" fontId="11" fillId="10" borderId="107" xfId="0" applyFont="1" applyFill="1" applyBorder="1"/>
    <xf numFmtId="5" fontId="11" fillId="0" borderId="96" xfId="0" applyNumberFormat="1" applyFont="1" applyBorder="1"/>
    <xf numFmtId="0" fontId="11" fillId="10" borderId="96" xfId="0" applyFont="1" applyFill="1" applyBorder="1"/>
    <xf numFmtId="0" fontId="12" fillId="0" borderId="96" xfId="0" applyFont="1" applyBorder="1"/>
    <xf numFmtId="0" fontId="12" fillId="0" borderId="96" xfId="0" applyFont="1" applyBorder="1" applyAlignment="1">
      <alignment horizontal="center"/>
    </xf>
    <xf numFmtId="165" fontId="11" fillId="0" borderId="322" xfId="0" applyNumberFormat="1" applyFont="1" applyBorder="1" applyAlignment="1">
      <alignment horizontal="center"/>
    </xf>
    <xf numFmtId="165" fontId="52" fillId="0" borderId="322" xfId="0" applyNumberFormat="1" applyFont="1" applyBorder="1" applyAlignment="1">
      <alignment horizontal="center"/>
    </xf>
    <xf numFmtId="0" fontId="52" fillId="0" borderId="346" xfId="0" applyFont="1" applyBorder="1"/>
    <xf numFmtId="0" fontId="13" fillId="0" borderId="346" xfId="0" applyFont="1" applyBorder="1"/>
    <xf numFmtId="0" fontId="0" fillId="0" borderId="322" xfId="0" applyBorder="1" applyAlignment="1">
      <alignment horizontal="centerContinuous"/>
    </xf>
    <xf numFmtId="37" fontId="0" fillId="0" borderId="346" xfId="0" applyNumberFormat="1" applyBorder="1"/>
    <xf numFmtId="0" fontId="0" fillId="0" borderId="386" xfId="0" applyBorder="1"/>
    <xf numFmtId="37" fontId="0" fillId="0" borderId="386" xfId="0" applyNumberFormat="1" applyBorder="1"/>
    <xf numFmtId="0" fontId="47" fillId="0" borderId="322" xfId="0" applyFont="1" applyBorder="1"/>
    <xf numFmtId="37" fontId="0" fillId="0" borderId="362" xfId="0" applyNumberFormat="1" applyBorder="1"/>
    <xf numFmtId="37" fontId="0" fillId="0" borderId="236" xfId="0" applyNumberFormat="1" applyBorder="1"/>
    <xf numFmtId="0" fontId="62" fillId="0" borderId="346" xfId="0" applyFont="1" applyBorder="1" applyProtection="1">
      <protection locked="0"/>
    </xf>
    <xf numFmtId="0" fontId="12" fillId="0" borderId="322" xfId="0" applyFont="1" applyBorder="1"/>
    <xf numFmtId="0" fontId="11" fillId="0" borderId="363" xfId="1881" applyBorder="1"/>
    <xf numFmtId="0" fontId="11" fillId="0" borderId="364" xfId="1881" applyBorder="1"/>
    <xf numFmtId="0" fontId="11" fillId="0" borderId="386" xfId="1881" applyBorder="1" applyAlignment="1">
      <alignment horizontal="center"/>
    </xf>
    <xf numFmtId="0" fontId="11" fillId="0" borderId="360" xfId="1881" applyBorder="1"/>
    <xf numFmtId="0" fontId="11" fillId="0" borderId="322" xfId="1881" applyBorder="1"/>
    <xf numFmtId="0" fontId="11" fillId="0" borderId="322" xfId="1881" applyBorder="1" applyAlignment="1">
      <alignment horizontal="centerContinuous"/>
    </xf>
    <xf numFmtId="0" fontId="47" fillId="0" borderId="322" xfId="1881" applyFont="1" applyBorder="1"/>
    <xf numFmtId="0" fontId="11" fillId="0" borderId="275" xfId="1881" applyBorder="1"/>
    <xf numFmtId="0" fontId="11" fillId="0" borderId="317" xfId="1881" applyBorder="1" applyAlignment="1">
      <alignment horizontal="centerContinuous"/>
    </xf>
    <xf numFmtId="0" fontId="11" fillId="0" borderId="322" xfId="1881" applyBorder="1" applyAlignment="1">
      <alignment horizontal="center"/>
    </xf>
    <xf numFmtId="0" fontId="11" fillId="0" borderId="360" xfId="1881" applyBorder="1" applyAlignment="1">
      <alignment horizontal="centerContinuous"/>
    </xf>
    <xf numFmtId="0" fontId="11" fillId="0" borderId="361" xfId="1881" applyBorder="1"/>
    <xf numFmtId="0" fontId="11" fillId="0" borderId="362" xfId="1881" applyBorder="1"/>
    <xf numFmtId="0" fontId="0" fillId="0" borderId="279" xfId="0" applyBorder="1" applyAlignment="1">
      <alignment horizontal="center"/>
    </xf>
    <xf numFmtId="37" fontId="0" fillId="0" borderId="248" xfId="0" applyNumberFormat="1" applyBorder="1"/>
    <xf numFmtId="0" fontId="12" fillId="0" borderId="322" xfId="0" applyFont="1" applyBorder="1" applyAlignment="1">
      <alignment horizontal="centerContinuous"/>
    </xf>
    <xf numFmtId="0" fontId="0" fillId="0" borderId="322" xfId="0" applyBorder="1" applyAlignment="1">
      <alignment horizontal="center"/>
    </xf>
    <xf numFmtId="0" fontId="0" fillId="0" borderId="243" xfId="0" applyBorder="1"/>
    <xf numFmtId="37" fontId="0" fillId="0" borderId="243" xfId="0" applyNumberFormat="1" applyBorder="1"/>
    <xf numFmtId="5" fontId="0" fillId="0" borderId="318" xfId="0" applyNumberFormat="1" applyBorder="1"/>
    <xf numFmtId="0" fontId="0" fillId="0" borderId="285" xfId="0" applyBorder="1" applyAlignment="1">
      <alignment horizontal="center"/>
    </xf>
    <xf numFmtId="37" fontId="11" fillId="0" borderId="246" xfId="0" applyNumberFormat="1" applyFont="1" applyBorder="1"/>
    <xf numFmtId="37" fontId="0" fillId="0" borderId="259" xfId="0" applyNumberFormat="1" applyBorder="1"/>
    <xf numFmtId="37" fontId="0" fillId="0" borderId="249" xfId="0" applyNumberFormat="1" applyBorder="1"/>
    <xf numFmtId="37" fontId="0" fillId="0" borderId="394" xfId="0" applyNumberFormat="1" applyBorder="1"/>
    <xf numFmtId="177" fontId="11" fillId="0" borderId="270" xfId="1" applyNumberFormat="1" applyFont="1" applyBorder="1" applyAlignment="1" applyProtection="1">
      <alignment horizontal="right"/>
    </xf>
    <xf numFmtId="177" fontId="11" fillId="0" borderId="346" xfId="1" applyNumberFormat="1" applyFont="1" applyBorder="1" applyAlignment="1">
      <alignment horizontal="right"/>
    </xf>
    <xf numFmtId="177" fontId="11" fillId="0" borderId="243" xfId="1" applyNumberFormat="1" applyFont="1" applyBorder="1" applyAlignment="1" applyProtection="1">
      <alignment horizontal="right"/>
    </xf>
    <xf numFmtId="177" fontId="11" fillId="0" borderId="243" xfId="1" applyNumberFormat="1" applyFont="1" applyBorder="1" applyAlignment="1">
      <alignment horizontal="right"/>
    </xf>
    <xf numFmtId="0" fontId="11" fillId="0" borderId="281" xfId="0" applyFont="1" applyBorder="1" applyAlignment="1">
      <alignment horizontal="centerContinuous"/>
    </xf>
    <xf numFmtId="37" fontId="11" fillId="0" borderId="266" xfId="0" applyNumberFormat="1" applyFont="1" applyBorder="1"/>
    <xf numFmtId="0" fontId="11" fillId="0" borderId="279" xfId="0" applyFont="1" applyBorder="1" applyAlignment="1">
      <alignment horizontal="center"/>
    </xf>
    <xf numFmtId="5" fontId="11" fillId="0" borderId="360" xfId="0" applyNumberFormat="1" applyFont="1" applyBorder="1"/>
    <xf numFmtId="0" fontId="24" fillId="0" borderId="346" xfId="0" applyFont="1" applyBorder="1"/>
    <xf numFmtId="0" fontId="11" fillId="10" borderId="241" xfId="0" applyFont="1" applyFill="1" applyBorder="1"/>
    <xf numFmtId="0" fontId="11" fillId="10" borderId="346" xfId="0" applyFont="1" applyFill="1" applyBorder="1"/>
    <xf numFmtId="5" fontId="11" fillId="0" borderId="346" xfId="0" applyNumberFormat="1" applyFont="1" applyBorder="1"/>
    <xf numFmtId="37" fontId="11" fillId="0" borderId="236" xfId="0" applyNumberFormat="1" applyFont="1" applyBorder="1"/>
    <xf numFmtId="0" fontId="11" fillId="0" borderId="395" xfId="0" applyFont="1" applyBorder="1"/>
    <xf numFmtId="0" fontId="11" fillId="0" borderId="396" xfId="0" applyFont="1" applyBorder="1"/>
    <xf numFmtId="5" fontId="11" fillId="0" borderId="396" xfId="0" applyNumberFormat="1" applyFont="1" applyBorder="1"/>
    <xf numFmtId="0" fontId="11" fillId="9" borderId="393" xfId="0" applyFont="1" applyFill="1" applyBorder="1"/>
    <xf numFmtId="0" fontId="12" fillId="0" borderId="264" xfId="0" applyFont="1" applyBorder="1"/>
    <xf numFmtId="0" fontId="11" fillId="22" borderId="397" xfId="0" applyFont="1" applyFill="1" applyBorder="1"/>
    <xf numFmtId="0" fontId="7" fillId="4" borderId="360" xfId="0" applyFont="1" applyFill="1" applyBorder="1"/>
    <xf numFmtId="0" fontId="7" fillId="0" borderId="231" xfId="0" applyFont="1" applyBorder="1" applyAlignment="1">
      <alignment horizontal="centerContinuous"/>
    </xf>
    <xf numFmtId="37" fontId="7" fillId="0" borderId="346" xfId="0" applyNumberFormat="1" applyFont="1" applyBorder="1" applyAlignment="1">
      <alignment horizontal="centerContinuous"/>
    </xf>
    <xf numFmtId="0" fontId="7" fillId="0" borderId="225" xfId="0" applyFont="1" applyBorder="1" applyAlignment="1">
      <alignment horizontal="centerContinuous"/>
    </xf>
    <xf numFmtId="0" fontId="52" fillId="0" borderId="230" xfId="0" applyFont="1" applyBorder="1"/>
    <xf numFmtId="0" fontId="11" fillId="0" borderId="351" xfId="0" applyFont="1" applyBorder="1" applyAlignment="1">
      <alignment horizontal="centerContinuous"/>
    </xf>
    <xf numFmtId="0" fontId="7" fillId="0" borderId="344" xfId="0" applyFont="1" applyBorder="1" applyAlignment="1">
      <alignment horizontal="centerContinuous"/>
    </xf>
    <xf numFmtId="0" fontId="11" fillId="0" borderId="354" xfId="0" applyFont="1" applyBorder="1" applyAlignment="1">
      <alignment vertical="top"/>
    </xf>
    <xf numFmtId="0" fontId="7" fillId="0" borderId="149" xfId="0" applyFont="1" applyBorder="1" applyAlignment="1">
      <alignment horizontal="centerContinuous"/>
    </xf>
    <xf numFmtId="0" fontId="7" fillId="0" borderId="88" xfId="0" applyFont="1" applyBorder="1" applyAlignment="1">
      <alignment horizontal="centerContinuous"/>
    </xf>
    <xf numFmtId="0" fontId="7" fillId="0" borderId="399" xfId="0" applyFont="1" applyBorder="1" applyAlignment="1">
      <alignment horizontal="centerContinuous"/>
    </xf>
    <xf numFmtId="177" fontId="7" fillId="0" borderId="0" xfId="1" applyNumberFormat="1" applyFont="1" applyBorder="1" applyAlignment="1">
      <alignment horizontal="centerContinuous"/>
    </xf>
    <xf numFmtId="177" fontId="7" fillId="20" borderId="10" xfId="1" applyNumberFormat="1" applyFont="1" applyFill="1" applyBorder="1" applyAlignment="1">
      <alignment horizontal="centerContinuous"/>
    </xf>
    <xf numFmtId="177" fontId="7" fillId="0" borderId="26" xfId="1" applyNumberFormat="1" applyFont="1" applyBorder="1" applyProtection="1"/>
    <xf numFmtId="177" fontId="7" fillId="0" borderId="26" xfId="1" applyNumberFormat="1" applyFont="1" applyFill="1" applyBorder="1" applyProtection="1"/>
    <xf numFmtId="177" fontId="7" fillId="20" borderId="26" xfId="1" applyNumberFormat="1" applyFont="1" applyFill="1" applyBorder="1" applyAlignment="1" applyProtection="1">
      <alignment horizontal="centerContinuous"/>
    </xf>
    <xf numFmtId="0" fontId="7" fillId="0" borderId="384" xfId="0" applyFont="1" applyBorder="1" applyAlignment="1">
      <alignment horizontal="centerContinuous"/>
    </xf>
    <xf numFmtId="0" fontId="7" fillId="0" borderId="400" xfId="0" applyFont="1" applyBorder="1" applyAlignment="1">
      <alignment horizontal="centerContinuous"/>
    </xf>
    <xf numFmtId="0" fontId="7" fillId="0" borderId="400" xfId="0" applyFont="1" applyBorder="1"/>
    <xf numFmtId="0" fontId="7" fillId="0" borderId="400" xfId="0" applyFont="1" applyBorder="1" applyAlignment="1">
      <alignment horizontal="center"/>
    </xf>
    <xf numFmtId="183" fontId="7" fillId="0" borderId="236" xfId="2" applyNumberFormat="1" applyFont="1" applyFill="1" applyBorder="1" applyProtection="1"/>
    <xf numFmtId="177" fontId="7" fillId="0" borderId="346" xfId="1" applyNumberFormat="1" applyFont="1" applyBorder="1"/>
    <xf numFmtId="0" fontId="20" fillId="0" borderId="348" xfId="0" applyFont="1" applyBorder="1" applyAlignment="1">
      <alignment horizontal="centerContinuous"/>
    </xf>
    <xf numFmtId="177" fontId="7" fillId="0" borderId="346" xfId="1" applyNumberFormat="1" applyFont="1" applyBorder="1" applyProtection="1"/>
    <xf numFmtId="177" fontId="7" fillId="0" borderId="340" xfId="1" applyNumberFormat="1" applyFont="1" applyBorder="1" applyProtection="1"/>
    <xf numFmtId="0" fontId="7" fillId="0" borderId="401" xfId="0" applyFont="1" applyBorder="1"/>
    <xf numFmtId="0" fontId="7" fillId="0" borderId="272" xfId="0" applyFont="1" applyBorder="1"/>
    <xf numFmtId="183" fontId="7" fillId="0" borderId="268" xfId="2" applyNumberFormat="1" applyFont="1" applyFill="1" applyBorder="1" applyProtection="1"/>
    <xf numFmtId="0" fontId="7" fillId="0" borderId="301" xfId="0" applyFont="1" applyBorder="1"/>
    <xf numFmtId="0" fontId="20" fillId="0" borderId="353" xfId="0" applyFont="1" applyBorder="1" applyAlignment="1">
      <alignment horizontal="center"/>
    </xf>
    <xf numFmtId="0" fontId="7" fillId="0" borderId="353" xfId="0" applyFont="1" applyBorder="1" applyAlignment="1">
      <alignment horizontal="left"/>
    </xf>
    <xf numFmtId="0" fontId="7" fillId="0" borderId="348" xfId="0" applyFont="1" applyBorder="1" applyAlignment="1">
      <alignment horizontal="left"/>
    </xf>
    <xf numFmtId="0" fontId="20" fillId="0" borderId="348" xfId="0" applyFont="1" applyBorder="1" applyAlignment="1">
      <alignment horizontal="center"/>
    </xf>
    <xf numFmtId="0" fontId="7" fillId="0" borderId="236" xfId="0" applyFont="1" applyBorder="1" applyAlignment="1">
      <alignment horizontal="centerContinuous"/>
    </xf>
    <xf numFmtId="177" fontId="11" fillId="0" borderId="243" xfId="1" applyNumberFormat="1" applyFont="1" applyBorder="1" applyAlignment="1" applyProtection="1">
      <alignment horizontal="center"/>
    </xf>
    <xf numFmtId="0" fontId="20" fillId="0" borderId="223" xfId="0" applyFont="1" applyBorder="1" applyAlignment="1">
      <alignment horizontal="centerContinuous"/>
    </xf>
    <xf numFmtId="0" fontId="7" fillId="0" borderId="223" xfId="0" applyFont="1" applyBorder="1" applyAlignment="1">
      <alignment horizontal="centerContinuous"/>
    </xf>
    <xf numFmtId="0" fontId="7" fillId="0" borderId="228" xfId="0" applyFont="1" applyBorder="1" applyAlignment="1">
      <alignment horizontal="centerContinuous"/>
    </xf>
    <xf numFmtId="0" fontId="7" fillId="0" borderId="222" xfId="0" applyFont="1" applyBorder="1" applyAlignment="1">
      <alignment horizontal="centerContinuous"/>
    </xf>
    <xf numFmtId="177" fontId="7" fillId="0" borderId="224" xfId="1" applyNumberFormat="1" applyFont="1" applyBorder="1" applyAlignment="1">
      <alignment horizontal="centerContinuous"/>
    </xf>
    <xf numFmtId="177" fontId="7" fillId="0" borderId="225" xfId="1" applyNumberFormat="1" applyFont="1" applyBorder="1" applyAlignment="1">
      <alignment horizontal="centerContinuous"/>
    </xf>
    <xf numFmtId="177" fontId="7" fillId="0" borderId="346" xfId="1" applyNumberFormat="1" applyFont="1" applyBorder="1" applyAlignment="1" applyProtection="1">
      <alignment horizontal="centerContinuous"/>
    </xf>
    <xf numFmtId="0" fontId="11" fillId="0" borderId="398" xfId="0" applyFont="1" applyBorder="1"/>
    <xf numFmtId="0" fontId="11" fillId="0" borderId="406" xfId="0" applyFont="1" applyBorder="1"/>
    <xf numFmtId="37" fontId="11" fillId="0" borderId="405" xfId="0" applyNumberFormat="1" applyFont="1" applyBorder="1"/>
    <xf numFmtId="0" fontId="11" fillId="0" borderId="149" xfId="0" applyFont="1" applyBorder="1"/>
    <xf numFmtId="37" fontId="11" fillId="0" borderId="340" xfId="0" applyNumberFormat="1" applyFont="1" applyBorder="1"/>
    <xf numFmtId="39" fontId="96" fillId="0" borderId="0" xfId="1" applyNumberFormat="1" applyFont="1" applyBorder="1" applyProtection="1"/>
    <xf numFmtId="37" fontId="11" fillId="0" borderId="354" xfId="0" applyNumberFormat="1" applyFont="1" applyBorder="1"/>
    <xf numFmtId="37" fontId="11" fillId="0" borderId="407" xfId="0" applyNumberFormat="1" applyFont="1" applyBorder="1"/>
    <xf numFmtId="37" fontId="11" fillId="0" borderId="408" xfId="0" applyNumberFormat="1" applyFont="1" applyBorder="1"/>
    <xf numFmtId="0" fontId="11" fillId="0" borderId="159" xfId="0" applyFont="1" applyBorder="1"/>
    <xf numFmtId="37" fontId="11" fillId="0" borderId="346" xfId="0" applyNumberFormat="1" applyFont="1" applyBorder="1" applyAlignment="1">
      <alignment horizontal="centerContinuous"/>
    </xf>
    <xf numFmtId="177" fontId="12" fillId="0" borderId="410" xfId="1" applyNumberFormat="1" applyFont="1" applyBorder="1" applyProtection="1"/>
    <xf numFmtId="0" fontId="23" fillId="0" borderId="354" xfId="0" applyFont="1" applyBorder="1"/>
    <xf numFmtId="0" fontId="23" fillId="0" borderId="346" xfId="0" applyFont="1" applyBorder="1"/>
    <xf numFmtId="177" fontId="12" fillId="0" borderId="411" xfId="1" applyNumberFormat="1" applyFont="1" applyBorder="1" applyProtection="1"/>
    <xf numFmtId="0" fontId="12" fillId="0" borderId="340" xfId="0" applyFont="1" applyBorder="1"/>
    <xf numFmtId="5" fontId="12" fillId="0" borderId="397" xfId="0" applyNumberFormat="1" applyFont="1" applyBorder="1"/>
    <xf numFmtId="0" fontId="11" fillId="0" borderId="354" xfId="0" applyFont="1" applyBorder="1" applyAlignment="1">
      <alignment horizontal="right"/>
    </xf>
    <xf numFmtId="177" fontId="11" fillId="0" borderId="271" xfId="1" applyNumberFormat="1" applyFont="1" applyFill="1" applyBorder="1"/>
    <xf numFmtId="5" fontId="11" fillId="0" borderId="241" xfId="0" applyNumberFormat="1" applyFont="1" applyBorder="1"/>
    <xf numFmtId="0" fontId="11" fillId="0" borderId="258" xfId="0" applyFont="1" applyBorder="1"/>
    <xf numFmtId="0" fontId="11" fillId="0" borderId="256" xfId="0" applyFont="1" applyBorder="1"/>
    <xf numFmtId="0" fontId="11" fillId="0" borderId="354" xfId="0" applyFont="1" applyBorder="1" applyAlignment="1">
      <alignment horizontal="left"/>
    </xf>
    <xf numFmtId="0" fontId="11" fillId="0" borderId="254" xfId="0" applyFont="1" applyBorder="1" applyAlignment="1">
      <alignment horizontal="center"/>
    </xf>
    <xf numFmtId="0" fontId="11" fillId="0" borderId="88" xfId="0" applyFont="1" applyBorder="1" applyAlignment="1">
      <alignment horizontal="centerContinuous"/>
    </xf>
    <xf numFmtId="0" fontId="11" fillId="0" borderId="272" xfId="0" applyFont="1" applyBorder="1" applyAlignment="1">
      <alignment horizontal="center"/>
    </xf>
    <xf numFmtId="0" fontId="11" fillId="0" borderId="85" xfId="0" applyFont="1" applyBorder="1" applyAlignment="1">
      <alignment horizontal="centerContinuous"/>
    </xf>
    <xf numFmtId="37" fontId="11" fillId="0" borderId="334" xfId="1" applyNumberFormat="1" applyFont="1" applyBorder="1" applyProtection="1"/>
    <xf numFmtId="0" fontId="107" fillId="0" borderId="354" xfId="1892" applyFont="1" applyBorder="1"/>
    <xf numFmtId="0" fontId="11" fillId="0" borderId="159" xfId="0" applyFont="1" applyBorder="1" applyAlignment="1">
      <alignment horizontal="center"/>
    </xf>
    <xf numFmtId="0" fontId="11" fillId="0" borderId="345" xfId="0" applyFont="1" applyBorder="1" applyAlignment="1">
      <alignment horizontal="center"/>
    </xf>
    <xf numFmtId="5" fontId="11" fillId="0" borderId="354" xfId="0" applyNumberFormat="1" applyFont="1" applyBorder="1"/>
    <xf numFmtId="177" fontId="11" fillId="0" borderId="346" xfId="1" applyNumberFormat="1" applyFont="1" applyBorder="1" applyAlignment="1" applyProtection="1">
      <alignment horizontal="right"/>
    </xf>
    <xf numFmtId="177" fontId="11" fillId="0" borderId="391" xfId="0" applyNumberFormat="1" applyFont="1" applyBorder="1"/>
    <xf numFmtId="0" fontId="11" fillId="11" borderId="391" xfId="0" applyFont="1" applyFill="1" applyBorder="1"/>
    <xf numFmtId="0" fontId="11" fillId="0" borderId="334" xfId="0" applyFont="1" applyBorder="1" applyAlignment="1">
      <alignment horizontal="center"/>
    </xf>
    <xf numFmtId="0" fontId="11" fillId="0" borderId="0" xfId="1890" applyAlignment="1">
      <alignment horizontal="left" indent="1"/>
    </xf>
    <xf numFmtId="0" fontId="7" fillId="0" borderId="103" xfId="0" applyFont="1" applyBorder="1"/>
    <xf numFmtId="0" fontId="11" fillId="0" borderId="88" xfId="1890" applyBorder="1" applyAlignment="1">
      <alignment horizontal="left" indent="1"/>
    </xf>
    <xf numFmtId="0" fontId="7" fillId="0" borderId="242" xfId="0" applyFont="1" applyBorder="1" applyAlignment="1">
      <alignment horizontal="centerContinuous"/>
    </xf>
    <xf numFmtId="0" fontId="7" fillId="0" borderId="402" xfId="0" applyFont="1" applyBorder="1"/>
    <xf numFmtId="0" fontId="7" fillId="0" borderId="403" xfId="0" applyFont="1" applyBorder="1"/>
    <xf numFmtId="0" fontId="11" fillId="0" borderId="403" xfId="0" applyFont="1" applyBorder="1"/>
    <xf numFmtId="0" fontId="7" fillId="0" borderId="403" xfId="0" applyFont="1" applyBorder="1" applyAlignment="1">
      <alignment horizontal="center"/>
    </xf>
    <xf numFmtId="0" fontId="0" fillId="0" borderId="403" xfId="0" applyBorder="1"/>
    <xf numFmtId="0" fontId="26" fillId="0" borderId="234" xfId="0" applyFont="1" applyBorder="1"/>
    <xf numFmtId="0" fontId="26" fillId="0" borderId="340" xfId="0" applyFont="1" applyBorder="1"/>
    <xf numFmtId="0" fontId="26" fillId="0" borderId="236" xfId="0" applyFont="1" applyBorder="1"/>
    <xf numFmtId="177" fontId="11" fillId="0" borderId="354" xfId="1" applyNumberFormat="1" applyFont="1" applyBorder="1" applyProtection="1"/>
    <xf numFmtId="177" fontId="11" fillId="0" borderId="372" xfId="1" applyNumberFormat="1" applyFont="1" applyBorder="1" applyAlignment="1" applyProtection="1">
      <alignment horizontal="center"/>
    </xf>
    <xf numFmtId="177" fontId="11" fillId="0" borderId="372" xfId="1" applyNumberFormat="1" applyFont="1" applyBorder="1" applyProtection="1"/>
    <xf numFmtId="177" fontId="11" fillId="0" borderId="263" xfId="1" applyNumberFormat="1" applyFont="1" applyBorder="1" applyProtection="1"/>
    <xf numFmtId="0" fontId="11" fillId="0" borderId="88" xfId="0" applyFont="1" applyBorder="1" applyAlignment="1">
      <alignment horizontal="center"/>
    </xf>
    <xf numFmtId="177" fontId="11" fillId="0" borderId="128" xfId="1" applyNumberFormat="1" applyFont="1" applyFill="1" applyBorder="1" applyAlignment="1" applyProtection="1">
      <alignment horizontal="centerContinuous"/>
    </xf>
    <xf numFmtId="0" fontId="11" fillId="0" borderId="353" xfId="0" applyFont="1" applyBorder="1" applyAlignment="1">
      <alignment horizontal="center"/>
    </xf>
    <xf numFmtId="0" fontId="11" fillId="0" borderId="399" xfId="0" applyFont="1" applyBorder="1" applyAlignment="1">
      <alignment horizontal="center"/>
    </xf>
    <xf numFmtId="0" fontId="11" fillId="0" borderId="253" xfId="0" applyFont="1" applyBorder="1" applyAlignment="1">
      <alignment horizontal="center"/>
    </xf>
    <xf numFmtId="0" fontId="11" fillId="0" borderId="273" xfId="0" applyFont="1" applyBorder="1" applyAlignment="1">
      <alignment horizontal="center"/>
    </xf>
    <xf numFmtId="177" fontId="11" fillId="0" borderId="257" xfId="1" applyNumberFormat="1" applyFont="1" applyBorder="1" applyAlignment="1" applyProtection="1">
      <alignment horizontal="center"/>
    </xf>
    <xf numFmtId="0" fontId="11" fillId="0" borderId="257" xfId="0" applyFont="1" applyBorder="1" applyAlignment="1">
      <alignment horizontal="center"/>
    </xf>
    <xf numFmtId="0" fontId="11" fillId="10" borderId="268" xfId="0" applyFont="1" applyFill="1" applyBorder="1"/>
    <xf numFmtId="177" fontId="11" fillId="0" borderId="229" xfId="1" applyNumberFormat="1" applyFont="1" applyFill="1" applyBorder="1" applyProtection="1"/>
    <xf numFmtId="0" fontId="11" fillId="0" borderId="353" xfId="0" applyFont="1" applyBorder="1" applyAlignment="1">
      <alignment horizontal="centerContinuous"/>
    </xf>
    <xf numFmtId="177" fontId="11" fillId="0" borderId="413" xfId="1" applyNumberFormat="1" applyFont="1" applyBorder="1" applyProtection="1"/>
    <xf numFmtId="0" fontId="11" fillId="10" borderId="389" xfId="0" applyFont="1" applyFill="1" applyBorder="1"/>
    <xf numFmtId="0" fontId="11" fillId="10" borderId="414" xfId="0" applyFont="1" applyFill="1" applyBorder="1"/>
    <xf numFmtId="0" fontId="11" fillId="10" borderId="415" xfId="0" applyFont="1" applyFill="1" applyBorder="1"/>
    <xf numFmtId="5" fontId="11" fillId="0" borderId="294" xfId="0" applyNumberFormat="1" applyFont="1" applyBorder="1"/>
    <xf numFmtId="2" fontId="11" fillId="0" borderId="346" xfId="0" applyNumberFormat="1" applyFont="1" applyBorder="1"/>
    <xf numFmtId="37" fontId="11" fillId="0" borderId="412" xfId="0" applyNumberFormat="1" applyFont="1" applyBorder="1"/>
    <xf numFmtId="0" fontId="11" fillId="0" borderId="412" xfId="0" applyFont="1" applyBorder="1"/>
    <xf numFmtId="9" fontId="11" fillId="0" borderId="412" xfId="1880" applyFont="1" applyBorder="1" applyProtection="1"/>
    <xf numFmtId="2" fontId="11" fillId="0" borderId="412" xfId="0" applyNumberFormat="1" applyFont="1" applyBorder="1"/>
    <xf numFmtId="2" fontId="11" fillId="0" borderId="253" xfId="0" applyNumberFormat="1" applyFont="1" applyBorder="1"/>
    <xf numFmtId="0" fontId="11" fillId="0" borderId="416" xfId="0" applyFont="1" applyBorder="1" applyAlignment="1">
      <alignment horizontal="left"/>
    </xf>
    <xf numFmtId="185" fontId="11" fillId="0" borderId="294" xfId="1880" applyNumberFormat="1" applyFont="1" applyBorder="1" applyProtection="1"/>
    <xf numFmtId="37" fontId="11" fillId="0" borderId="294" xfId="0" applyNumberFormat="1" applyFont="1" applyBorder="1" applyAlignment="1">
      <alignment horizontal="left"/>
    </xf>
    <xf numFmtId="2" fontId="11" fillId="0" borderId="236" xfId="0" applyNumberFormat="1" applyFont="1" applyBorder="1"/>
    <xf numFmtId="9" fontId="0" fillId="0" borderId="0" xfId="1880" applyFont="1" applyBorder="1" applyProtection="1"/>
    <xf numFmtId="0" fontId="11" fillId="0" borderId="92" xfId="0" applyFont="1" applyBorder="1" applyAlignment="1">
      <alignment horizontal="left"/>
    </xf>
    <xf numFmtId="37" fontId="12" fillId="0" borderId="96" xfId="0" applyNumberFormat="1" applyFont="1" applyBorder="1"/>
    <xf numFmtId="185" fontId="11" fillId="0" borderId="94" xfId="1880" applyNumberFormat="1" applyFont="1" applyBorder="1" applyProtection="1"/>
    <xf numFmtId="185" fontId="11" fillId="0" borderId="159" xfId="1880" applyNumberFormat="1" applyFont="1" applyBorder="1" applyProtection="1"/>
    <xf numFmtId="185" fontId="11" fillId="0" borderId="92" xfId="1880" applyNumberFormat="1" applyFont="1" applyBorder="1" applyProtection="1"/>
    <xf numFmtId="185" fontId="11" fillId="0" borderId="96" xfId="1880" applyNumberFormat="1" applyFont="1" applyBorder="1" applyProtection="1"/>
    <xf numFmtId="2" fontId="11" fillId="0" borderId="96" xfId="0" applyNumberFormat="1" applyFont="1" applyBorder="1"/>
    <xf numFmtId="37" fontId="11" fillId="0" borderId="92" xfId="0" applyNumberFormat="1" applyFont="1" applyBorder="1" applyAlignment="1">
      <alignment horizontal="left"/>
    </xf>
    <xf numFmtId="37" fontId="11" fillId="0" borderId="96" xfId="0" applyNumberFormat="1" applyFont="1" applyBorder="1" applyAlignment="1">
      <alignment horizontal="left"/>
    </xf>
    <xf numFmtId="0" fontId="11" fillId="0" borderId="96" xfId="0" applyFont="1" applyBorder="1" applyAlignment="1">
      <alignment horizontal="right"/>
    </xf>
    <xf numFmtId="0" fontId="12" fillId="0" borderId="389" xfId="0" applyFont="1" applyBorder="1"/>
    <xf numFmtId="37" fontId="12" fillId="0" borderId="389" xfId="0" applyNumberFormat="1" applyFont="1" applyBorder="1"/>
    <xf numFmtId="37" fontId="11" fillId="0" borderId="389" xfId="0" applyNumberFormat="1" applyFont="1" applyBorder="1"/>
    <xf numFmtId="9" fontId="11" fillId="0" borderId="252" xfId="1880" applyFont="1" applyBorder="1" applyProtection="1"/>
    <xf numFmtId="2" fontId="11" fillId="0" borderId="389" xfId="0" applyNumberFormat="1" applyFont="1" applyBorder="1"/>
    <xf numFmtId="0" fontId="0" fillId="0" borderId="241" xfId="0" applyBorder="1" applyAlignment="1">
      <alignment horizontal="center"/>
    </xf>
    <xf numFmtId="177" fontId="0" fillId="0" borderId="346" xfId="0" applyNumberFormat="1" applyBorder="1"/>
    <xf numFmtId="5" fontId="0" fillId="0" borderId="417" xfId="0" applyNumberFormat="1" applyBorder="1"/>
    <xf numFmtId="177" fontId="11" fillId="0" borderId="346" xfId="1881" applyNumberFormat="1" applyBorder="1"/>
    <xf numFmtId="0" fontId="0" fillId="0" borderId="242" xfId="0" applyBorder="1" applyAlignment="1">
      <alignment horizontal="center"/>
    </xf>
    <xf numFmtId="0" fontId="0" fillId="0" borderId="354" xfId="0" applyBorder="1" applyAlignment="1">
      <alignment horizontal="center"/>
    </xf>
    <xf numFmtId="0" fontId="0" fillId="0" borderId="244" xfId="0" applyBorder="1" applyAlignment="1">
      <alignment horizontal="center"/>
    </xf>
    <xf numFmtId="0" fontId="0" fillId="0" borderId="159" xfId="0" applyBorder="1" applyAlignment="1">
      <alignment horizontal="centerContinuous"/>
    </xf>
    <xf numFmtId="0" fontId="0" fillId="0" borderId="88" xfId="0" applyBorder="1" applyAlignment="1">
      <alignment horizontal="centerContinuous"/>
    </xf>
    <xf numFmtId="0" fontId="0" fillId="0" borderId="152" xfId="0" applyBorder="1" applyAlignment="1">
      <alignment horizontal="centerContinuous"/>
    </xf>
    <xf numFmtId="0" fontId="0" fillId="0" borderId="94" xfId="0" applyBorder="1" applyAlignment="1">
      <alignment horizontal="centerContinuous"/>
    </xf>
    <xf numFmtId="0" fontId="0" fillId="0" borderId="138" xfId="0" applyBorder="1" applyAlignment="1">
      <alignment horizontal="centerContinuous"/>
    </xf>
    <xf numFmtId="0" fontId="48" fillId="0" borderId="94" xfId="0" applyFont="1" applyBorder="1"/>
    <xf numFmtId="0" fontId="0" fillId="0" borderId="94" xfId="0" applyBorder="1"/>
    <xf numFmtId="0" fontId="11" fillId="0" borderId="94" xfId="1881" applyBorder="1"/>
    <xf numFmtId="0" fontId="0" fillId="0" borderId="345" xfId="0" applyBorder="1"/>
    <xf numFmtId="0" fontId="0" fillId="0" borderId="85" xfId="0" applyBorder="1"/>
    <xf numFmtId="0" fontId="0" fillId="0" borderId="351" xfId="0" applyBorder="1"/>
    <xf numFmtId="0" fontId="0" fillId="0" borderId="280" xfId="0" applyBorder="1" applyAlignment="1">
      <alignment horizontal="centerContinuous"/>
    </xf>
    <xf numFmtId="164" fontId="0" fillId="0" borderId="280" xfId="0" applyNumberFormat="1" applyBorder="1" applyAlignment="1">
      <alignment horizontal="center"/>
    </xf>
    <xf numFmtId="0" fontId="0" fillId="0" borderId="270" xfId="0" applyBorder="1" applyAlignment="1">
      <alignment horizontal="center"/>
    </xf>
    <xf numFmtId="0" fontId="0" fillId="0" borderId="372" xfId="0" applyBorder="1" applyAlignment="1">
      <alignment horizontal="center"/>
    </xf>
    <xf numFmtId="0" fontId="0" fillId="0" borderId="249" xfId="0" applyBorder="1" applyAlignment="1">
      <alignment horizontal="center"/>
    </xf>
    <xf numFmtId="177" fontId="11" fillId="0" borderId="243" xfId="1881" applyNumberFormat="1" applyBorder="1"/>
    <xf numFmtId="0" fontId="0" fillId="0" borderId="340" xfId="0" applyBorder="1" applyAlignment="1">
      <alignment horizontal="center"/>
    </xf>
    <xf numFmtId="5" fontId="0" fillId="0" borderId="286" xfId="0" applyNumberFormat="1" applyBorder="1"/>
    <xf numFmtId="0" fontId="11" fillId="0" borderId="247" xfId="0" applyFont="1" applyBorder="1" applyAlignment="1">
      <alignment horizontal="left"/>
    </xf>
    <xf numFmtId="0" fontId="11" fillId="0" borderId="242" xfId="0" applyFont="1" applyBorder="1" applyAlignment="1">
      <alignment horizontal="left"/>
    </xf>
    <xf numFmtId="0" fontId="23" fillId="0" borderId="272" xfId="0" applyFont="1" applyBorder="1"/>
    <xf numFmtId="0" fontId="23" fillId="0" borderId="273" xfId="0" applyFont="1" applyBorder="1"/>
    <xf numFmtId="0" fontId="23" fillId="0" borderId="403" xfId="0" applyFont="1" applyBorder="1"/>
    <xf numFmtId="0" fontId="23" fillId="0" borderId="404" xfId="0" applyFont="1" applyBorder="1"/>
    <xf numFmtId="177" fontId="59" fillId="0" borderId="0" xfId="1" applyNumberFormat="1" applyFont="1" applyBorder="1" applyAlignment="1">
      <alignment horizontal="center"/>
    </xf>
    <xf numFmtId="0" fontId="69" fillId="0" borderId="0" xfId="0" applyFont="1" applyAlignment="1">
      <alignment horizontal="center"/>
    </xf>
    <xf numFmtId="0" fontId="11" fillId="0" borderId="242" xfId="0" applyFont="1" applyBorder="1" applyAlignment="1">
      <alignment horizontal="right"/>
    </xf>
    <xf numFmtId="0" fontId="11" fillId="0" borderId="244" xfId="0" applyFont="1" applyBorder="1" applyAlignment="1">
      <alignment horizontal="right"/>
    </xf>
    <xf numFmtId="0" fontId="11" fillId="0" borderId="340" xfId="0" applyFont="1" applyBorder="1" applyAlignment="1">
      <alignment horizontal="right"/>
    </xf>
    <xf numFmtId="0" fontId="11" fillId="0" borderId="418" xfId="0" applyFont="1" applyBorder="1" applyAlignment="1">
      <alignment horizontal="center"/>
    </xf>
    <xf numFmtId="0" fontId="60" fillId="0" borderId="354" xfId="0" applyFont="1" applyBorder="1" applyAlignment="1">
      <alignment horizontal="center"/>
    </xf>
    <xf numFmtId="177" fontId="11" fillId="0" borderId="419" xfId="1" applyNumberFormat="1" applyFont="1" applyBorder="1" applyAlignment="1" applyProtection="1">
      <alignment horizontal="center"/>
    </xf>
    <xf numFmtId="0" fontId="11" fillId="0" borderId="403" xfId="0" applyFont="1" applyBorder="1" applyAlignment="1">
      <alignment horizontal="center"/>
    </xf>
    <xf numFmtId="0" fontId="11" fillId="0" borderId="277" xfId="0" applyFont="1" applyBorder="1"/>
    <xf numFmtId="0" fontId="11" fillId="0" borderId="419" xfId="0" applyFont="1" applyBorder="1" applyAlignment="1">
      <alignment horizontal="center"/>
    </xf>
    <xf numFmtId="5" fontId="11" fillId="0" borderId="372" xfId="0" applyNumberFormat="1" applyFont="1" applyBorder="1"/>
    <xf numFmtId="37" fontId="11" fillId="0" borderId="418" xfId="0" applyNumberFormat="1" applyFont="1" applyBorder="1"/>
    <xf numFmtId="37" fontId="11" fillId="0" borderId="420" xfId="0" applyNumberFormat="1" applyFont="1" applyBorder="1"/>
    <xf numFmtId="0" fontId="11" fillId="0" borderId="421" xfId="0" applyFont="1" applyBorder="1"/>
    <xf numFmtId="0" fontId="11" fillId="0" borderId="297" xfId="0" applyFont="1" applyBorder="1" applyAlignment="1">
      <alignment horizontal="center"/>
    </xf>
    <xf numFmtId="49" fontId="0" fillId="0" borderId="0" xfId="0" applyNumberFormat="1"/>
    <xf numFmtId="0" fontId="0" fillId="0" borderId="354" xfId="0" applyBorder="1" applyAlignment="1">
      <alignment horizontal="right"/>
    </xf>
    <xf numFmtId="0" fontId="0" fillId="0" borderId="230" xfId="0" applyBorder="1" applyAlignment="1">
      <alignment horizontal="center"/>
    </xf>
    <xf numFmtId="0" fontId="0" fillId="0" borderId="244" xfId="0" applyBorder="1" applyAlignment="1">
      <alignment horizontal="centerContinuous"/>
    </xf>
    <xf numFmtId="0" fontId="0" fillId="0" borderId="236" xfId="0" applyBorder="1" applyAlignment="1">
      <alignment horizontal="centerContinuous"/>
    </xf>
    <xf numFmtId="0" fontId="0" fillId="0" borderId="384" xfId="0" applyBorder="1" applyAlignment="1">
      <alignment horizontal="center"/>
    </xf>
    <xf numFmtId="0" fontId="0" fillId="0" borderId="385" xfId="0" applyBorder="1" applyAlignment="1">
      <alignment horizontal="center"/>
    </xf>
    <xf numFmtId="0" fontId="0" fillId="0" borderId="280" xfId="0" applyBorder="1" applyAlignment="1">
      <alignment horizontal="center"/>
    </xf>
    <xf numFmtId="0" fontId="0" fillId="0" borderId="231" xfId="0" applyBorder="1" applyAlignment="1">
      <alignment horizontal="centerContinuous"/>
    </xf>
    <xf numFmtId="40" fontId="0" fillId="0" borderId="231" xfId="0" applyNumberFormat="1" applyBorder="1" applyAlignment="1">
      <alignment horizontal="right"/>
    </xf>
    <xf numFmtId="40" fontId="0" fillId="0" borderId="346" xfId="0" applyNumberFormat="1" applyBorder="1" applyAlignment="1">
      <alignment horizontal="right"/>
    </xf>
    <xf numFmtId="40" fontId="0" fillId="0" borderId="346" xfId="0" applyNumberFormat="1" applyBorder="1"/>
    <xf numFmtId="40" fontId="0" fillId="0" borderId="236" xfId="0" applyNumberFormat="1" applyBorder="1"/>
    <xf numFmtId="39" fontId="0" fillId="0" borderId="383" xfId="0" applyNumberFormat="1" applyBorder="1" applyAlignment="1">
      <alignment horizontal="right"/>
    </xf>
    <xf numFmtId="39" fontId="0" fillId="0" borderId="384" xfId="0" applyNumberFormat="1" applyBorder="1" applyAlignment="1">
      <alignment horizontal="right"/>
    </xf>
    <xf numFmtId="39" fontId="0" fillId="0" borderId="384" xfId="0" applyNumberFormat="1" applyBorder="1"/>
    <xf numFmtId="39" fontId="0" fillId="0" borderId="385" xfId="0" applyNumberFormat="1" applyBorder="1"/>
    <xf numFmtId="0" fontId="12" fillId="0" borderId="395" xfId="0" applyFont="1" applyBorder="1" applyAlignment="1">
      <alignment horizontal="centerContinuous"/>
    </xf>
    <xf numFmtId="0" fontId="12" fillId="0" borderId="392" xfId="0" applyFont="1" applyBorder="1" applyAlignment="1">
      <alignment horizontal="centerContinuous"/>
    </xf>
    <xf numFmtId="0" fontId="0" fillId="0" borderId="392" xfId="0" applyBorder="1" applyAlignment="1">
      <alignment horizontal="centerContinuous"/>
    </xf>
    <xf numFmtId="0" fontId="0" fillId="0" borderId="393" xfId="0" applyBorder="1" applyAlignment="1">
      <alignment horizontal="centerContinuous"/>
    </xf>
    <xf numFmtId="0" fontId="0" fillId="0" borderId="317" xfId="0" applyBorder="1" applyAlignment="1">
      <alignment horizontal="centerContinuous"/>
    </xf>
    <xf numFmtId="40" fontId="0" fillId="0" borderId="383" xfId="0" applyNumberFormat="1" applyBorder="1" applyAlignment="1">
      <alignment horizontal="right"/>
    </xf>
    <xf numFmtId="40" fontId="0" fillId="0" borderId="384" xfId="0" applyNumberFormat="1" applyBorder="1" applyAlignment="1">
      <alignment horizontal="right"/>
    </xf>
    <xf numFmtId="40" fontId="0" fillId="0" borderId="384" xfId="0" applyNumberFormat="1" applyBorder="1"/>
    <xf numFmtId="40" fontId="0" fillId="0" borderId="385" xfId="0" applyNumberFormat="1" applyBorder="1"/>
    <xf numFmtId="0" fontId="12" fillId="0" borderId="230" xfId="0" applyFont="1" applyBorder="1" applyAlignment="1">
      <alignment horizontal="centerContinuous"/>
    </xf>
    <xf numFmtId="0" fontId="12" fillId="0" borderId="280" xfId="0" applyFont="1" applyBorder="1" applyAlignment="1">
      <alignment horizontal="centerContinuous"/>
    </xf>
    <xf numFmtId="37" fontId="7" fillId="0" borderId="340" xfId="0" applyNumberFormat="1" applyFont="1" applyBorder="1"/>
    <xf numFmtId="37" fontId="7" fillId="0" borderId="236" xfId="0" applyNumberFormat="1" applyFont="1" applyBorder="1" applyAlignment="1">
      <alignment horizontal="right"/>
    </xf>
    <xf numFmtId="0" fontId="11" fillId="0" borderId="231" xfId="0" applyFont="1" applyBorder="1" applyAlignment="1">
      <alignment horizontal="right"/>
    </xf>
    <xf numFmtId="0" fontId="11" fillId="0" borderId="236" xfId="0" applyFont="1" applyBorder="1" applyAlignment="1">
      <alignment horizontal="right"/>
    </xf>
    <xf numFmtId="43" fontId="96" fillId="0" borderId="0" xfId="1" applyFont="1" applyBorder="1" applyProtection="1"/>
    <xf numFmtId="177" fontId="11" fillId="0" borderId="92" xfId="1" applyNumberFormat="1" applyFont="1" applyBorder="1" applyAlignment="1" applyProtection="1">
      <alignment horizontal="right"/>
    </xf>
    <xf numFmtId="177" fontId="11" fillId="0" borderId="96" xfId="1" applyNumberFormat="1" applyFont="1" applyBorder="1" applyAlignment="1" applyProtection="1">
      <alignment horizontal="right"/>
    </xf>
    <xf numFmtId="177" fontId="11" fillId="0" borderId="159" xfId="1" applyNumberFormat="1" applyFont="1" applyBorder="1" applyAlignment="1" applyProtection="1">
      <alignment horizontal="right"/>
    </xf>
    <xf numFmtId="177" fontId="11" fillId="0" borderId="94" xfId="1" applyNumberFormat="1" applyFont="1" applyBorder="1" applyAlignment="1" applyProtection="1">
      <alignment horizontal="right"/>
    </xf>
    <xf numFmtId="37" fontId="11" fillId="0" borderId="94" xfId="0" applyNumberFormat="1" applyFont="1" applyBorder="1"/>
    <xf numFmtId="43" fontId="11" fillId="0" borderId="152" xfId="1" applyFont="1" applyBorder="1" applyAlignment="1" applyProtection="1">
      <alignment horizontal="right"/>
    </xf>
    <xf numFmtId="177" fontId="11" fillId="0" borderId="138" xfId="1" applyNumberFormat="1" applyFont="1" applyBorder="1" applyAlignment="1" applyProtection="1">
      <alignment horizontal="right"/>
    </xf>
    <xf numFmtId="49" fontId="11" fillId="0" borderId="92" xfId="1" applyNumberFormat="1" applyFont="1" applyBorder="1" applyAlignment="1" applyProtection="1">
      <alignment horizontal="center" vertical="center"/>
    </xf>
    <xf numFmtId="49" fontId="11" fillId="0" borderId="96" xfId="1" applyNumberFormat="1" applyFont="1" applyBorder="1" applyAlignment="1" applyProtection="1">
      <alignment horizontal="center" vertical="center"/>
    </xf>
    <xf numFmtId="49" fontId="11" fillId="0" borderId="96" xfId="0" applyNumberFormat="1" applyFont="1" applyBorder="1" applyAlignment="1">
      <alignment horizontal="center" vertical="center"/>
    </xf>
    <xf numFmtId="49" fontId="11" fillId="0" borderId="96" xfId="0" applyNumberFormat="1" applyFont="1" applyBorder="1"/>
    <xf numFmtId="0" fontId="12" fillId="0" borderId="354" xfId="0" applyFont="1" applyBorder="1" applyAlignment="1">
      <alignment horizontal="left"/>
    </xf>
    <xf numFmtId="177" fontId="11" fillId="0" borderId="258" xfId="0" applyNumberFormat="1" applyFont="1" applyBorder="1" applyAlignment="1">
      <alignment horizontal="center"/>
    </xf>
    <xf numFmtId="177" fontId="11" fillId="0" borderId="256" xfId="0" applyNumberFormat="1" applyFont="1" applyBorder="1" applyAlignment="1">
      <alignment horizontal="center"/>
    </xf>
    <xf numFmtId="0" fontId="11" fillId="0" borderId="389" xfId="0" applyFont="1" applyBorder="1"/>
    <xf numFmtId="177" fontId="11" fillId="0" borderId="389" xfId="0" applyNumberFormat="1" applyFont="1" applyBorder="1"/>
    <xf numFmtId="177" fontId="11" fillId="0" borderId="252" xfId="0" applyNumberFormat="1" applyFont="1" applyBorder="1"/>
    <xf numFmtId="5" fontId="11" fillId="9" borderId="389" xfId="0" applyNumberFormat="1" applyFont="1" applyFill="1" applyBorder="1"/>
    <xf numFmtId="177" fontId="11" fillId="0" borderId="422" xfId="0" applyNumberFormat="1" applyFont="1" applyBorder="1"/>
    <xf numFmtId="177" fontId="11" fillId="0" borderId="235" xfId="0" applyNumberFormat="1" applyFont="1" applyBorder="1"/>
    <xf numFmtId="0" fontId="11" fillId="0" borderId="94" xfId="0" applyFont="1" applyBorder="1" applyAlignment="1">
      <alignment horizontal="left"/>
    </xf>
    <xf numFmtId="5" fontId="11" fillId="0" borderId="269" xfId="0" applyNumberFormat="1" applyFont="1" applyBorder="1"/>
    <xf numFmtId="0" fontId="11" fillId="0" borderId="252" xfId="0" applyFont="1" applyBorder="1"/>
    <xf numFmtId="5" fontId="11" fillId="0" borderId="422" xfId="0" applyNumberFormat="1" applyFont="1" applyBorder="1"/>
    <xf numFmtId="0" fontId="14" fillId="0" borderId="94" xfId="0" applyFont="1" applyBorder="1"/>
    <xf numFmtId="0" fontId="11" fillId="0" borderId="94" xfId="0" quotePrefix="1" applyFont="1" applyBorder="1"/>
    <xf numFmtId="37" fontId="11" fillId="0" borderId="334" xfId="0" applyNumberFormat="1" applyFont="1" applyBorder="1"/>
    <xf numFmtId="0" fontId="11" fillId="0" borderId="422" xfId="0" applyFont="1" applyBorder="1"/>
    <xf numFmtId="0" fontId="11" fillId="0" borderId="253" xfId="0" applyFont="1" applyBorder="1" applyAlignment="1">
      <alignment horizontal="centerContinuous"/>
    </xf>
    <xf numFmtId="0" fontId="11" fillId="0" borderId="273" xfId="0" applyFont="1" applyBorder="1" applyAlignment="1">
      <alignment horizontal="centerContinuous"/>
    </xf>
    <xf numFmtId="43" fontId="11" fillId="0" borderId="258" xfId="1" applyFont="1" applyBorder="1"/>
    <xf numFmtId="177" fontId="11" fillId="0" borderId="334" xfId="0" applyNumberFormat="1" applyFont="1" applyBorder="1"/>
    <xf numFmtId="0" fontId="0" fillId="0" borderId="319" xfId="0" applyBorder="1" applyAlignment="1">
      <alignment horizontal="left"/>
    </xf>
    <xf numFmtId="0" fontId="0" fillId="0" borderId="319" xfId="0" applyBorder="1" applyAlignment="1">
      <alignment horizontal="center"/>
    </xf>
    <xf numFmtId="0" fontId="0" fillId="0" borderId="365" xfId="0" applyBorder="1" applyAlignment="1">
      <alignment horizontal="center"/>
    </xf>
    <xf numFmtId="0" fontId="0" fillId="0" borderId="351" xfId="0" applyBorder="1" applyAlignment="1">
      <alignment horizontal="center"/>
    </xf>
    <xf numFmtId="0" fontId="0" fillId="0" borderId="306" xfId="0" applyBorder="1"/>
    <xf numFmtId="0" fontId="0" fillId="0" borderId="316" xfId="0" applyBorder="1"/>
    <xf numFmtId="0" fontId="0" fillId="0" borderId="328" xfId="0" applyBorder="1" applyAlignment="1">
      <alignment horizontal="center"/>
    </xf>
    <xf numFmtId="0" fontId="0" fillId="0" borderId="317" xfId="0" applyBorder="1" applyAlignment="1">
      <alignment horizontal="center"/>
    </xf>
    <xf numFmtId="0" fontId="0" fillId="0" borderId="359" xfId="0" applyBorder="1" applyAlignment="1">
      <alignment horizontal="center"/>
    </xf>
    <xf numFmtId="0" fontId="0" fillId="0" borderId="386" xfId="0" applyBorder="1" applyAlignment="1">
      <alignment horizontal="centerContinuous"/>
    </xf>
    <xf numFmtId="0" fontId="0" fillId="0" borderId="308" xfId="0" applyBorder="1" applyAlignment="1">
      <alignment horizontal="center"/>
    </xf>
    <xf numFmtId="0" fontId="0" fillId="9" borderId="278" xfId="0" applyFill="1" applyBorder="1"/>
    <xf numFmtId="0" fontId="0" fillId="9" borderId="317" xfId="0" applyFill="1" applyBorder="1"/>
    <xf numFmtId="0" fontId="0" fillId="9" borderId="346" xfId="0" applyFill="1" applyBorder="1"/>
    <xf numFmtId="0" fontId="0" fillId="9" borderId="351" xfId="0" applyFill="1" applyBorder="1"/>
    <xf numFmtId="0" fontId="0" fillId="9" borderId="360" xfId="0" applyFill="1" applyBorder="1"/>
    <xf numFmtId="37" fontId="0" fillId="0" borderId="240" xfId="0" applyNumberFormat="1" applyBorder="1"/>
    <xf numFmtId="37" fontId="0" fillId="9" borderId="423" xfId="0" applyNumberFormat="1" applyFill="1" applyBorder="1"/>
    <xf numFmtId="0" fontId="0" fillId="9" borderId="424" xfId="0" applyFill="1" applyBorder="1"/>
    <xf numFmtId="0" fontId="0" fillId="9" borderId="320" xfId="0" applyFill="1" applyBorder="1"/>
    <xf numFmtId="37" fontId="11" fillId="0" borderId="344" xfId="0" applyNumberFormat="1" applyFont="1" applyBorder="1" applyProtection="1">
      <protection locked="0"/>
    </xf>
    <xf numFmtId="0" fontId="50" fillId="0" borderId="344" xfId="0" applyFont="1" applyBorder="1" applyProtection="1">
      <protection locked="0"/>
    </xf>
    <xf numFmtId="37" fontId="17" fillId="0" borderId="344" xfId="0" applyNumberFormat="1" applyFont="1" applyBorder="1" applyProtection="1">
      <protection locked="0"/>
    </xf>
    <xf numFmtId="37" fontId="50" fillId="0" borderId="344" xfId="0" applyNumberFormat="1" applyFont="1" applyBorder="1" applyProtection="1">
      <protection locked="0"/>
    </xf>
    <xf numFmtId="0" fontId="50" fillId="0" borderId="386" xfId="0" applyFont="1" applyBorder="1" applyProtection="1">
      <protection locked="0"/>
    </xf>
    <xf numFmtId="37" fontId="50" fillId="0" borderId="386" xfId="0" applyNumberFormat="1" applyFont="1" applyBorder="1" applyProtection="1">
      <protection locked="0"/>
    </xf>
    <xf numFmtId="37" fontId="0" fillId="0" borderId="360" xfId="0" applyNumberFormat="1" applyBorder="1"/>
    <xf numFmtId="0" fontId="0" fillId="0" borderId="425" xfId="0" applyBorder="1" applyAlignment="1">
      <alignment horizontal="center"/>
    </xf>
    <xf numFmtId="0" fontId="0" fillId="0" borderId="224" xfId="0" applyBorder="1"/>
    <xf numFmtId="0" fontId="0" fillId="0" borderId="426" xfId="0" applyBorder="1"/>
    <xf numFmtId="37" fontId="0" fillId="0" borderId="426" xfId="0" applyNumberFormat="1" applyBorder="1"/>
    <xf numFmtId="37" fontId="0" fillId="0" borderId="225" xfId="0" applyNumberFormat="1" applyBorder="1"/>
    <xf numFmtId="0" fontId="11" fillId="0" borderId="351" xfId="0" applyFont="1" applyBorder="1" applyAlignment="1">
      <alignment horizontal="center"/>
    </xf>
    <xf numFmtId="0" fontId="62" fillId="0" borderId="351" xfId="0" applyFont="1" applyBorder="1" applyProtection="1">
      <protection locked="0"/>
    </xf>
    <xf numFmtId="0" fontId="11" fillId="0" borderId="354" xfId="0" applyFont="1" applyBorder="1" applyAlignment="1" applyProtection="1">
      <alignment horizontal="right"/>
      <protection locked="0"/>
    </xf>
    <xf numFmtId="0" fontId="11" fillId="0" borderId="0" xfId="0" applyFont="1" applyAlignment="1" applyProtection="1">
      <alignment horizontal="centerContinuous"/>
      <protection locked="0"/>
    </xf>
    <xf numFmtId="5" fontId="62" fillId="0" borderId="0" xfId="0" applyNumberFormat="1" applyFont="1" applyProtection="1">
      <protection locked="0"/>
    </xf>
    <xf numFmtId="0" fontId="11" fillId="0" borderId="354" xfId="0" applyFont="1" applyBorder="1" applyProtection="1">
      <protection locked="0"/>
    </xf>
    <xf numFmtId="0" fontId="11" fillId="0" borderId="0" xfId="0" applyFont="1" applyAlignment="1" applyProtection="1">
      <alignment horizontal="left" indent="1"/>
      <protection locked="0"/>
    </xf>
    <xf numFmtId="0" fontId="62" fillId="0" borderId="354" xfId="0" applyFont="1" applyBorder="1" applyProtection="1">
      <protection locked="0"/>
    </xf>
    <xf numFmtId="9" fontId="11" fillId="0" borderId="0" xfId="1880" applyFont="1" applyBorder="1" applyProtection="1">
      <protection locked="0"/>
    </xf>
    <xf numFmtId="0" fontId="62" fillId="0" borderId="340" xfId="0" applyFont="1" applyBorder="1" applyProtection="1">
      <protection locked="0"/>
    </xf>
    <xf numFmtId="0" fontId="0" fillId="0" borderId="383" xfId="0" applyBorder="1"/>
    <xf numFmtId="0" fontId="0" fillId="0" borderId="384" xfId="0" applyBorder="1"/>
    <xf numFmtId="0" fontId="0" fillId="0" borderId="385" xfId="0" applyBorder="1"/>
    <xf numFmtId="37" fontId="0" fillId="0" borderId="383" xfId="0" applyNumberFormat="1" applyBorder="1"/>
    <xf numFmtId="37" fontId="0" fillId="0" borderId="384" xfId="0" applyNumberFormat="1" applyBorder="1"/>
    <xf numFmtId="37" fontId="0" fillId="0" borderId="385" xfId="0" applyNumberFormat="1" applyBorder="1"/>
    <xf numFmtId="0" fontId="0" fillId="0" borderId="374" xfId="0" applyBorder="1"/>
    <xf numFmtId="0" fontId="0" fillId="0" borderId="306" xfId="0" applyBorder="1" applyAlignment="1">
      <alignment horizontal="center"/>
    </xf>
    <xf numFmtId="177" fontId="0" fillId="0" borderId="306" xfId="0" applyNumberFormat="1" applyBorder="1"/>
    <xf numFmtId="2" fontId="0" fillId="0" borderId="344" xfId="0" applyNumberFormat="1" applyBorder="1"/>
    <xf numFmtId="0" fontId="0" fillId="0" borderId="366" xfId="0" applyBorder="1"/>
    <xf numFmtId="0" fontId="0" fillId="0" borderId="389" xfId="0" applyBorder="1"/>
    <xf numFmtId="0" fontId="0" fillId="0" borderId="362" xfId="0" applyBorder="1" applyAlignment="1">
      <alignment horizontal="center"/>
    </xf>
    <xf numFmtId="39" fontId="0" fillId="0" borderId="362" xfId="0" applyNumberFormat="1" applyBorder="1"/>
    <xf numFmtId="0" fontId="7" fillId="0" borderId="348" xfId="0" applyFont="1" applyBorder="1" applyAlignment="1">
      <alignment horizontal="centerContinuous"/>
    </xf>
    <xf numFmtId="0" fontId="7" fillId="0" borderId="354" xfId="0" quotePrefix="1" applyFont="1" applyBorder="1" applyAlignment="1">
      <alignment horizontal="right"/>
    </xf>
    <xf numFmtId="0" fontId="7" fillId="0" borderId="354" xfId="0" applyFont="1" applyBorder="1" applyAlignment="1">
      <alignment horizontal="right"/>
    </xf>
    <xf numFmtId="39" fontId="11" fillId="0" borderId="346" xfId="0" applyNumberFormat="1" applyFont="1" applyBorder="1" applyAlignment="1">
      <alignment horizontal="centerContinuous"/>
    </xf>
    <xf numFmtId="0" fontId="7" fillId="0" borderId="372" xfId="0" applyFont="1" applyBorder="1" applyAlignment="1">
      <alignment horizontal="center"/>
    </xf>
    <xf numFmtId="37" fontId="7" fillId="2" borderId="249" xfId="0" applyNumberFormat="1" applyFont="1" applyFill="1" applyBorder="1"/>
    <xf numFmtId="0" fontId="7" fillId="0" borderId="340" xfId="0" applyFont="1" applyBorder="1" applyAlignment="1">
      <alignment horizontal="left"/>
    </xf>
    <xf numFmtId="5" fontId="7" fillId="0" borderId="271" xfId="0" applyNumberFormat="1" applyFont="1" applyBorder="1"/>
    <xf numFmtId="37" fontId="11" fillId="0" borderId="350" xfId="0" applyNumberFormat="1" applyFont="1" applyBorder="1"/>
    <xf numFmtId="37" fontId="11" fillId="0" borderId="427" xfId="0" applyNumberFormat="1" applyFont="1" applyBorder="1"/>
    <xf numFmtId="37" fontId="11" fillId="0" borderId="428" xfId="0" applyNumberFormat="1" applyFont="1" applyBorder="1"/>
    <xf numFmtId="0" fontId="11" fillId="0" borderId="427" xfId="0" applyFont="1" applyBorder="1"/>
    <xf numFmtId="0" fontId="11" fillId="0" borderId="429" xfId="0" applyFont="1" applyBorder="1"/>
    <xf numFmtId="5" fontId="11" fillId="0" borderId="430" xfId="0" applyNumberFormat="1" applyFont="1" applyBorder="1"/>
    <xf numFmtId="5" fontId="11" fillId="0" borderId="427" xfId="0" applyNumberFormat="1" applyFont="1" applyBorder="1"/>
    <xf numFmtId="5" fontId="11" fillId="9" borderId="427" xfId="0" applyNumberFormat="1" applyFont="1" applyFill="1" applyBorder="1"/>
    <xf numFmtId="37" fontId="11" fillId="9" borderId="427" xfId="0" applyNumberFormat="1" applyFont="1" applyFill="1" applyBorder="1"/>
    <xf numFmtId="37" fontId="11" fillId="0" borderId="430" xfId="0" applyNumberFormat="1" applyFont="1" applyBorder="1"/>
    <xf numFmtId="37" fontId="11" fillId="0" borderId="431" xfId="0" applyNumberFormat="1" applyFont="1" applyBorder="1"/>
    <xf numFmtId="0" fontId="11" fillId="0" borderId="432" xfId="0" applyFont="1" applyBorder="1"/>
    <xf numFmtId="39" fontId="11" fillId="0" borderId="427" xfId="0" applyNumberFormat="1" applyFont="1" applyBorder="1"/>
    <xf numFmtId="0" fontId="11" fillId="0" borderId="433" xfId="0" applyFont="1" applyBorder="1"/>
    <xf numFmtId="5" fontId="11" fillId="0" borderId="434" xfId="0" applyNumberFormat="1" applyFont="1" applyBorder="1"/>
    <xf numFmtId="5" fontId="11" fillId="0" borderId="352" xfId="0" applyNumberFormat="1" applyFont="1" applyBorder="1"/>
    <xf numFmtId="0" fontId="11" fillId="0" borderId="427" xfId="0" applyFont="1" applyBorder="1" applyAlignment="1">
      <alignment horizontal="center"/>
    </xf>
    <xf numFmtId="0" fontId="11" fillId="0" borderId="435" xfId="0" applyFont="1" applyBorder="1" applyAlignment="1">
      <alignment horizontal="center"/>
    </xf>
    <xf numFmtId="5" fontId="11" fillId="0" borderId="436" xfId="0" applyNumberFormat="1" applyFont="1" applyBorder="1"/>
    <xf numFmtId="175" fontId="11" fillId="0" borderId="437" xfId="0" applyNumberFormat="1" applyFont="1" applyBorder="1" applyAlignment="1">
      <alignment horizontal="center"/>
    </xf>
    <xf numFmtId="0" fontId="11" fillId="0" borderId="438" xfId="0" applyFont="1" applyBorder="1" applyAlignment="1">
      <alignment horizontal="center"/>
    </xf>
    <xf numFmtId="5" fontId="11" fillId="9" borderId="432" xfId="0" applyNumberFormat="1" applyFont="1" applyFill="1" applyBorder="1"/>
    <xf numFmtId="5" fontId="11" fillId="9" borderId="436" xfId="0" applyNumberFormat="1" applyFont="1" applyFill="1" applyBorder="1"/>
    <xf numFmtId="49" fontId="11" fillId="0" borderId="427" xfId="0" applyNumberFormat="1" applyFont="1" applyBorder="1" applyAlignment="1">
      <alignment horizontal="center"/>
    </xf>
    <xf numFmtId="49" fontId="11" fillId="0" borderId="352" xfId="0" applyNumberFormat="1" applyFont="1" applyBorder="1" applyAlignment="1">
      <alignment horizontal="center"/>
    </xf>
    <xf numFmtId="37" fontId="11" fillId="9" borderId="432" xfId="0" applyNumberFormat="1" applyFont="1" applyFill="1" applyBorder="1"/>
    <xf numFmtId="37" fontId="11" fillId="9" borderId="436" xfId="0" applyNumberFormat="1" applyFont="1" applyFill="1" applyBorder="1"/>
    <xf numFmtId="37" fontId="11" fillId="0" borderId="439" xfId="0" applyNumberFormat="1" applyFont="1" applyBorder="1"/>
    <xf numFmtId="37" fontId="11" fillId="0" borderId="440" xfId="0" applyNumberFormat="1" applyFont="1" applyBorder="1"/>
    <xf numFmtId="37" fontId="11" fillId="0" borderId="436" xfId="0" applyNumberFormat="1" applyFont="1" applyBorder="1"/>
    <xf numFmtId="37" fontId="11" fillId="0" borderId="434" xfId="0" applyNumberFormat="1" applyFont="1" applyBorder="1"/>
    <xf numFmtId="37" fontId="11" fillId="0" borderId="277" xfId="0" applyNumberFormat="1" applyFont="1" applyBorder="1"/>
    <xf numFmtId="37" fontId="11" fillId="0" borderId="441" xfId="0" applyNumberFormat="1" applyFont="1" applyBorder="1"/>
    <xf numFmtId="37" fontId="11" fillId="0" borderId="442" xfId="0" applyNumberFormat="1" applyFont="1" applyBorder="1"/>
    <xf numFmtId="0" fontId="11" fillId="0" borderId="431" xfId="0" applyFont="1" applyBorder="1"/>
    <xf numFmtId="0" fontId="11" fillId="0" borderId="443" xfId="0" applyFont="1" applyBorder="1" applyAlignment="1">
      <alignment horizontal="center"/>
    </xf>
    <xf numFmtId="0" fontId="11" fillId="0" borderId="354" xfId="1893" applyFont="1" applyBorder="1"/>
    <xf numFmtId="0" fontId="11" fillId="0" borderId="0" xfId="1893" applyFont="1"/>
    <xf numFmtId="177" fontId="7" fillId="0" borderId="0" xfId="1" applyNumberFormat="1" applyFont="1"/>
    <xf numFmtId="0" fontId="51" fillId="0" borderId="0" xfId="0" applyFont="1" applyAlignment="1">
      <alignment horizontal="left"/>
    </xf>
    <xf numFmtId="0" fontId="11" fillId="0" borderId="266" xfId="0" applyFont="1" applyBorder="1" applyAlignment="1">
      <alignment horizontal="left"/>
    </xf>
    <xf numFmtId="177" fontId="11" fillId="0" borderId="266" xfId="0" applyNumberFormat="1" applyFont="1" applyBorder="1"/>
    <xf numFmtId="0" fontId="11" fillId="11" borderId="266" xfId="0" applyFont="1" applyFill="1" applyBorder="1"/>
    <xf numFmtId="177" fontId="11" fillId="0" borderId="138" xfId="1" applyNumberFormat="1" applyFont="1" applyBorder="1" applyProtection="1"/>
    <xf numFmtId="0" fontId="11" fillId="0" borderId="345" xfId="0" applyFont="1" applyBorder="1"/>
    <xf numFmtId="177" fontId="11" fillId="0" borderId="94" xfId="1" applyNumberFormat="1" applyFont="1" applyBorder="1"/>
    <xf numFmtId="177" fontId="11" fillId="0" borderId="94" xfId="1" applyNumberFormat="1" applyFont="1" applyBorder="1" applyProtection="1"/>
    <xf numFmtId="177" fontId="11" fillId="0" borderId="345" xfId="1" applyNumberFormat="1" applyFont="1" applyBorder="1" applyProtection="1"/>
    <xf numFmtId="177" fontId="11" fillId="0" borderId="152" xfId="1" applyNumberFormat="1" applyFont="1" applyBorder="1" applyProtection="1"/>
    <xf numFmtId="177" fontId="11" fillId="0" borderId="86" xfId="1" applyNumberFormat="1" applyFont="1" applyBorder="1" applyProtection="1"/>
    <xf numFmtId="177" fontId="11" fillId="0" borderId="159" xfId="1" applyNumberFormat="1" applyFont="1" applyBorder="1"/>
    <xf numFmtId="177" fontId="11" fillId="0" borderId="94" xfId="1" applyNumberFormat="1" applyFont="1" applyFill="1" applyBorder="1"/>
    <xf numFmtId="177" fontId="11" fillId="0" borderId="152" xfId="1" applyNumberFormat="1" applyFont="1" applyBorder="1" applyAlignment="1" applyProtection="1">
      <alignment horizontal="right"/>
    </xf>
    <xf numFmtId="177" fontId="11" fillId="0" borderId="138" xfId="1" applyNumberFormat="1" applyFont="1" applyBorder="1" applyAlignment="1">
      <alignment horizontal="right"/>
    </xf>
    <xf numFmtId="0" fontId="11" fillId="0" borderId="92" xfId="1" applyNumberFormat="1" applyFont="1" applyBorder="1" applyAlignment="1">
      <alignment horizontal="center"/>
    </xf>
    <xf numFmtId="177" fontId="11" fillId="0" borderId="123" xfId="1" applyNumberFormat="1" applyFont="1" applyBorder="1" applyProtection="1"/>
    <xf numFmtId="177" fontId="11" fillId="0" borderId="25" xfId="1" applyNumberFormat="1" applyFont="1" applyBorder="1" applyAlignment="1">
      <alignment horizontal="center"/>
    </xf>
    <xf numFmtId="177" fontId="11" fillId="0" borderId="256" xfId="1881" applyNumberFormat="1" applyBorder="1"/>
    <xf numFmtId="37" fontId="0" fillId="0" borderId="342" xfId="0" applyNumberFormat="1" applyBorder="1"/>
    <xf numFmtId="37" fontId="11" fillId="0" borderId="435" xfId="0" applyNumberFormat="1" applyFont="1" applyBorder="1"/>
    <xf numFmtId="0" fontId="11" fillId="0" borderId="428" xfId="0" applyFont="1" applyBorder="1" applyAlignment="1">
      <alignment horizontal="right"/>
    </xf>
    <xf numFmtId="0" fontId="90" fillId="0" borderId="159" xfId="0" applyFont="1" applyBorder="1" applyAlignment="1">
      <alignment vertical="center"/>
    </xf>
    <xf numFmtId="41" fontId="11" fillId="0" borderId="107" xfId="0" applyNumberFormat="1" applyFont="1" applyBorder="1"/>
    <xf numFmtId="0" fontId="0" fillId="0" borderId="258" xfId="0" applyBorder="1"/>
    <xf numFmtId="0" fontId="11" fillId="0" borderId="372" xfId="0" applyFont="1" applyBorder="1" applyAlignment="1">
      <alignment horizontal="right"/>
    </xf>
    <xf numFmtId="177" fontId="11" fillId="0" borderId="98" xfId="1" applyNumberFormat="1" applyFont="1" applyBorder="1" applyProtection="1"/>
    <xf numFmtId="0" fontId="0" fillId="0" borderId="334" xfId="0" applyBorder="1"/>
    <xf numFmtId="0" fontId="0" fillId="22" borderId="127" xfId="0" applyFill="1" applyBorder="1"/>
    <xf numFmtId="0" fontId="0" fillId="22" borderId="257" xfId="0" applyFill="1" applyBorder="1"/>
    <xf numFmtId="0" fontId="19" fillId="0" borderId="92" xfId="1" applyNumberFormat="1" applyFont="1" applyFill="1" applyBorder="1" applyAlignment="1">
      <alignment vertical="center"/>
    </xf>
    <xf numFmtId="177" fontId="96" fillId="0" borderId="0" xfId="1" applyNumberFormat="1" applyFont="1" applyBorder="1"/>
    <xf numFmtId="37" fontId="0" fillId="9" borderId="59" xfId="0" applyNumberFormat="1" applyFill="1" applyBorder="1"/>
    <xf numFmtId="37" fontId="0" fillId="9" borderId="1" xfId="0" applyNumberFormat="1" applyFill="1" applyBorder="1"/>
    <xf numFmtId="37" fontId="0" fillId="0" borderId="350" xfId="0" applyNumberFormat="1" applyBorder="1"/>
    <xf numFmtId="37" fontId="0" fillId="0" borderId="26" xfId="0" applyNumberFormat="1" applyBorder="1"/>
    <xf numFmtId="0" fontId="0" fillId="0" borderId="96" xfId="0" quotePrefix="1" applyBorder="1" applyAlignment="1">
      <alignment horizontal="left"/>
    </xf>
    <xf numFmtId="0" fontId="14" fillId="0" borderId="96" xfId="0" applyFont="1" applyBorder="1"/>
    <xf numFmtId="37" fontId="11" fillId="0" borderId="102" xfId="0" applyNumberFormat="1" applyFont="1" applyBorder="1"/>
    <xf numFmtId="14" fontId="110" fillId="0" borderId="92" xfId="0" applyNumberFormat="1" applyFont="1" applyBorder="1" applyAlignment="1">
      <alignment horizontal="right" vertical="center"/>
    </xf>
    <xf numFmtId="0" fontId="69" fillId="0" borderId="96" xfId="0" applyFont="1" applyBorder="1"/>
    <xf numFmtId="14" fontId="110" fillId="0" borderId="96" xfId="0" applyNumberFormat="1" applyFont="1" applyBorder="1" applyAlignment="1">
      <alignment horizontal="right" vertical="center"/>
    </xf>
    <xf numFmtId="43" fontId="0" fillId="0" borderId="19" xfId="1" applyFont="1" applyBorder="1"/>
    <xf numFmtId="14" fontId="17" fillId="0" borderId="96" xfId="0" applyNumberFormat="1" applyFont="1" applyBorder="1"/>
    <xf numFmtId="3" fontId="11" fillId="0" borderId="243" xfId="0" applyNumberFormat="1" applyFont="1" applyBorder="1" applyAlignment="1">
      <alignment horizontal="right"/>
    </xf>
    <xf numFmtId="49" fontId="11" fillId="0" borderId="116" xfId="0" applyNumberFormat="1" applyFont="1" applyBorder="1" applyAlignment="1">
      <alignment horizontal="left"/>
    </xf>
    <xf numFmtId="0" fontId="21" fillId="0" borderId="230" xfId="0" applyFont="1" applyBorder="1"/>
    <xf numFmtId="0" fontId="7" fillId="0" borderId="354" xfId="0" applyFont="1" applyBorder="1" applyAlignment="1">
      <alignment horizontal="center"/>
    </xf>
    <xf numFmtId="0" fontId="7" fillId="0" borderId="348" xfId="0" applyFont="1" applyBorder="1" applyAlignment="1">
      <alignment horizontal="center"/>
    </xf>
    <xf numFmtId="177" fontId="7" fillId="0" borderId="352" xfId="1" applyNumberFormat="1" applyFont="1" applyFill="1" applyBorder="1" applyProtection="1"/>
    <xf numFmtId="177" fontId="7" fillId="0" borderId="435" xfId="1" applyNumberFormat="1" applyFont="1" applyFill="1" applyBorder="1" applyProtection="1"/>
    <xf numFmtId="177" fontId="7" fillId="0" borderId="436" xfId="1" applyNumberFormat="1" applyFont="1" applyBorder="1" applyProtection="1"/>
    <xf numFmtId="177" fontId="7" fillId="0" borderId="435" xfId="1" applyNumberFormat="1" applyFont="1" applyBorder="1" applyProtection="1"/>
    <xf numFmtId="177" fontId="7" fillId="0" borderId="436" xfId="1" applyNumberFormat="1" applyFont="1" applyFill="1" applyBorder="1" applyProtection="1"/>
    <xf numFmtId="177" fontId="7" fillId="0" borderId="433" xfId="1" applyNumberFormat="1" applyFont="1" applyBorder="1" applyAlignment="1">
      <alignment horizontal="centerContinuous"/>
    </xf>
    <xf numFmtId="177" fontId="7" fillId="0" borderId="352" xfId="1" applyNumberFormat="1" applyFont="1" applyBorder="1" applyProtection="1"/>
    <xf numFmtId="0" fontId="20" fillId="0" borderId="0" xfId="0" applyFont="1" applyAlignment="1">
      <alignment horizontal="left"/>
    </xf>
    <xf numFmtId="49" fontId="7" fillId="0" borderId="372" xfId="0" applyNumberFormat="1" applyFont="1" applyBorder="1" applyAlignment="1">
      <alignment horizontal="center"/>
    </xf>
    <xf numFmtId="37" fontId="7" fillId="0" borderId="435" xfId="0" applyNumberFormat="1" applyFont="1" applyBorder="1"/>
    <xf numFmtId="5" fontId="7" fillId="0" borderId="435" xfId="0" applyNumberFormat="1" applyFont="1" applyBorder="1"/>
    <xf numFmtId="173" fontId="7" fillId="0" borderId="0" xfId="0" applyNumberFormat="1" applyFont="1"/>
    <xf numFmtId="5" fontId="7" fillId="0" borderId="443" xfId="1" applyNumberFormat="1" applyFont="1" applyBorder="1" applyProtection="1"/>
    <xf numFmtId="0" fontId="11" fillId="0" borderId="350" xfId="0" applyFont="1" applyBorder="1"/>
    <xf numFmtId="0" fontId="11" fillId="0" borderId="349" xfId="0" applyFont="1" applyBorder="1" applyAlignment="1">
      <alignment horizontal="center"/>
    </xf>
    <xf numFmtId="0" fontId="11" fillId="0" borderId="434" xfId="0" applyFont="1" applyBorder="1" applyAlignment="1">
      <alignment horizontal="center"/>
    </xf>
    <xf numFmtId="0" fontId="11" fillId="0" borderId="436" xfId="0" applyFont="1" applyBorder="1"/>
    <xf numFmtId="5" fontId="11" fillId="0" borderId="435" xfId="0" applyNumberFormat="1" applyFont="1" applyBorder="1"/>
    <xf numFmtId="0" fontId="11" fillId="0" borderId="430" xfId="0" applyFont="1" applyBorder="1"/>
    <xf numFmtId="5" fontId="11" fillId="0" borderId="433" xfId="0" applyNumberFormat="1" applyFont="1" applyBorder="1"/>
    <xf numFmtId="5" fontId="11" fillId="9" borderId="430" xfId="0" applyNumberFormat="1" applyFont="1" applyFill="1" applyBorder="1"/>
    <xf numFmtId="5" fontId="11" fillId="9" borderId="433" xfId="0" applyNumberFormat="1" applyFont="1" applyFill="1" applyBorder="1"/>
    <xf numFmtId="37" fontId="11" fillId="9" borderId="430" xfId="0" applyNumberFormat="1" applyFont="1" applyFill="1" applyBorder="1"/>
    <xf numFmtId="37" fontId="11" fillId="9" borderId="433" xfId="0" applyNumberFormat="1" applyFont="1" applyFill="1" applyBorder="1"/>
    <xf numFmtId="37" fontId="11" fillId="0" borderId="437" xfId="0" applyNumberFormat="1" applyFont="1" applyBorder="1"/>
    <xf numFmtId="37" fontId="11" fillId="0" borderId="433" xfId="0" applyNumberFormat="1" applyFont="1" applyBorder="1"/>
    <xf numFmtId="37" fontId="11" fillId="0" borderId="444" xfId="0" applyNumberFormat="1" applyFont="1" applyBorder="1"/>
    <xf numFmtId="37" fontId="11" fillId="0" borderId="241" xfId="0" applyNumberFormat="1" applyFont="1" applyBorder="1"/>
    <xf numFmtId="0" fontId="11" fillId="0" borderId="428" xfId="0" applyFont="1" applyBorder="1" applyAlignment="1">
      <alignment horizontal="center"/>
    </xf>
    <xf numFmtId="14" fontId="11" fillId="0" borderId="19" xfId="0" applyNumberFormat="1" applyFont="1" applyBorder="1"/>
    <xf numFmtId="5" fontId="11" fillId="0" borderId="344" xfId="0" applyNumberFormat="1" applyFont="1" applyBorder="1"/>
    <xf numFmtId="0" fontId="11" fillId="0" borderId="432" xfId="0" applyFont="1" applyBorder="1" applyAlignment="1">
      <alignment horizontal="centerContinuous"/>
    </xf>
    <xf numFmtId="0" fontId="11" fillId="0" borderId="427" xfId="0" applyFont="1" applyBorder="1" applyAlignment="1">
      <alignment horizontal="centerContinuous"/>
    </xf>
    <xf numFmtId="0" fontId="11" fillId="0" borderId="433" xfId="0" applyFont="1" applyBorder="1" applyAlignment="1">
      <alignment horizontal="centerContinuous"/>
    </xf>
    <xf numFmtId="0" fontId="11" fillId="0" borderId="428" xfId="0" applyFont="1" applyBorder="1"/>
    <xf numFmtId="0" fontId="11" fillId="0" borderId="349" xfId="0" applyFont="1" applyBorder="1"/>
    <xf numFmtId="0" fontId="11" fillId="0" borderId="372" xfId="0" applyFont="1" applyBorder="1"/>
    <xf numFmtId="0" fontId="11" fillId="0" borderId="434" xfId="0" applyFont="1" applyBorder="1"/>
    <xf numFmtId="0" fontId="11" fillId="0" borderId="352" xfId="0" applyFont="1" applyBorder="1"/>
    <xf numFmtId="5" fontId="8" fillId="0" borderId="352" xfId="0" applyNumberFormat="1" applyFont="1" applyBorder="1" applyProtection="1">
      <protection locked="0"/>
    </xf>
    <xf numFmtId="0" fontId="8" fillId="0" borderId="352" xfId="0" applyFont="1" applyBorder="1" applyProtection="1">
      <protection locked="0"/>
    </xf>
    <xf numFmtId="0" fontId="8" fillId="0" borderId="435" xfId="0" applyFont="1" applyBorder="1" applyProtection="1">
      <protection locked="0"/>
    </xf>
    <xf numFmtId="37" fontId="8" fillId="0" borderId="352" xfId="0" applyNumberFormat="1" applyFont="1" applyBorder="1" applyProtection="1">
      <protection locked="0"/>
    </xf>
    <xf numFmtId="0" fontId="11" fillId="0" borderId="435" xfId="0" applyFont="1" applyBorder="1" applyProtection="1">
      <protection locked="0"/>
    </xf>
    <xf numFmtId="37" fontId="11" fillId="0" borderId="352" xfId="0" applyNumberFormat="1" applyFont="1" applyBorder="1" applyProtection="1">
      <protection locked="0"/>
    </xf>
    <xf numFmtId="0" fontId="11" fillId="0" borderId="352" xfId="0" applyFont="1" applyBorder="1" applyProtection="1">
      <protection locked="0"/>
    </xf>
    <xf numFmtId="0" fontId="11" fillId="0" borderId="372" xfId="0" applyFont="1" applyBorder="1" applyAlignment="1">
      <alignment vertical="top"/>
    </xf>
    <xf numFmtId="0" fontId="12" fillId="0" borderId="116" xfId="0" applyFont="1" applyBorder="1"/>
    <xf numFmtId="0" fontId="11" fillId="22" borderId="98" xfId="0" applyFont="1" applyFill="1" applyBorder="1"/>
    <xf numFmtId="0" fontId="11" fillId="22" borderId="342" xfId="0" applyFont="1" applyFill="1" applyBorder="1"/>
    <xf numFmtId="0" fontId="59" fillId="0" borderId="96" xfId="0" applyFont="1" applyBorder="1"/>
    <xf numFmtId="43" fontId="11" fillId="0" borderId="445" xfId="1" applyFont="1" applyBorder="1" applyProtection="1"/>
    <xf numFmtId="37" fontId="11" fillId="0" borderId="445" xfId="0" applyNumberFormat="1" applyFont="1" applyBorder="1"/>
    <xf numFmtId="37" fontId="11" fillId="0" borderId="109" xfId="0" applyNumberFormat="1" applyFont="1" applyBorder="1"/>
    <xf numFmtId="177" fontId="11" fillId="0" borderId="153" xfId="1" applyNumberFormat="1" applyFont="1" applyBorder="1" applyProtection="1"/>
    <xf numFmtId="177" fontId="11" fillId="0" borderId="153" xfId="1" applyNumberFormat="1" applyFont="1" applyFill="1" applyBorder="1" applyProtection="1"/>
    <xf numFmtId="177" fontId="11" fillId="0" borderId="155" xfId="1" applyNumberFormat="1" applyFont="1" applyFill="1" applyBorder="1" applyProtection="1"/>
    <xf numFmtId="177" fontId="11" fillId="0" borderId="445" xfId="1" applyNumberFormat="1" applyFont="1" applyFill="1" applyBorder="1" applyProtection="1"/>
    <xf numFmtId="177" fontId="11" fillId="0" borderId="441" xfId="1" applyNumberFormat="1" applyFont="1" applyFill="1" applyBorder="1" applyProtection="1"/>
    <xf numFmtId="0" fontId="11" fillId="0" borderId="432" xfId="0" applyFont="1" applyBorder="1" applyAlignment="1">
      <alignment horizontal="centerContinuous" wrapText="1"/>
    </xf>
    <xf numFmtId="0" fontId="11" fillId="0" borderId="434" xfId="0" applyFont="1" applyBorder="1" applyAlignment="1">
      <alignment horizontal="right"/>
    </xf>
    <xf numFmtId="0" fontId="11" fillId="0" borderId="277" xfId="0" applyFont="1" applyBorder="1" applyAlignment="1">
      <alignment horizontal="right"/>
    </xf>
    <xf numFmtId="0" fontId="11" fillId="0" borderId="441" xfId="0" applyFont="1" applyBorder="1"/>
    <xf numFmtId="0" fontId="11" fillId="22" borderId="389" xfId="0" applyFont="1" applyFill="1" applyBorder="1"/>
    <xf numFmtId="0" fontId="11" fillId="22" borderId="240" xfId="0" applyFont="1" applyFill="1" applyBorder="1"/>
    <xf numFmtId="0" fontId="11" fillId="0" borderId="446" xfId="0" applyFont="1" applyBorder="1"/>
    <xf numFmtId="0" fontId="23" fillId="0" borderId="322" xfId="0" applyFont="1" applyBorder="1"/>
    <xf numFmtId="0" fontId="11" fillId="22" borderId="433" xfId="0" applyFont="1" applyFill="1" applyBorder="1"/>
    <xf numFmtId="0" fontId="59" fillId="0" borderId="322" xfId="0" applyFont="1" applyBorder="1" applyAlignment="1">
      <alignment horizontal="center"/>
    </xf>
    <xf numFmtId="37" fontId="11" fillId="22" borderId="433" xfId="0" applyNumberFormat="1" applyFont="1" applyFill="1" applyBorder="1"/>
    <xf numFmtId="0" fontId="11" fillId="0" borderId="153" xfId="0" applyFont="1" applyBorder="1" applyAlignment="1">
      <alignment horizontal="centerContinuous" wrapText="1"/>
    </xf>
    <xf numFmtId="0" fontId="11" fillId="0" borderId="149" xfId="0" applyFont="1" applyBorder="1" applyAlignment="1">
      <alignment horizontal="centerContinuous"/>
    </xf>
    <xf numFmtId="0" fontId="11" fillId="0" borderId="128" xfId="0" applyFont="1" applyBorder="1" applyAlignment="1">
      <alignment horizontal="centerContinuous"/>
    </xf>
    <xf numFmtId="0" fontId="59" fillId="0" borderId="256" xfId="0" applyFont="1" applyBorder="1"/>
    <xf numFmtId="0" fontId="0" fillId="0" borderId="149" xfId="0" applyBorder="1"/>
    <xf numFmtId="164" fontId="11" fillId="0" borderId="0" xfId="0" applyNumberFormat="1" applyFont="1" applyAlignment="1">
      <alignment horizontal="right"/>
    </xf>
    <xf numFmtId="0" fontId="11" fillId="0" borderId="322" xfId="0" applyFont="1" applyBorder="1" applyAlignment="1">
      <alignment horizontal="left"/>
    </xf>
    <xf numFmtId="0" fontId="11" fillId="0" borderId="350" xfId="0" applyFont="1" applyBorder="1" applyAlignment="1">
      <alignment horizontal="centerContinuous"/>
    </xf>
    <xf numFmtId="0" fontId="11" fillId="0" borderId="350" xfId="0" applyFont="1" applyBorder="1" applyAlignment="1">
      <alignment horizontal="center"/>
    </xf>
    <xf numFmtId="0" fontId="11" fillId="9" borderId="431" xfId="0" applyFont="1" applyFill="1" applyBorder="1"/>
    <xf numFmtId="5" fontId="11" fillId="9" borderId="431" xfId="0" applyNumberFormat="1" applyFont="1" applyFill="1" applyBorder="1"/>
    <xf numFmtId="0" fontId="14" fillId="0" borderId="349" xfId="0" applyFont="1" applyBorder="1"/>
    <xf numFmtId="5" fontId="11" fillId="0" borderId="350" xfId="0" applyNumberFormat="1" applyFont="1" applyBorder="1"/>
    <xf numFmtId="0" fontId="7" fillId="0" borderId="427" xfId="0" applyFont="1" applyBorder="1" applyAlignment="1">
      <alignment horizontal="centerContinuous"/>
    </xf>
    <xf numFmtId="0" fontId="7" fillId="0" borderId="349" xfId="0" applyFont="1" applyBorder="1"/>
    <xf numFmtId="0" fontId="7" fillId="0" borderId="432" xfId="0" applyFont="1" applyBorder="1" applyAlignment="1">
      <alignment horizontal="centerContinuous"/>
    </xf>
    <xf numFmtId="0" fontId="7" fillId="0" borderId="433" xfId="0" applyFont="1" applyBorder="1" applyAlignment="1">
      <alignment horizontal="centerContinuous"/>
    </xf>
    <xf numFmtId="0" fontId="7" fillId="0" borderId="430" xfId="0" applyFont="1" applyBorder="1" applyAlignment="1">
      <alignment horizontal="centerContinuous"/>
    </xf>
    <xf numFmtId="0" fontId="7" fillId="0" borderId="322" xfId="0" applyFont="1" applyBorder="1" applyAlignment="1">
      <alignment horizontal="center"/>
    </xf>
    <xf numFmtId="0" fontId="7" fillId="0" borderId="432" xfId="0" applyFont="1" applyBorder="1"/>
    <xf numFmtId="0" fontId="7" fillId="0" borderId="430" xfId="0" applyFont="1" applyBorder="1" applyAlignment="1">
      <alignment horizontal="center"/>
    </xf>
    <xf numFmtId="0" fontId="7" fillId="0" borderId="436" xfId="0" applyFont="1" applyBorder="1"/>
    <xf numFmtId="5" fontId="7" fillId="12" borderId="430" xfId="0" applyNumberFormat="1" applyFont="1" applyFill="1" applyBorder="1"/>
    <xf numFmtId="5" fontId="7" fillId="12" borderId="435" xfId="0" applyNumberFormat="1" applyFont="1" applyFill="1" applyBorder="1"/>
    <xf numFmtId="0" fontId="7" fillId="0" borderId="430" xfId="0" applyFont="1" applyBorder="1" applyAlignment="1">
      <alignment horizontal="left"/>
    </xf>
    <xf numFmtId="0" fontId="7" fillId="0" borderId="430" xfId="0" applyFont="1" applyBorder="1"/>
    <xf numFmtId="183" fontId="7" fillId="0" borderId="430" xfId="2" applyNumberFormat="1" applyFont="1" applyFill="1" applyBorder="1" applyProtection="1"/>
    <xf numFmtId="183" fontId="7" fillId="0" borderId="435" xfId="2" applyNumberFormat="1" applyFont="1" applyFill="1" applyBorder="1" applyProtection="1"/>
    <xf numFmtId="37" fontId="7" fillId="12" borderId="430" xfId="0" applyNumberFormat="1" applyFont="1" applyFill="1" applyBorder="1"/>
    <xf numFmtId="37" fontId="7" fillId="12" borderId="435" xfId="0" applyNumberFormat="1" applyFont="1" applyFill="1" applyBorder="1"/>
    <xf numFmtId="37" fontId="7" fillId="0" borderId="430" xfId="0" applyNumberFormat="1" applyFont="1" applyBorder="1"/>
    <xf numFmtId="37" fontId="11" fillId="22" borderId="430" xfId="0" applyNumberFormat="1" applyFont="1" applyFill="1" applyBorder="1"/>
    <xf numFmtId="37" fontId="11" fillId="22" borderId="435" xfId="0" applyNumberFormat="1" applyFont="1" applyFill="1" applyBorder="1"/>
    <xf numFmtId="0" fontId="7" fillId="0" borderId="248" xfId="0" applyFont="1" applyBorder="1" applyAlignment="1">
      <alignment horizontal="left"/>
    </xf>
    <xf numFmtId="0" fontId="7" fillId="0" borderId="243" xfId="0" applyFont="1" applyBorder="1" applyAlignment="1">
      <alignment horizontal="left"/>
    </xf>
    <xf numFmtId="49" fontId="11" fillId="0" borderId="249" xfId="0" applyNumberFormat="1" applyFont="1" applyBorder="1" applyAlignment="1">
      <alignment horizontal="left"/>
    </xf>
    <xf numFmtId="177" fontId="11" fillId="0" borderId="297" xfId="1" applyNumberFormat="1" applyFont="1" applyBorder="1"/>
    <xf numFmtId="0" fontId="0" fillId="0" borderId="22" xfId="0" applyBorder="1" applyAlignment="1">
      <alignment horizontal="left"/>
    </xf>
    <xf numFmtId="0" fontId="26" fillId="0" borderId="322" xfId="0" applyFont="1" applyBorder="1"/>
    <xf numFmtId="37" fontId="7" fillId="12" borderId="432" xfId="0" applyNumberFormat="1" applyFont="1" applyFill="1" applyBorder="1"/>
    <xf numFmtId="177" fontId="7" fillId="0" borderId="432" xfId="1" applyNumberFormat="1" applyFont="1" applyFill="1" applyBorder="1" applyProtection="1"/>
    <xf numFmtId="177" fontId="7" fillId="0" borderId="430" xfId="1" applyNumberFormat="1" applyFont="1" applyFill="1" applyBorder="1" applyProtection="1"/>
    <xf numFmtId="177" fontId="7" fillId="12" borderId="432" xfId="1" applyNumberFormat="1" applyFont="1" applyFill="1" applyBorder="1" applyProtection="1"/>
    <xf numFmtId="177" fontId="7" fillId="12" borderId="430" xfId="1" applyNumberFormat="1" applyFont="1" applyFill="1" applyBorder="1" applyProtection="1"/>
    <xf numFmtId="177" fontId="7" fillId="0" borderId="432" xfId="1" applyNumberFormat="1" applyFont="1" applyBorder="1" applyProtection="1"/>
    <xf numFmtId="177" fontId="7" fillId="0" borderId="430" xfId="1" applyNumberFormat="1" applyFont="1" applyBorder="1" applyProtection="1"/>
    <xf numFmtId="177" fontId="7" fillId="22" borderId="432" xfId="1" applyNumberFormat="1" applyFont="1" applyFill="1" applyBorder="1" applyProtection="1"/>
    <xf numFmtId="177" fontId="7" fillId="22" borderId="430" xfId="1" applyNumberFormat="1" applyFont="1" applyFill="1" applyBorder="1" applyProtection="1"/>
    <xf numFmtId="177" fontId="11" fillId="22" borderId="432" xfId="1" applyNumberFormat="1" applyFont="1" applyFill="1" applyBorder="1" applyProtection="1"/>
    <xf numFmtId="177" fontId="11" fillId="22" borderId="430" xfId="1" applyNumberFormat="1" applyFont="1" applyFill="1" applyBorder="1" applyProtection="1"/>
    <xf numFmtId="5" fontId="7" fillId="0" borderId="430" xfId="0" applyNumberFormat="1" applyFont="1" applyBorder="1"/>
    <xf numFmtId="5" fontId="7" fillId="0" borderId="432" xfId="0" applyNumberFormat="1" applyFont="1" applyBorder="1"/>
    <xf numFmtId="7" fontId="7" fillId="0" borderId="430" xfId="0" applyNumberFormat="1" applyFont="1" applyBorder="1"/>
    <xf numFmtId="7" fontId="7" fillId="0" borderId="432" xfId="0" applyNumberFormat="1" applyFont="1" applyBorder="1"/>
    <xf numFmtId="7" fontId="7" fillId="0" borderId="434" xfId="0" applyNumberFormat="1" applyFont="1" applyBorder="1"/>
    <xf numFmtId="37" fontId="7" fillId="22" borderId="434" xfId="0" applyNumberFormat="1" applyFont="1" applyFill="1" applyBorder="1"/>
    <xf numFmtId="37" fontId="7" fillId="22" borderId="430" xfId="0" applyNumberFormat="1" applyFont="1" applyFill="1" applyBorder="1"/>
    <xf numFmtId="0" fontId="11" fillId="0" borderId="0" xfId="0" applyFont="1" applyAlignment="1">
      <alignment horizontal="left" wrapText="1"/>
    </xf>
    <xf numFmtId="0" fontId="13" fillId="0" borderId="0" xfId="0" applyFont="1" applyAlignment="1">
      <alignment horizontal="center" wrapText="1"/>
    </xf>
    <xf numFmtId="0" fontId="10" fillId="0" borderId="0" xfId="0" applyFont="1" applyAlignment="1">
      <alignment horizontal="center"/>
    </xf>
    <xf numFmtId="0" fontId="12" fillId="0" borderId="0" xfId="0" applyFont="1" applyAlignment="1">
      <alignment horizontal="center" wrapText="1"/>
    </xf>
    <xf numFmtId="0" fontId="13" fillId="0" borderId="0" xfId="0" applyFont="1" applyAlignment="1">
      <alignment wrapText="1"/>
    </xf>
    <xf numFmtId="0" fontId="16" fillId="0" borderId="4" xfId="0" applyFont="1" applyBorder="1" applyAlignment="1">
      <alignment horizontal="left" wrapText="1"/>
    </xf>
    <xf numFmtId="0" fontId="16" fillId="0" borderId="0" xfId="0" applyFont="1" applyAlignment="1">
      <alignment horizontal="left" wrapText="1"/>
    </xf>
    <xf numFmtId="0" fontId="16" fillId="0" borderId="5" xfId="0" applyFont="1" applyBorder="1" applyAlignment="1">
      <alignment horizontal="left" wrapText="1"/>
    </xf>
    <xf numFmtId="0" fontId="10" fillId="0" borderId="4" xfId="0" applyFont="1" applyBorder="1" applyAlignment="1">
      <alignment horizontal="center"/>
    </xf>
    <xf numFmtId="0" fontId="10" fillId="0" borderId="5" xfId="0" applyFont="1" applyBorder="1" applyAlignment="1">
      <alignment horizontal="center"/>
    </xf>
    <xf numFmtId="0" fontId="17" fillId="0" borderId="0" xfId="0" applyFont="1" applyAlignment="1">
      <alignment horizontal="left"/>
    </xf>
    <xf numFmtId="0" fontId="17" fillId="0" borderId="5" xfId="0" applyFont="1" applyBorder="1" applyAlignment="1">
      <alignment horizontal="left"/>
    </xf>
    <xf numFmtId="0" fontId="17" fillId="0" borderId="0" xfId="0" applyFont="1"/>
    <xf numFmtId="0" fontId="17" fillId="0" borderId="5" xfId="0" applyFont="1" applyBorder="1"/>
    <xf numFmtId="0" fontId="11" fillId="0" borderId="31" xfId="0" applyFont="1" applyBorder="1" applyAlignment="1">
      <alignment horizontal="left" vertical="top" wrapText="1"/>
    </xf>
    <xf numFmtId="0" fontId="0" fillId="0" borderId="29" xfId="0" applyBorder="1"/>
    <xf numFmtId="0" fontId="11" fillId="0" borderId="0" xfId="0" applyFont="1" applyAlignment="1">
      <alignment horizontal="left" vertical="top" wrapText="1"/>
    </xf>
    <xf numFmtId="0" fontId="0" fillId="0" borderId="5" xfId="0" applyBorder="1"/>
    <xf numFmtId="0" fontId="0" fillId="0" borderId="31" xfId="0" applyBorder="1" applyAlignment="1">
      <alignment wrapText="1"/>
    </xf>
    <xf numFmtId="0" fontId="0" fillId="0" borderId="29" xfId="0" applyBorder="1" applyAlignment="1">
      <alignment wrapText="1"/>
    </xf>
    <xf numFmtId="0" fontId="0" fillId="0" borderId="0" xfId="0" applyAlignment="1">
      <alignment wrapText="1"/>
    </xf>
    <xf numFmtId="0" fontId="0" fillId="0" borderId="5" xfId="0" applyBorder="1" applyAlignment="1">
      <alignment wrapText="1"/>
    </xf>
    <xf numFmtId="0" fontId="0" fillId="0" borderId="31" xfId="0" applyBorder="1"/>
    <xf numFmtId="0" fontId="0" fillId="0" borderId="0" xfId="0"/>
    <xf numFmtId="0" fontId="11" fillId="0" borderId="0" xfId="0" applyFont="1" applyAlignment="1">
      <alignment horizontal="center"/>
    </xf>
    <xf numFmtId="0" fontId="0" fillId="0" borderId="0" xfId="0" applyAlignment="1">
      <alignment horizontal="center"/>
    </xf>
    <xf numFmtId="0" fontId="0" fillId="0" borderId="5" xfId="0" applyBorder="1" applyAlignment="1">
      <alignment horizontal="center"/>
    </xf>
    <xf numFmtId="0" fontId="11" fillId="0" borderId="5" xfId="0" applyFont="1" applyBorder="1" applyAlignment="1">
      <alignment horizontal="center"/>
    </xf>
    <xf numFmtId="0" fontId="11" fillId="0" borderId="5" xfId="0" applyFont="1" applyBorder="1" applyAlignment="1">
      <alignment horizontal="left" wrapText="1"/>
    </xf>
    <xf numFmtId="0" fontId="11" fillId="0" borderId="0" xfId="0" applyFont="1" applyAlignment="1">
      <alignment horizontal="center" wrapText="1"/>
    </xf>
    <xf numFmtId="0" fontId="11" fillId="0" borderId="5" xfId="0" applyFont="1" applyBorder="1" applyAlignment="1">
      <alignment horizontal="center" wrapText="1"/>
    </xf>
    <xf numFmtId="0" fontId="7" fillId="0" borderId="0" xfId="0" applyFont="1" applyAlignment="1">
      <alignment horizontal="left" vertical="top" wrapText="1"/>
    </xf>
    <xf numFmtId="0" fontId="7" fillId="0" borderId="5" xfId="0" applyFont="1" applyBorder="1" applyAlignment="1">
      <alignment horizontal="left" vertical="top" wrapText="1"/>
    </xf>
    <xf numFmtId="0" fontId="0" fillId="0" borderId="0" xfId="0" applyAlignment="1">
      <alignment horizontal="left" vertical="top" wrapText="1"/>
    </xf>
    <xf numFmtId="0" fontId="7" fillId="0" borderId="0" xfId="0" applyFont="1" applyAlignment="1">
      <alignment vertical="top" wrapText="1"/>
    </xf>
    <xf numFmtId="0" fontId="0" fillId="0" borderId="0" xfId="0" applyAlignment="1">
      <alignment vertical="top" wrapText="1"/>
    </xf>
    <xf numFmtId="0" fontId="7" fillId="0" borderId="31" xfId="0" applyFont="1" applyBorder="1" applyAlignment="1">
      <alignment horizontal="left" wrapText="1"/>
    </xf>
    <xf numFmtId="0" fontId="7" fillId="0" borderId="31" xfId="0" applyFont="1" applyBorder="1" applyAlignment="1">
      <alignment horizontal="left" vertical="top" wrapText="1"/>
    </xf>
    <xf numFmtId="0" fontId="0" fillId="0" borderId="10" xfId="0" applyBorder="1" applyAlignment="1">
      <alignment wrapText="1"/>
    </xf>
    <xf numFmtId="0" fontId="7" fillId="0" borderId="0" xfId="0" applyFont="1" applyAlignment="1">
      <alignment horizontal="left" wrapText="1"/>
    </xf>
    <xf numFmtId="0" fontId="0" fillId="0" borderId="0" xfId="0" applyAlignment="1">
      <alignment horizontal="left" wrapText="1"/>
    </xf>
    <xf numFmtId="0" fontId="0" fillId="0" borderId="10" xfId="0" applyBorder="1" applyAlignment="1">
      <alignment horizontal="left" wrapText="1"/>
    </xf>
    <xf numFmtId="0" fontId="0" fillId="0" borderId="233" xfId="0" applyBorder="1" applyAlignment="1">
      <alignment horizontal="left" wrapText="1"/>
    </xf>
    <xf numFmtId="0" fontId="0" fillId="0" borderId="233" xfId="0" applyBorder="1" applyAlignment="1">
      <alignment horizontal="left" vertical="top" wrapText="1"/>
    </xf>
    <xf numFmtId="0" fontId="0" fillId="0" borderId="0" xfId="0" applyAlignment="1">
      <alignment vertical="top"/>
    </xf>
    <xf numFmtId="0" fontId="0" fillId="0" borderId="233" xfId="0" applyBorder="1" applyAlignment="1">
      <alignment vertical="top"/>
    </xf>
    <xf numFmtId="0" fontId="11" fillId="0" borderId="0" xfId="0" applyFont="1" applyAlignment="1">
      <alignment vertical="top" wrapText="1"/>
    </xf>
    <xf numFmtId="0" fontId="11" fillId="0" borderId="233" xfId="0" applyFont="1" applyBorder="1" applyAlignment="1">
      <alignment vertical="top" wrapText="1"/>
    </xf>
    <xf numFmtId="0" fontId="11" fillId="0" borderId="5" xfId="0" applyFont="1" applyBorder="1" applyAlignment="1">
      <alignment horizontal="left" vertical="top" wrapText="1"/>
    </xf>
    <xf numFmtId="0" fontId="11" fillId="0" borderId="336" xfId="0" applyFont="1" applyBorder="1" applyAlignment="1">
      <alignment horizontal="left" vertical="top" wrapText="1"/>
    </xf>
    <xf numFmtId="0" fontId="11" fillId="0" borderId="337" xfId="0" applyFont="1" applyBorder="1" applyAlignment="1">
      <alignment horizontal="left" vertical="top" wrapText="1"/>
    </xf>
    <xf numFmtId="0" fontId="11" fillId="0" borderId="19" xfId="0" applyFont="1" applyBorder="1" applyAlignment="1">
      <alignment horizontal="left" vertical="top" wrapText="1"/>
    </xf>
    <xf numFmtId="0" fontId="11" fillId="0" borderId="346" xfId="0" applyFont="1" applyBorder="1" applyAlignment="1">
      <alignment horizontal="left" vertical="top" wrapText="1"/>
    </xf>
    <xf numFmtId="0" fontId="11" fillId="0" borderId="138" xfId="0" applyFont="1" applyBorder="1" applyAlignment="1">
      <alignment horizontal="left" vertical="top" wrapText="1"/>
    </xf>
    <xf numFmtId="0" fontId="19" fillId="0" borderId="31" xfId="0" applyFont="1" applyBorder="1" applyAlignment="1">
      <alignment horizontal="left" vertical="justify" wrapText="1"/>
    </xf>
    <xf numFmtId="0" fontId="0" fillId="0" borderId="31" xfId="0" applyBorder="1" applyAlignment="1">
      <alignment horizontal="left" vertical="justify" wrapText="1"/>
    </xf>
    <xf numFmtId="0" fontId="0" fillId="0" borderId="0" xfId="0" applyAlignment="1">
      <alignment horizontal="left" vertical="justify" wrapText="1"/>
    </xf>
    <xf numFmtId="0" fontId="19" fillId="0" borderId="31" xfId="0" applyFont="1" applyBorder="1" applyAlignment="1">
      <alignment horizontal="left" vertical="top" wrapText="1"/>
    </xf>
    <xf numFmtId="0" fontId="19" fillId="0" borderId="29" xfId="0" applyFont="1" applyBorder="1" applyAlignment="1">
      <alignment horizontal="left" vertical="top" wrapText="1"/>
    </xf>
    <xf numFmtId="0" fontId="19" fillId="0" borderId="0" xfId="0" applyFont="1" applyAlignment="1">
      <alignment horizontal="left" vertical="top" wrapText="1"/>
    </xf>
    <xf numFmtId="0" fontId="19" fillId="0" borderId="5" xfId="0" applyFont="1" applyBorder="1" applyAlignment="1">
      <alignment horizontal="left" vertical="top" wrapText="1"/>
    </xf>
    <xf numFmtId="0" fontId="17" fillId="0" borderId="0" xfId="0" applyFont="1" applyAlignment="1">
      <alignment horizontal="left" wrapText="1"/>
    </xf>
    <xf numFmtId="0" fontId="17" fillId="0" borderId="5" xfId="0" applyFont="1" applyBorder="1" applyAlignment="1">
      <alignment horizontal="left" wrapText="1"/>
    </xf>
    <xf numFmtId="0" fontId="17" fillId="0" borderId="0" xfId="0" applyFont="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xf>
    <xf numFmtId="0" fontId="19" fillId="0" borderId="0" xfId="0" applyFont="1" applyAlignment="1">
      <alignment horizontal="left" vertical="justify" wrapText="1"/>
    </xf>
    <xf numFmtId="0" fontId="19" fillId="0" borderId="5" xfId="0" applyFont="1" applyBorder="1" applyAlignment="1">
      <alignment horizontal="left" vertical="justify" wrapText="1"/>
    </xf>
    <xf numFmtId="0" fontId="17" fillId="0" borderId="0" xfId="0" applyFont="1" applyAlignment="1">
      <alignment vertical="top" wrapText="1"/>
    </xf>
    <xf numFmtId="0" fontId="17" fillId="0" borderId="0" xfId="0" applyFont="1" applyAlignment="1">
      <alignment wrapText="1"/>
    </xf>
    <xf numFmtId="0" fontId="17" fillId="0" borderId="5" xfId="0" applyFont="1" applyBorder="1" applyAlignment="1">
      <alignment wrapText="1"/>
    </xf>
    <xf numFmtId="0" fontId="17" fillId="0" borderId="10" xfId="0" applyFont="1" applyBorder="1" applyAlignment="1">
      <alignment wrapText="1"/>
    </xf>
    <xf numFmtId="0" fontId="17" fillId="0" borderId="11" xfId="0" applyFont="1" applyBorder="1" applyAlignment="1">
      <alignment wrapText="1"/>
    </xf>
    <xf numFmtId="0" fontId="7" fillId="0" borderId="244" xfId="0" applyFont="1" applyBorder="1" applyAlignment="1">
      <alignment horizontal="center"/>
    </xf>
    <xf numFmtId="0" fontId="7" fillId="0" borderId="340" xfId="0" applyFont="1" applyBorder="1" applyAlignment="1">
      <alignment horizontal="center"/>
    </xf>
    <xf numFmtId="0" fontId="7" fillId="0" borderId="236" xfId="0" applyFont="1" applyBorder="1" applyAlignment="1">
      <alignment horizontal="center"/>
    </xf>
    <xf numFmtId="0" fontId="0" fillId="0" borderId="241" xfId="0" applyBorder="1"/>
    <xf numFmtId="0" fontId="0" fillId="0" borderId="233" xfId="0" applyBorder="1"/>
    <xf numFmtId="0" fontId="0" fillId="0" borderId="233" xfId="0" applyBorder="1" applyAlignment="1">
      <alignment wrapText="1"/>
    </xf>
    <xf numFmtId="0" fontId="7" fillId="0" borderId="62" xfId="0" applyFont="1" applyBorder="1" applyAlignment="1">
      <alignment horizontal="left" wrapText="1"/>
    </xf>
    <xf numFmtId="0" fontId="7" fillId="0" borderId="30" xfId="0" applyFont="1" applyBorder="1" applyAlignment="1">
      <alignment horizontal="left" wrapText="1"/>
    </xf>
    <xf numFmtId="0" fontId="7" fillId="0" borderId="55" xfId="0" applyFont="1" applyBorder="1" applyAlignment="1">
      <alignment horizontal="left" wrapText="1"/>
    </xf>
    <xf numFmtId="0" fontId="7" fillId="0" borderId="4" xfId="0" applyFont="1" applyBorder="1" applyAlignment="1">
      <alignment horizontal="left" wrapText="1"/>
    </xf>
    <xf numFmtId="0" fontId="7" fillId="0" borderId="29" xfId="0" applyFont="1" applyBorder="1" applyAlignment="1">
      <alignment horizontal="left" wrapText="1"/>
    </xf>
    <xf numFmtId="0" fontId="7" fillId="0" borderId="5" xfId="0" applyFont="1" applyBorder="1" applyAlignment="1">
      <alignment horizontal="left" wrapText="1"/>
    </xf>
    <xf numFmtId="0" fontId="7" fillId="0" borderId="233" xfId="0" applyFont="1" applyBorder="1" applyAlignment="1">
      <alignment horizontal="left" wrapText="1"/>
    </xf>
    <xf numFmtId="0" fontId="7" fillId="0" borderId="327" xfId="0" applyFont="1" applyBorder="1" applyAlignment="1">
      <alignment horizontal="left" wrapText="1"/>
    </xf>
    <xf numFmtId="0" fontId="7" fillId="0" borderId="349" xfId="0" applyFont="1" applyBorder="1" applyAlignment="1">
      <alignment horizontal="left" wrapText="1"/>
    </xf>
    <xf numFmtId="0" fontId="0" fillId="0" borderId="349" xfId="0" applyBorder="1"/>
    <xf numFmtId="0" fontId="0" fillId="0" borderId="346" xfId="0" applyBorder="1" applyAlignment="1">
      <alignment wrapText="1"/>
    </xf>
    <xf numFmtId="0" fontId="7" fillId="0" borderId="0" xfId="0" applyFont="1" applyAlignment="1">
      <alignment horizontal="center"/>
    </xf>
    <xf numFmtId="0" fontId="7" fillId="0" borderId="19" xfId="0" applyFont="1" applyBorder="1" applyAlignment="1">
      <alignment horizontal="center"/>
    </xf>
    <xf numFmtId="0" fontId="0" fillId="0" borderId="25" xfId="0" applyBorder="1" applyAlignment="1">
      <alignment horizontal="center"/>
    </xf>
    <xf numFmtId="0" fontId="7" fillId="0" borderId="19" xfId="0" applyFont="1" applyBorder="1" applyAlignment="1">
      <alignment horizontal="left" wrapText="1"/>
    </xf>
    <xf numFmtId="0" fontId="0" fillId="0" borderId="19" xfId="0" applyBorder="1" applyAlignment="1">
      <alignment wrapText="1"/>
    </xf>
    <xf numFmtId="0" fontId="0" fillId="0" borderId="21" xfId="0" applyBorder="1" applyAlignment="1">
      <alignment wrapText="1"/>
    </xf>
    <xf numFmtId="0" fontId="7" fillId="0" borderId="0" xfId="0" applyFont="1" applyAlignment="1">
      <alignment horizontal="center" wrapText="1"/>
    </xf>
    <xf numFmtId="0" fontId="0" fillId="0" borderId="0" xfId="0" applyAlignment="1">
      <alignment horizontal="center" wrapText="1"/>
    </xf>
    <xf numFmtId="0" fontId="0" fillId="0" borderId="25" xfId="0" applyBorder="1" applyAlignment="1">
      <alignment wrapText="1"/>
    </xf>
    <xf numFmtId="0" fontId="20" fillId="0" borderId="19" xfId="0" applyFont="1" applyBorder="1" applyAlignment="1">
      <alignment horizontal="center"/>
    </xf>
    <xf numFmtId="0" fontId="12" fillId="0" borderId="0" xfId="0" applyFont="1" applyAlignment="1">
      <alignment horizontal="center"/>
    </xf>
    <xf numFmtId="0" fontId="12" fillId="0" borderId="25" xfId="0" applyFont="1" applyBorder="1" applyAlignment="1">
      <alignment horizontal="center"/>
    </xf>
    <xf numFmtId="0" fontId="11" fillId="0" borderId="31" xfId="0" applyFont="1" applyBorder="1" applyAlignment="1">
      <alignment horizontal="left" wrapText="1"/>
    </xf>
    <xf numFmtId="0" fontId="11" fillId="0" borderId="0" xfId="0" applyFont="1" applyAlignment="1">
      <alignment wrapText="1"/>
    </xf>
    <xf numFmtId="0" fontId="7" fillId="0" borderId="29" xfId="0" applyFont="1" applyBorder="1" applyAlignment="1">
      <alignment horizontal="left" vertical="top" wrapText="1"/>
    </xf>
    <xf numFmtId="0" fontId="7" fillId="0" borderId="346" xfId="0" applyFont="1" applyBorder="1" applyAlignment="1">
      <alignment horizontal="left" wrapText="1"/>
    </xf>
    <xf numFmtId="0" fontId="7" fillId="0" borderId="10" xfId="0" applyFont="1" applyBorder="1" applyAlignment="1">
      <alignment horizontal="left" wrapText="1"/>
    </xf>
    <xf numFmtId="0" fontId="54" fillId="0" borderId="0" xfId="0" applyFont="1" applyAlignment="1">
      <alignment horizontal="left" wrapText="1"/>
    </xf>
    <xf numFmtId="0" fontId="54" fillId="0" borderId="5" xfId="0" applyFont="1" applyBorder="1" applyAlignment="1">
      <alignment horizontal="left" wrapText="1"/>
    </xf>
    <xf numFmtId="0" fontId="0" fillId="0" borderId="5" xfId="0" applyBorder="1" applyAlignment="1">
      <alignment horizontal="left" wrapText="1"/>
    </xf>
    <xf numFmtId="0" fontId="7" fillId="0" borderId="0" xfId="0" applyFont="1" applyAlignment="1">
      <alignment horizontal="left"/>
    </xf>
    <xf numFmtId="0" fontId="11" fillId="0" borderId="250" xfId="0" applyFont="1" applyBorder="1" applyAlignment="1">
      <alignment horizontal="center"/>
    </xf>
    <xf numFmtId="0" fontId="11" fillId="0" borderId="42" xfId="0" applyFont="1" applyBorder="1" applyAlignment="1">
      <alignment horizontal="center"/>
    </xf>
    <xf numFmtId="0" fontId="11" fillId="0" borderId="251" xfId="0" applyFont="1" applyBorder="1" applyAlignment="1">
      <alignment horizontal="center"/>
    </xf>
    <xf numFmtId="0" fontId="11" fillId="0" borderId="41" xfId="0" applyFont="1" applyBorder="1" applyAlignment="1">
      <alignment horizontal="center"/>
    </xf>
    <xf numFmtId="0" fontId="11" fillId="0" borderId="39" xfId="0" applyFont="1" applyBorder="1" applyAlignment="1">
      <alignment horizontal="center"/>
    </xf>
    <xf numFmtId="0" fontId="23" fillId="0" borderId="4" xfId="0" applyFont="1" applyBorder="1" applyAlignment="1">
      <alignment horizontal="left"/>
    </xf>
    <xf numFmtId="0" fontId="23" fillId="0" borderId="0" xfId="0" applyFont="1" applyAlignment="1">
      <alignment horizontal="left"/>
    </xf>
    <xf numFmtId="0" fontId="23" fillId="0" borderId="9" xfId="0" applyFont="1" applyBorder="1" applyAlignment="1">
      <alignment horizontal="left"/>
    </xf>
    <xf numFmtId="0" fontId="23" fillId="0" borderId="10" xfId="0" applyFont="1" applyBorder="1" applyAlignment="1">
      <alignment horizontal="left"/>
    </xf>
    <xf numFmtId="0" fontId="23" fillId="0" borderId="31" xfId="0" applyFont="1" applyBorder="1" applyAlignment="1">
      <alignment horizontal="left"/>
    </xf>
    <xf numFmtId="0" fontId="23" fillId="0" borderId="29" xfId="0" applyFont="1" applyBorder="1" applyAlignment="1">
      <alignment horizontal="left"/>
    </xf>
    <xf numFmtId="0" fontId="23" fillId="0" borderId="5" xfId="0" applyFont="1" applyBorder="1" applyAlignment="1">
      <alignment horizontal="left"/>
    </xf>
    <xf numFmtId="0" fontId="23" fillId="0" borderId="30" xfId="0" applyFont="1" applyBorder="1" applyAlignment="1">
      <alignment horizontal="left"/>
    </xf>
    <xf numFmtId="0" fontId="7" fillId="4" borderId="41" xfId="0" applyFont="1" applyFill="1" applyBorder="1" applyAlignment="1">
      <alignment horizontal="center"/>
    </xf>
    <xf numFmtId="0" fontId="7" fillId="4" borderId="42" xfId="0" applyFont="1" applyFill="1" applyBorder="1" applyAlignment="1">
      <alignment horizontal="center"/>
    </xf>
    <xf numFmtId="0" fontId="7" fillId="4" borderId="39" xfId="0" applyFont="1" applyFill="1" applyBorder="1" applyAlignment="1">
      <alignment horizontal="center"/>
    </xf>
    <xf numFmtId="0" fontId="23" fillId="0" borderId="11" xfId="0" applyFont="1" applyBorder="1" applyAlignment="1">
      <alignment horizontal="left"/>
    </xf>
    <xf numFmtId="0" fontId="11" fillId="0" borderId="1" xfId="0" applyFont="1" applyBorder="1" applyAlignment="1">
      <alignment horizontal="right"/>
    </xf>
    <xf numFmtId="0" fontId="11" fillId="0" borderId="238" xfId="0" applyFont="1" applyBorder="1" applyAlignment="1">
      <alignment horizontal="left"/>
    </xf>
    <xf numFmtId="0" fontId="11" fillId="0" borderId="0" xfId="0" applyFont="1" applyAlignment="1">
      <alignment horizontal="left"/>
    </xf>
    <xf numFmtId="0" fontId="11" fillId="0" borderId="233" xfId="0" applyFont="1" applyBorder="1" applyAlignment="1">
      <alignment horizontal="left"/>
    </xf>
    <xf numFmtId="0" fontId="12" fillId="0" borderId="354" xfId="0" applyFont="1" applyBorder="1" applyAlignment="1">
      <alignment horizontal="center"/>
    </xf>
    <xf numFmtId="0" fontId="12" fillId="0" borderId="346" xfId="0" applyFont="1" applyBorder="1" applyAlignment="1">
      <alignment horizontal="center"/>
    </xf>
    <xf numFmtId="0" fontId="11" fillId="0" borderId="4" xfId="0" applyFont="1" applyBorder="1" applyAlignment="1">
      <alignment wrapText="1"/>
    </xf>
    <xf numFmtId="0" fontId="0" fillId="0" borderId="4" xfId="0" applyBorder="1" applyAlignment="1">
      <alignment wrapText="1"/>
    </xf>
    <xf numFmtId="0" fontId="0" fillId="0" borderId="11" xfId="0" applyBorder="1" applyAlignment="1">
      <alignment wrapText="1"/>
    </xf>
    <xf numFmtId="0" fontId="0" fillId="0" borderId="9" xfId="0" applyBorder="1" applyAlignment="1">
      <alignment wrapText="1"/>
    </xf>
    <xf numFmtId="0" fontId="11" fillId="0" borderId="9" xfId="0" applyFont="1" applyBorder="1" applyAlignment="1">
      <alignment horizontal="center"/>
    </xf>
    <xf numFmtId="0" fontId="0" fillId="0" borderId="26" xfId="0" applyBorder="1" applyAlignment="1">
      <alignment horizontal="center"/>
    </xf>
    <xf numFmtId="0" fontId="11" fillId="0" borderId="21" xfId="0" applyFont="1" applyBorder="1" applyAlignment="1">
      <alignment horizontal="center"/>
    </xf>
    <xf numFmtId="0" fontId="11" fillId="0" borderId="30" xfId="0" applyFont="1" applyBorder="1" applyAlignment="1">
      <alignment horizontal="center"/>
    </xf>
    <xf numFmtId="0" fontId="0" fillId="0" borderId="27" xfId="0" applyBorder="1" applyAlignment="1">
      <alignment horizontal="center"/>
    </xf>
    <xf numFmtId="0" fontId="11" fillId="0" borderId="4" xfId="0" applyFont="1" applyBorder="1" applyAlignment="1">
      <alignment horizontal="center"/>
    </xf>
    <xf numFmtId="0" fontId="11" fillId="0" borderId="19" xfId="0" applyFont="1" applyBorder="1" applyAlignment="1">
      <alignment horizontal="center"/>
    </xf>
    <xf numFmtId="0" fontId="11" fillId="0" borderId="242" xfId="0" applyFont="1" applyBorder="1" applyAlignment="1">
      <alignment wrapText="1"/>
    </xf>
    <xf numFmtId="0" fontId="0" fillId="0" borderId="349" xfId="0" applyBorder="1" applyAlignment="1">
      <alignment wrapText="1"/>
    </xf>
    <xf numFmtId="0" fontId="0" fillId="0" borderId="241" xfId="0" applyBorder="1" applyAlignment="1">
      <alignment wrapText="1"/>
    </xf>
    <xf numFmtId="0" fontId="0" fillId="0" borderId="354" xfId="0" applyBorder="1" applyAlignment="1">
      <alignment wrapText="1"/>
    </xf>
    <xf numFmtId="0" fontId="11" fillId="0" borderId="354" xfId="0" applyFont="1" applyBorder="1" applyAlignment="1">
      <alignment wrapText="1"/>
    </xf>
    <xf numFmtId="0" fontId="11" fillId="0" borderId="30" xfId="0" applyFont="1" applyBorder="1" applyAlignment="1">
      <alignment horizontal="left" wrapText="1"/>
    </xf>
    <xf numFmtId="0" fontId="11" fillId="0" borderId="4" xfId="0" applyFont="1" applyBorder="1" applyAlignment="1">
      <alignment horizontal="left" wrapText="1"/>
    </xf>
    <xf numFmtId="0" fontId="11" fillId="0" borderId="4" xfId="0" applyFont="1" applyBorder="1" applyAlignment="1">
      <alignment horizontal="left" vertical="top" wrapText="1"/>
    </xf>
    <xf numFmtId="0" fontId="11" fillId="0" borderId="29" xfId="0" applyFont="1" applyBorder="1" applyAlignment="1">
      <alignment horizontal="left" vertical="top" wrapText="1"/>
    </xf>
    <xf numFmtId="0" fontId="0" fillId="0" borderId="4" xfId="0" applyBorder="1" applyAlignment="1">
      <alignment horizontal="left" wrapText="1"/>
    </xf>
    <xf numFmtId="0" fontId="11" fillId="0" borderId="29" xfId="0" applyFont="1" applyBorder="1" applyAlignment="1">
      <alignment horizontal="left" wrapText="1"/>
    </xf>
    <xf numFmtId="0" fontId="11" fillId="0" borderId="30" xfId="0" applyFont="1" applyBorder="1" applyAlignment="1">
      <alignment wrapText="1"/>
    </xf>
    <xf numFmtId="0" fontId="23" fillId="0" borderId="15" xfId="0" applyFont="1" applyBorder="1" applyAlignment="1">
      <alignment horizontal="center" wrapText="1"/>
    </xf>
    <xf numFmtId="0" fontId="11" fillId="0" borderId="31" xfId="0" applyFont="1" applyBorder="1" applyAlignment="1">
      <alignment horizontal="center"/>
    </xf>
    <xf numFmtId="0" fontId="11" fillId="0" borderId="27" xfId="0" applyFont="1" applyBorder="1" applyAlignment="1">
      <alignment horizontal="center"/>
    </xf>
    <xf numFmtId="0" fontId="11" fillId="0" borderId="177" xfId="0" applyFont="1" applyBorder="1" applyAlignment="1">
      <alignment horizontal="center"/>
    </xf>
    <xf numFmtId="0" fontId="11" fillId="0" borderId="25" xfId="0" applyFont="1" applyBorder="1" applyAlignment="1">
      <alignment horizontal="center"/>
    </xf>
    <xf numFmtId="0" fontId="11" fillId="0" borderId="10" xfId="0" applyFont="1" applyBorder="1" applyAlignment="1">
      <alignment horizontal="center"/>
    </xf>
    <xf numFmtId="0" fontId="11" fillId="0" borderId="26" xfId="0" applyFont="1" applyBorder="1" applyAlignment="1">
      <alignment horizontal="center"/>
    </xf>
    <xf numFmtId="0" fontId="11" fillId="0" borderId="4" xfId="0" applyFont="1" applyBorder="1" applyAlignment="1">
      <alignment horizontal="left"/>
    </xf>
    <xf numFmtId="0" fontId="11" fillId="0" borderId="5" xfId="0" applyFont="1" applyBorder="1" applyAlignment="1">
      <alignment horizontal="left"/>
    </xf>
    <xf numFmtId="0" fontId="11" fillId="0" borderId="31" xfId="0" applyFont="1" applyBorder="1" applyAlignment="1">
      <alignment horizontal="left"/>
    </xf>
    <xf numFmtId="0" fontId="11" fillId="0" borderId="29" xfId="0" applyFont="1" applyBorder="1" applyAlignment="1">
      <alignment horizontal="left"/>
    </xf>
    <xf numFmtId="0" fontId="11" fillId="0" borderId="346" xfId="0" applyFont="1" applyBorder="1" applyAlignment="1">
      <alignment horizontal="left"/>
    </xf>
    <xf numFmtId="0" fontId="11" fillId="0" borderId="241" xfId="0" applyFont="1" applyBorder="1" applyAlignment="1">
      <alignment horizontal="left"/>
    </xf>
    <xf numFmtId="0" fontId="11" fillId="0" borderId="340" xfId="0" applyFont="1" applyBorder="1" applyAlignment="1">
      <alignment horizontal="right"/>
    </xf>
    <xf numFmtId="0" fontId="11" fillId="0" borderId="236" xfId="0" applyFont="1" applyBorder="1" applyAlignment="1">
      <alignment horizontal="right"/>
    </xf>
    <xf numFmtId="0" fontId="14" fillId="0" borderId="242" xfId="0" applyFont="1" applyBorder="1" applyAlignment="1">
      <alignment horizontal="center"/>
    </xf>
    <xf numFmtId="0" fontId="14" fillId="0" borderId="354" xfId="0" applyFont="1" applyBorder="1" applyAlignment="1">
      <alignment horizontal="center"/>
    </xf>
    <xf numFmtId="0" fontId="11" fillId="0" borderId="354" xfId="0" applyFont="1" applyBorder="1" applyAlignment="1">
      <alignment horizontal="center"/>
    </xf>
    <xf numFmtId="0" fontId="11" fillId="0" borderId="346" xfId="0" applyFont="1" applyBorder="1" applyAlignment="1">
      <alignment horizontal="center"/>
    </xf>
    <xf numFmtId="37" fontId="103" fillId="0" borderId="354" xfId="0" applyNumberFormat="1" applyFont="1" applyBorder="1" applyAlignment="1">
      <alignment horizontal="center"/>
    </xf>
    <xf numFmtId="37" fontId="103" fillId="0" borderId="0" xfId="0" applyNumberFormat="1" applyFont="1" applyAlignment="1">
      <alignment horizontal="center"/>
    </xf>
    <xf numFmtId="37" fontId="103" fillId="0" borderId="346" xfId="0" applyNumberFormat="1" applyFont="1" applyBorder="1" applyAlignment="1">
      <alignment horizontal="center"/>
    </xf>
    <xf numFmtId="0" fontId="11" fillId="0" borderId="5" xfId="0" applyFont="1" applyBorder="1" applyAlignment="1">
      <alignment wrapText="1"/>
    </xf>
    <xf numFmtId="0" fontId="11" fillId="0" borderId="10" xfId="0" applyFont="1" applyBorder="1" applyAlignment="1">
      <alignment wrapText="1"/>
    </xf>
    <xf numFmtId="0" fontId="11" fillId="0" borderId="11" xfId="0" applyFont="1" applyBorder="1" applyAlignment="1">
      <alignment wrapText="1"/>
    </xf>
    <xf numFmtId="37" fontId="11" fillId="0" borderId="0" xfId="0" applyNumberFormat="1" applyFont="1" applyAlignment="1">
      <alignment horizontal="center"/>
    </xf>
    <xf numFmtId="0" fontId="11" fillId="0" borderId="223" xfId="0" applyFont="1" applyBorder="1" applyAlignment="1">
      <alignment horizontal="center"/>
    </xf>
    <xf numFmtId="0" fontId="11" fillId="0" borderId="225" xfId="0" applyFont="1" applyBorder="1" applyAlignment="1">
      <alignment horizontal="center"/>
    </xf>
    <xf numFmtId="0" fontId="16" fillId="0" borderId="0" xfId="0" applyFont="1" applyAlignment="1">
      <alignment horizontal="center"/>
    </xf>
    <xf numFmtId="0" fontId="12" fillId="0" borderId="0" xfId="0" applyFont="1" applyAlignment="1">
      <alignment wrapText="1"/>
    </xf>
    <xf numFmtId="177" fontId="11" fillId="0" borderId="0" xfId="1" applyNumberFormat="1" applyFont="1" applyAlignment="1" applyProtection="1">
      <alignment horizontal="center"/>
    </xf>
    <xf numFmtId="177" fontId="11" fillId="0" borderId="296" xfId="1" applyNumberFormat="1" applyFont="1" applyBorder="1" applyAlignment="1" applyProtection="1">
      <alignment horizontal="right"/>
    </xf>
    <xf numFmtId="177" fontId="11" fillId="0" borderId="292" xfId="1" applyNumberFormat="1" applyFont="1" applyBorder="1" applyAlignment="1" applyProtection="1">
      <alignment horizontal="right"/>
    </xf>
    <xf numFmtId="0" fontId="11" fillId="0" borderId="44" xfId="0" applyFont="1" applyBorder="1" applyAlignment="1">
      <alignment horizontal="center"/>
    </xf>
    <xf numFmtId="0" fontId="11" fillId="0" borderId="45" xfId="0" applyFont="1" applyBorder="1" applyAlignment="1">
      <alignment horizontal="center"/>
    </xf>
    <xf numFmtId="177" fontId="11" fillId="0" borderId="44" xfId="1" applyNumberFormat="1" applyFont="1" applyBorder="1" applyAlignment="1" applyProtection="1">
      <alignment horizontal="center"/>
    </xf>
    <xf numFmtId="177" fontId="11" fillId="0" borderId="45" xfId="1" applyNumberFormat="1" applyFont="1" applyBorder="1" applyAlignment="1" applyProtection="1">
      <alignment horizontal="center"/>
    </xf>
    <xf numFmtId="0" fontId="11" fillId="0" borderId="44" xfId="0" applyFont="1" applyBorder="1"/>
    <xf numFmtId="0" fontId="11" fillId="0" borderId="45" xfId="0" applyFont="1" applyBorder="1"/>
    <xf numFmtId="0" fontId="11" fillId="0" borderId="281" xfId="0" applyFont="1" applyBorder="1" applyAlignment="1">
      <alignment horizontal="center"/>
    </xf>
    <xf numFmtId="0" fontId="11" fillId="0" borderId="169" xfId="0" applyFont="1" applyBorder="1" applyAlignment="1">
      <alignment horizontal="center"/>
    </xf>
    <xf numFmtId="0" fontId="11" fillId="0" borderId="167" xfId="0" applyFont="1" applyBorder="1" applyAlignment="1">
      <alignment horizontal="center"/>
    </xf>
    <xf numFmtId="0" fontId="11" fillId="0" borderId="153" xfId="0" applyFont="1" applyBorder="1" applyAlignment="1">
      <alignment horizontal="center"/>
    </xf>
    <xf numFmtId="0" fontId="11" fillId="0" borderId="128" xfId="0" applyFont="1" applyBorder="1" applyAlignment="1">
      <alignment horizontal="center"/>
    </xf>
    <xf numFmtId="0" fontId="23" fillId="0" borderId="194" xfId="0" applyFont="1" applyBorder="1" applyAlignment="1">
      <alignment horizontal="center"/>
    </xf>
    <xf numFmtId="0" fontId="23" fillId="0" borderId="27" xfId="0" applyFont="1" applyBorder="1" applyAlignment="1">
      <alignment horizontal="center"/>
    </xf>
    <xf numFmtId="0" fontId="23" fillId="0" borderId="197" xfId="0" applyFont="1" applyBorder="1" applyAlignment="1">
      <alignment horizontal="center"/>
    </xf>
    <xf numFmtId="0" fontId="23" fillId="0" borderId="42" xfId="0" applyFont="1" applyBorder="1" applyAlignment="1">
      <alignment horizontal="center"/>
    </xf>
    <xf numFmtId="0" fontId="23" fillId="0" borderId="39" xfId="0" applyFont="1" applyBorder="1" applyAlignment="1">
      <alignment horizontal="center"/>
    </xf>
    <xf numFmtId="0" fontId="11" fillId="0" borderId="322" xfId="0" applyFont="1" applyBorder="1" applyAlignment="1">
      <alignment horizontal="center"/>
    </xf>
    <xf numFmtId="0" fontId="11" fillId="0" borderId="96" xfId="0" applyFont="1" applyBorder="1" applyAlignment="1">
      <alignment horizontal="center"/>
    </xf>
    <xf numFmtId="0" fontId="11" fillId="0" borderId="306" xfId="0" applyFont="1" applyBorder="1" applyAlignment="1">
      <alignment horizontal="center"/>
    </xf>
    <xf numFmtId="5" fontId="11" fillId="0" borderId="197" xfId="0" applyNumberFormat="1" applyFont="1" applyBorder="1"/>
    <xf numFmtId="5" fontId="11" fillId="0" borderId="45" xfId="0" applyNumberFormat="1" applyFont="1" applyBorder="1"/>
    <xf numFmtId="0" fontId="23" fillId="0" borderId="195" xfId="0" applyFont="1" applyBorder="1" applyAlignment="1">
      <alignment horizontal="center"/>
    </xf>
    <xf numFmtId="0" fontId="23" fillId="0" borderId="25" xfId="0" applyFont="1" applyBorder="1" applyAlignment="1">
      <alignment horizontal="center"/>
    </xf>
    <xf numFmtId="0" fontId="23" fillId="0" borderId="196" xfId="0" applyFont="1" applyBorder="1" applyAlignment="1">
      <alignment horizontal="center"/>
    </xf>
    <xf numFmtId="0" fontId="23" fillId="0" borderId="26" xfId="0" applyFont="1" applyBorder="1" applyAlignment="1">
      <alignment horizontal="center"/>
    </xf>
    <xf numFmtId="0" fontId="11" fillId="24" borderId="197" xfId="0" applyFont="1" applyFill="1" applyBorder="1" applyAlignment="1">
      <alignment horizontal="center"/>
    </xf>
    <xf numFmtId="0" fontId="11" fillId="24" borderId="45" xfId="0" applyFont="1" applyFill="1" applyBorder="1" applyAlignment="1">
      <alignment horizontal="center"/>
    </xf>
    <xf numFmtId="0" fontId="11" fillId="0" borderId="29" xfId="0" applyFont="1" applyBorder="1" applyAlignment="1">
      <alignment horizontal="center"/>
    </xf>
    <xf numFmtId="0" fontId="11" fillId="0" borderId="11" xfId="0" applyFont="1" applyBorder="1" applyAlignment="1">
      <alignment horizontal="center"/>
    </xf>
    <xf numFmtId="0" fontId="11" fillId="0" borderId="194" xfId="0" applyFont="1" applyBorder="1" applyAlignment="1">
      <alignment horizontal="center"/>
    </xf>
    <xf numFmtId="0" fontId="11" fillId="0" borderId="191" xfId="0" applyFont="1" applyBorder="1" applyAlignment="1">
      <alignment horizontal="center"/>
    </xf>
    <xf numFmtId="0" fontId="11" fillId="0" borderId="153" xfId="0" applyFont="1" applyBorder="1"/>
    <xf numFmtId="0" fontId="11" fillId="0" borderId="399" xfId="0" applyFont="1" applyBorder="1"/>
    <xf numFmtId="183" fontId="11" fillId="0" borderId="153" xfId="2" applyNumberFormat="1" applyFont="1" applyBorder="1" applyAlignment="1" applyProtection="1"/>
    <xf numFmtId="183" fontId="11" fillId="0" borderId="399" xfId="2" applyNumberFormat="1" applyFont="1" applyBorder="1" applyAlignment="1" applyProtection="1"/>
    <xf numFmtId="0" fontId="11" fillId="0" borderId="247" xfId="0" applyFont="1" applyBorder="1" applyAlignment="1">
      <alignment horizontal="left"/>
    </xf>
    <xf numFmtId="0" fontId="11" fillId="0" borderId="231" xfId="0" applyFont="1" applyBorder="1" applyAlignment="1">
      <alignment horizontal="left"/>
    </xf>
    <xf numFmtId="164" fontId="11" fillId="0" borderId="21" xfId="0" applyNumberFormat="1" applyFont="1" applyBorder="1" applyAlignment="1">
      <alignment horizontal="center"/>
    </xf>
    <xf numFmtId="164" fontId="11" fillId="0" borderId="240" xfId="0" applyNumberFormat="1" applyFont="1" applyBorder="1" applyAlignment="1">
      <alignment horizontal="center"/>
    </xf>
    <xf numFmtId="0" fontId="23" fillId="0" borderId="153" xfId="0" applyFont="1" applyBorder="1" applyAlignment="1">
      <alignment horizontal="center"/>
    </xf>
    <xf numFmtId="0" fontId="23" fillId="0" borderId="149" xfId="0" applyFont="1" applyBorder="1" applyAlignment="1">
      <alignment horizontal="center"/>
    </xf>
    <xf numFmtId="0" fontId="23" fillId="0" borderId="399" xfId="0" applyFont="1" applyBorder="1" applyAlignment="1">
      <alignment horizontal="center"/>
    </xf>
    <xf numFmtId="0" fontId="59" fillId="0" borderId="159" xfId="0" applyFont="1" applyBorder="1" applyAlignment="1">
      <alignment horizontal="center"/>
    </xf>
    <xf numFmtId="0" fontId="0" fillId="0" borderId="253" xfId="0" applyBorder="1"/>
    <xf numFmtId="0" fontId="11" fillId="0" borderId="94" xfId="0" applyFont="1" applyBorder="1" applyAlignment="1">
      <alignment horizontal="center"/>
    </xf>
    <xf numFmtId="0" fontId="0" fillId="0" borderId="346" xfId="0" applyBorder="1"/>
    <xf numFmtId="0" fontId="23" fillId="0" borderId="128" xfId="0" applyFont="1" applyBorder="1" applyAlignment="1">
      <alignment horizontal="center"/>
    </xf>
    <xf numFmtId="0" fontId="23" fillId="0" borderId="160" xfId="0" applyFont="1" applyBorder="1" applyAlignment="1">
      <alignment horizontal="center"/>
    </xf>
    <xf numFmtId="0" fontId="23" fillId="0" borderId="161" xfId="0" applyFont="1" applyBorder="1" applyAlignment="1">
      <alignment horizontal="center"/>
    </xf>
    <xf numFmtId="0" fontId="23" fillId="0" borderId="129" xfId="0" applyFont="1" applyBorder="1" applyAlignment="1">
      <alignment horizontal="center"/>
    </xf>
    <xf numFmtId="0" fontId="11" fillId="0" borderId="340" xfId="0" applyFont="1" applyBorder="1"/>
    <xf numFmtId="0" fontId="11" fillId="0" borderId="236" xfId="0" applyFont="1" applyBorder="1"/>
    <xf numFmtId="0" fontId="11" fillId="0" borderId="0" xfId="0" applyFont="1"/>
    <xf numFmtId="0" fontId="11" fillId="0" borderId="346" xfId="0" applyFont="1" applyBorder="1"/>
    <xf numFmtId="183" fontId="11" fillId="0" borderId="213" xfId="2" applyNumberFormat="1" applyFont="1" applyBorder="1" applyAlignment="1" applyProtection="1"/>
    <xf numFmtId="183" fontId="11" fillId="0" borderId="409" xfId="2" applyNumberFormat="1" applyFont="1" applyBorder="1" applyAlignment="1" applyProtection="1"/>
    <xf numFmtId="0" fontId="11" fillId="0" borderId="149" xfId="0" applyFont="1" applyBorder="1" applyAlignment="1">
      <alignment horizontal="center"/>
    </xf>
    <xf numFmtId="0" fontId="11" fillId="0" borderId="155" xfId="0" applyFont="1" applyBorder="1" applyAlignment="1">
      <alignment horizontal="center"/>
    </xf>
    <xf numFmtId="0" fontId="0" fillId="0" borderId="133" xfId="0" applyBorder="1"/>
    <xf numFmtId="0" fontId="11" fillId="0" borderId="76" xfId="0" applyFont="1" applyBorder="1" applyAlignment="1">
      <alignment horizontal="center"/>
    </xf>
    <xf numFmtId="0" fontId="0" fillId="0" borderId="73" xfId="0" applyBorder="1" applyAlignment="1">
      <alignment horizontal="center"/>
    </xf>
    <xf numFmtId="0" fontId="0" fillId="0" borderId="77" xfId="0" applyBorder="1" applyAlignment="1">
      <alignment horizontal="center"/>
    </xf>
    <xf numFmtId="0" fontId="0" fillId="0" borderId="79" xfId="0" applyBorder="1" applyAlignment="1">
      <alignment horizontal="center"/>
    </xf>
    <xf numFmtId="0" fontId="0" fillId="0" borderId="152" xfId="0" applyBorder="1"/>
    <xf numFmtId="0" fontId="0" fillId="0" borderId="138" xfId="0" applyBorder="1"/>
    <xf numFmtId="164" fontId="11" fillId="0" borderId="26" xfId="0" applyNumberFormat="1" applyFont="1" applyBorder="1" applyAlignment="1">
      <alignment horizontal="center"/>
    </xf>
    <xf numFmtId="164" fontId="11" fillId="0" borderId="81" xfId="0" applyNumberFormat="1" applyFont="1" applyBorder="1" applyAlignment="1">
      <alignment horizontal="center"/>
    </xf>
    <xf numFmtId="0" fontId="11" fillId="0" borderId="109" xfId="0" applyFont="1" applyBorder="1"/>
    <xf numFmtId="0" fontId="0" fillId="0" borderId="84" xfId="0" applyBorder="1"/>
    <xf numFmtId="0" fontId="11" fillId="0" borderId="94" xfId="0" applyFont="1" applyBorder="1"/>
    <xf numFmtId="0" fontId="11" fillId="0" borderId="162" xfId="0" applyFont="1" applyBorder="1"/>
    <xf numFmtId="0" fontId="11" fillId="0" borderId="163" xfId="0" applyFont="1" applyBorder="1"/>
    <xf numFmtId="0" fontId="11" fillId="0" borderId="130" xfId="0" applyFont="1" applyBorder="1"/>
    <xf numFmtId="0" fontId="11" fillId="0" borderId="21" xfId="0" applyFont="1" applyBorder="1"/>
    <xf numFmtId="0" fontId="11" fillId="0" borderId="133" xfId="0" applyFont="1" applyBorder="1"/>
    <xf numFmtId="0" fontId="0" fillId="0" borderId="223" xfId="0" applyBorder="1" applyAlignment="1">
      <alignment horizontal="center"/>
    </xf>
    <xf numFmtId="0" fontId="0" fillId="0" borderId="225" xfId="0" applyBorder="1" applyAlignment="1">
      <alignment horizontal="center"/>
    </xf>
    <xf numFmtId="0" fontId="11" fillId="0" borderId="32" xfId="0" applyFont="1" applyBorder="1"/>
    <xf numFmtId="0" fontId="12" fillId="0" borderId="4" xfId="0" applyFont="1" applyBorder="1" applyAlignment="1">
      <alignment horizontal="center"/>
    </xf>
    <xf numFmtId="0" fontId="12" fillId="0" borderId="5" xfId="0" applyFont="1" applyBorder="1" applyAlignment="1">
      <alignment horizontal="center"/>
    </xf>
    <xf numFmtId="0" fontId="12" fillId="0" borderId="61" xfId="0" applyFont="1" applyBorder="1" applyAlignment="1">
      <alignment horizontal="center"/>
    </xf>
    <xf numFmtId="0" fontId="12" fillId="0" borderId="59" xfId="0" applyFont="1" applyBorder="1" applyAlignment="1">
      <alignment horizontal="center"/>
    </xf>
    <xf numFmtId="0" fontId="12" fillId="0" borderId="60" xfId="0" applyFont="1" applyBorder="1" applyAlignment="1">
      <alignment horizontal="center"/>
    </xf>
    <xf numFmtId="0" fontId="11" fillId="0" borderId="132" xfId="0" applyFont="1" applyBorder="1" applyAlignment="1">
      <alignment horizontal="center"/>
    </xf>
    <xf numFmtId="0" fontId="11" fillId="0" borderId="103" xfId="0" applyFont="1" applyBorder="1" applyAlignment="1">
      <alignment horizontal="center"/>
    </xf>
    <xf numFmtId="0" fontId="11" fillId="0" borderId="164" xfId="0" applyFont="1" applyBorder="1" applyAlignment="1">
      <alignment horizontal="center"/>
    </xf>
    <xf numFmtId="0" fontId="59" fillId="0" borderId="153" xfId="0" applyFont="1" applyBorder="1" applyAlignment="1">
      <alignment horizontal="center"/>
    </xf>
    <xf numFmtId="0" fontId="59" fillId="0" borderId="149" xfId="0" applyFont="1" applyBorder="1" applyAlignment="1">
      <alignment horizontal="center"/>
    </xf>
    <xf numFmtId="0" fontId="59" fillId="0" borderId="128" xfId="0" applyFont="1" applyBorder="1" applyAlignment="1">
      <alignment horizontal="center"/>
    </xf>
    <xf numFmtId="0" fontId="11" fillId="0" borderId="272" xfId="0" applyFont="1" applyBorder="1" applyAlignment="1">
      <alignment horizontal="center"/>
    </xf>
    <xf numFmtId="0" fontId="11" fillId="0" borderId="85" xfId="0" applyFont="1" applyBorder="1" applyAlignment="1">
      <alignment horizontal="center"/>
    </xf>
    <xf numFmtId="0" fontId="11" fillId="0" borderId="86" xfId="0" applyFont="1" applyBorder="1" applyAlignment="1">
      <alignment horizontal="center"/>
    </xf>
  </cellXfs>
  <cellStyles count="2078">
    <cellStyle name="20% - Accent1 10_Income Statement " xfId="5" xr:uid="{00000000-0005-0000-0000-000000000000}"/>
    <cellStyle name="20% - Accent1 3_Income Statement " xfId="1902" xr:uid="{86FF564F-3C8A-4593-811F-6F5D26CDFA7E}"/>
    <cellStyle name="20% - Accent1 4_Income Statement " xfId="1903" xr:uid="{FCB40781-28CA-46BA-9295-8BA8601C90F7}"/>
    <cellStyle name="20% - Accent1 5_Income Statement " xfId="1904" xr:uid="{73C03652-2F6C-4447-BB05-831075D4E9D9}"/>
    <cellStyle name="20% - Accent1 6_Income Statement " xfId="1905" xr:uid="{424486A8-E1E1-4B17-B2D6-D808EA72F868}"/>
    <cellStyle name="20% - Accent1 7_Income Statement " xfId="6" xr:uid="{00000000-0005-0000-0000-000001000000}"/>
    <cellStyle name="20% - Accent1 8_Income Statement " xfId="7" xr:uid="{00000000-0005-0000-0000-000002000000}"/>
    <cellStyle name="20% - Accent1 9_Income Statement " xfId="8" xr:uid="{00000000-0005-0000-0000-000003000000}"/>
    <cellStyle name="20% - Accent2 10_Income Statement " xfId="9" xr:uid="{00000000-0005-0000-0000-000004000000}"/>
    <cellStyle name="20% - Accent2 3_Income Statement " xfId="1906" xr:uid="{24BA5D2C-A313-4DA4-BF61-9D5AEF845A0F}"/>
    <cellStyle name="20% - Accent2 4_Income Statement " xfId="1907" xr:uid="{02C54413-0D3A-47CF-B7C6-C21B3E3DDCA4}"/>
    <cellStyle name="20% - Accent2 5_Income Statement " xfId="1908" xr:uid="{9B0467B7-314F-4DAE-AC74-32A885657481}"/>
    <cellStyle name="20% - Accent2 6_Income Statement " xfId="1909" xr:uid="{0F1EFC10-B749-4BDD-8AAF-3E94255D2535}"/>
    <cellStyle name="20% - Accent2 7_Income Statement " xfId="10" xr:uid="{00000000-0005-0000-0000-000005000000}"/>
    <cellStyle name="20% - Accent2 8_Income Statement " xfId="11" xr:uid="{00000000-0005-0000-0000-000006000000}"/>
    <cellStyle name="20% - Accent2 9_Income Statement " xfId="12" xr:uid="{00000000-0005-0000-0000-000007000000}"/>
    <cellStyle name="20% - Accent3 10_Income Statement " xfId="13" xr:uid="{00000000-0005-0000-0000-000008000000}"/>
    <cellStyle name="20% - Accent3 3_Income Statement " xfId="1910" xr:uid="{2A9756BB-6855-487E-BD3B-4D4AA827C4A3}"/>
    <cellStyle name="20% - Accent3 4_Income Statement " xfId="1911" xr:uid="{E8B156B5-34FD-413B-9F19-E1DA69722699}"/>
    <cellStyle name="20% - Accent3 5_Income Statement " xfId="1912" xr:uid="{38C62C17-28DF-490E-AD68-6C487339CF75}"/>
    <cellStyle name="20% - Accent3 6_Income Statement " xfId="1913" xr:uid="{B0279D17-CE34-424D-8F18-9B36C5EEFC9D}"/>
    <cellStyle name="20% - Accent3 7_Income Statement " xfId="14" xr:uid="{00000000-0005-0000-0000-000009000000}"/>
    <cellStyle name="20% - Accent3 8_Income Statement " xfId="15" xr:uid="{00000000-0005-0000-0000-00000A000000}"/>
    <cellStyle name="20% - Accent3 9_Income Statement " xfId="16" xr:uid="{00000000-0005-0000-0000-00000B000000}"/>
    <cellStyle name="20% - Accent4 10_Income Statement " xfId="17" xr:uid="{00000000-0005-0000-0000-00000C000000}"/>
    <cellStyle name="20% - Accent4 3_Income Statement " xfId="1914" xr:uid="{A00697B6-74A0-42DB-9CD3-B35A8B05C757}"/>
    <cellStyle name="20% - Accent4 4_Income Statement " xfId="1915" xr:uid="{BFD8FB57-6CDF-48EE-9F81-A0EC740A8FEA}"/>
    <cellStyle name="20% - Accent4 5_Income Statement " xfId="1916" xr:uid="{2F218DE2-FD4F-4B49-923D-360F6B744DC5}"/>
    <cellStyle name="20% - Accent4 6_Income Statement " xfId="1917" xr:uid="{48C9F8B6-7F51-4D7C-ACCE-9D50709807B3}"/>
    <cellStyle name="20% - Accent4 7_Income Statement " xfId="18" xr:uid="{00000000-0005-0000-0000-00000D000000}"/>
    <cellStyle name="20% - Accent4 8_Income Statement " xfId="19" xr:uid="{00000000-0005-0000-0000-00000E000000}"/>
    <cellStyle name="20% - Accent4 9_Income Statement " xfId="20" xr:uid="{00000000-0005-0000-0000-00000F000000}"/>
    <cellStyle name="20% - Accent5 10_Income Statement " xfId="21" xr:uid="{00000000-0005-0000-0000-000010000000}"/>
    <cellStyle name="20% - Accent5 3_Income Statement " xfId="1918" xr:uid="{7D47DE17-A6F3-4F8A-8484-07EA5838269B}"/>
    <cellStyle name="20% - Accent5 4_Income Statement " xfId="1919" xr:uid="{D64E7B5B-43C9-4AAC-8074-EF495CAFA062}"/>
    <cellStyle name="20% - Accent5 5_Income Statement " xfId="1920" xr:uid="{D11F7225-A19F-4671-86BE-1FF8EC636994}"/>
    <cellStyle name="20% - Accent5 6_Income Statement " xfId="1921" xr:uid="{9624DDE8-7056-46E0-BBDD-B80F55972EF2}"/>
    <cellStyle name="20% - Accent5 7_Income Statement " xfId="22" xr:uid="{00000000-0005-0000-0000-000011000000}"/>
    <cellStyle name="20% - Accent5 8_Income Statement " xfId="23" xr:uid="{00000000-0005-0000-0000-000012000000}"/>
    <cellStyle name="20% - Accent5 9_Income Statement " xfId="24" xr:uid="{00000000-0005-0000-0000-000013000000}"/>
    <cellStyle name="20% - Accent6 10_Income Statement " xfId="25" xr:uid="{00000000-0005-0000-0000-000014000000}"/>
    <cellStyle name="20% - Accent6 3_Income Statement " xfId="1922" xr:uid="{8DEA1E28-A169-492F-94B1-AEEE7505F4CF}"/>
    <cellStyle name="20% - Accent6 4_Income Statement " xfId="1923" xr:uid="{00FCBB7C-2D32-4BDD-A464-D9F3F37AF2AC}"/>
    <cellStyle name="20% - Accent6 5_Income Statement " xfId="1924" xr:uid="{F11442A3-3507-4385-B413-FA42199B9028}"/>
    <cellStyle name="20% - Accent6 6_Income Statement " xfId="1925" xr:uid="{2E389DF0-A751-4DF0-94E2-864C9F2C6F63}"/>
    <cellStyle name="20% - Accent6 7_Income Statement " xfId="26" xr:uid="{00000000-0005-0000-0000-000015000000}"/>
    <cellStyle name="20% - Accent6 8_Income Statement " xfId="27" xr:uid="{00000000-0005-0000-0000-000016000000}"/>
    <cellStyle name="20% - Accent6 9_Income Statement " xfId="28" xr:uid="{00000000-0005-0000-0000-000017000000}"/>
    <cellStyle name="40% - Accent1 10_Income Statement " xfId="29" xr:uid="{00000000-0005-0000-0000-000018000000}"/>
    <cellStyle name="40% - Accent1 3_Income Statement " xfId="1926" xr:uid="{D19A4193-2F3C-46F6-8CE5-D3063AF36D40}"/>
    <cellStyle name="40% - Accent1 4_Income Statement " xfId="1927" xr:uid="{5B4A9D08-2B2F-4484-85D0-72D40FEFFD11}"/>
    <cellStyle name="40% - Accent1 5_Income Statement " xfId="1928" xr:uid="{2CC4E73B-9C36-4531-95C8-D9DDCE243A2E}"/>
    <cellStyle name="40% - Accent1 6_Income Statement " xfId="1929" xr:uid="{4F538B87-62EA-4FDB-973D-99888415D2D8}"/>
    <cellStyle name="40% - Accent1 7_Income Statement " xfId="30" xr:uid="{00000000-0005-0000-0000-000019000000}"/>
    <cellStyle name="40% - Accent1 8_Income Statement " xfId="31" xr:uid="{00000000-0005-0000-0000-00001A000000}"/>
    <cellStyle name="40% - Accent1 9_Income Statement " xfId="32" xr:uid="{00000000-0005-0000-0000-00001B000000}"/>
    <cellStyle name="40% - Accent2 10_Income Statement " xfId="33" xr:uid="{00000000-0005-0000-0000-00001C000000}"/>
    <cellStyle name="40% - Accent2 3_Income Statement " xfId="1930" xr:uid="{22C0247D-D512-4A36-90DA-61B8F87F4565}"/>
    <cellStyle name="40% - Accent2 4_Income Statement " xfId="1931" xr:uid="{93DC6BD4-D802-43A4-9AEB-026FF59CB2E8}"/>
    <cellStyle name="40% - Accent2 5_Income Statement " xfId="1932" xr:uid="{47160FC9-E83A-4F89-B00B-6D0A41D46DF2}"/>
    <cellStyle name="40% - Accent2 6_Income Statement " xfId="1933" xr:uid="{529EDAB6-2783-4C11-A2EA-144FEDB3A961}"/>
    <cellStyle name="40% - Accent2 7_Income Statement " xfId="34" xr:uid="{00000000-0005-0000-0000-00001D000000}"/>
    <cellStyle name="40% - Accent2 8_Income Statement " xfId="35" xr:uid="{00000000-0005-0000-0000-00001E000000}"/>
    <cellStyle name="40% - Accent2 9_Income Statement " xfId="36" xr:uid="{00000000-0005-0000-0000-00001F000000}"/>
    <cellStyle name="40% - Accent3 10_Income Statement " xfId="37" xr:uid="{00000000-0005-0000-0000-000020000000}"/>
    <cellStyle name="40% - Accent3 3_Income Statement " xfId="1934" xr:uid="{D82932F7-A52E-4800-BB2A-A768333D3FAE}"/>
    <cellStyle name="40% - Accent3 4_Income Statement " xfId="1935" xr:uid="{18D8B4D0-743C-4A3E-8AFA-7BF600BDDC67}"/>
    <cellStyle name="40% - Accent3 5_Income Statement " xfId="1936" xr:uid="{109C66AB-FC63-422E-A8BB-0568DC08934E}"/>
    <cellStyle name="40% - Accent3 6_Income Statement " xfId="1937" xr:uid="{BCB40A5E-C769-466B-B2D9-E712BB6D342C}"/>
    <cellStyle name="40% - Accent3 7_Income Statement " xfId="38" xr:uid="{00000000-0005-0000-0000-000021000000}"/>
    <cellStyle name="40% - Accent3 8_Income Statement " xfId="39" xr:uid="{00000000-0005-0000-0000-000022000000}"/>
    <cellStyle name="40% - Accent3 9_Income Statement " xfId="40" xr:uid="{00000000-0005-0000-0000-000023000000}"/>
    <cellStyle name="40% - Accent4 10_Income Statement " xfId="41" xr:uid="{00000000-0005-0000-0000-000024000000}"/>
    <cellStyle name="40% - Accent4 3_Income Statement " xfId="1938" xr:uid="{1187AEEE-D59B-4BB1-9164-465169D6ADCE}"/>
    <cellStyle name="40% - Accent4 4_Income Statement " xfId="1939" xr:uid="{84EDB7D1-AE2D-43E2-AC69-27E32172FF00}"/>
    <cellStyle name="40% - Accent4 5_Income Statement " xfId="1940" xr:uid="{68C08A75-0F07-4E21-A098-8AE63EE7C337}"/>
    <cellStyle name="40% - Accent4 6_Income Statement " xfId="1941" xr:uid="{3DC740F3-4B9D-45A1-B66A-7B84A88F2215}"/>
    <cellStyle name="40% - Accent4 7_Income Statement " xfId="42" xr:uid="{00000000-0005-0000-0000-000025000000}"/>
    <cellStyle name="40% - Accent4 8_Income Statement " xfId="43" xr:uid="{00000000-0005-0000-0000-000026000000}"/>
    <cellStyle name="40% - Accent4 9_Income Statement " xfId="44" xr:uid="{00000000-0005-0000-0000-000027000000}"/>
    <cellStyle name="40% - Accent5 10_Income Statement " xfId="45" xr:uid="{00000000-0005-0000-0000-000028000000}"/>
    <cellStyle name="40% - Accent5 3_Income Statement " xfId="1942" xr:uid="{50913C3A-02DC-4D49-9F41-C6B19BC693E3}"/>
    <cellStyle name="40% - Accent5 4_Income Statement " xfId="1943" xr:uid="{5E737A9E-1A16-4EB2-BCBA-4DDCED32720A}"/>
    <cellStyle name="40% - Accent5 5_Income Statement " xfId="1944" xr:uid="{8A7E0C47-EEAD-4265-AEC9-03A72A1023A3}"/>
    <cellStyle name="40% - Accent5 6_Income Statement " xfId="1945" xr:uid="{216E0DDB-2F97-44C1-87C4-8F6292766B84}"/>
    <cellStyle name="40% - Accent5 7_Income Statement " xfId="46" xr:uid="{00000000-0005-0000-0000-000029000000}"/>
    <cellStyle name="40% - Accent5 8_Income Statement " xfId="47" xr:uid="{00000000-0005-0000-0000-00002A000000}"/>
    <cellStyle name="40% - Accent5 9_Income Statement " xfId="48" xr:uid="{00000000-0005-0000-0000-00002B000000}"/>
    <cellStyle name="40% - Accent6 10_Income Statement " xfId="49" xr:uid="{00000000-0005-0000-0000-00002C000000}"/>
    <cellStyle name="40% - Accent6 3_Income Statement " xfId="1946" xr:uid="{53D45960-9E63-4B0C-AD78-BB7EB39F9069}"/>
    <cellStyle name="40% - Accent6 4_Income Statement " xfId="1947" xr:uid="{19B4A741-B4E8-46AA-9A93-35705E347DD6}"/>
    <cellStyle name="40% - Accent6 5_Income Statement " xfId="1948" xr:uid="{D990A681-54BF-4F54-8FCB-1B5E3672E7D6}"/>
    <cellStyle name="40% - Accent6 6_Income Statement " xfId="1949" xr:uid="{B3FF0975-FFD1-41D6-A560-450737EED118}"/>
    <cellStyle name="40% - Accent6 7_Income Statement " xfId="50" xr:uid="{00000000-0005-0000-0000-00002D000000}"/>
    <cellStyle name="40% - Accent6 8_Income Statement " xfId="51" xr:uid="{00000000-0005-0000-0000-00002E000000}"/>
    <cellStyle name="40% - Accent6 9_Income Statement " xfId="52" xr:uid="{00000000-0005-0000-0000-00002F000000}"/>
    <cellStyle name="c_HardInc " xfId="4" xr:uid="{00000000-0005-0000-0000-000030000000}"/>
    <cellStyle name="c_HardInc  2" xfId="1950" xr:uid="{C1407368-0660-4A3E-BE37-8963946354FE}"/>
    <cellStyle name="Calculation 10 2 2_Income Statement " xfId="53" xr:uid="{00000000-0005-0000-0000-000031000000}"/>
    <cellStyle name="Calculation 10 2_Income Statement " xfId="54" xr:uid="{00000000-0005-0000-0000-000032000000}"/>
    <cellStyle name="Calculation 10 3_Income Statement " xfId="55" xr:uid="{00000000-0005-0000-0000-000033000000}"/>
    <cellStyle name="Calculation 10_Income Statement " xfId="56" xr:uid="{00000000-0005-0000-0000-000034000000}"/>
    <cellStyle name="Calculation 11 2_Income Statement " xfId="57" xr:uid="{00000000-0005-0000-0000-000035000000}"/>
    <cellStyle name="Calculation 11_Income Statement " xfId="58" xr:uid="{00000000-0005-0000-0000-000036000000}"/>
    <cellStyle name="Calculation 2 2 2_Income Statement " xfId="59" xr:uid="{00000000-0005-0000-0000-000037000000}"/>
    <cellStyle name="Calculation 2 2_Income Statement " xfId="60" xr:uid="{00000000-0005-0000-0000-000038000000}"/>
    <cellStyle name="Calculation 2 3 2_Income Statement " xfId="61" xr:uid="{00000000-0005-0000-0000-000039000000}"/>
    <cellStyle name="Calculation 2 3_Income Statement " xfId="62" xr:uid="{00000000-0005-0000-0000-00003A000000}"/>
    <cellStyle name="Calculation 2 4 2_Income Statement " xfId="63" xr:uid="{00000000-0005-0000-0000-00003B000000}"/>
    <cellStyle name="Calculation 2 4_Income Statement " xfId="64" xr:uid="{00000000-0005-0000-0000-00003C000000}"/>
    <cellStyle name="Calculation 2 5_Income Statement " xfId="65" xr:uid="{00000000-0005-0000-0000-00003D000000}"/>
    <cellStyle name="Calculation 3 2 2_Income Statement " xfId="66" xr:uid="{00000000-0005-0000-0000-00003E000000}"/>
    <cellStyle name="Calculation 3 2_Income Statement " xfId="67" xr:uid="{00000000-0005-0000-0000-00003F000000}"/>
    <cellStyle name="Calculation 3 3_Income Statement " xfId="68" xr:uid="{00000000-0005-0000-0000-000040000000}"/>
    <cellStyle name="Calculation 3_Income Statement " xfId="1951" xr:uid="{63445C78-DB14-4DFB-A347-F47FD790892E}"/>
    <cellStyle name="Calculation 4 2 2_Income Statement " xfId="69" xr:uid="{00000000-0005-0000-0000-000041000000}"/>
    <cellStyle name="Calculation 4 2_Income Statement " xfId="70" xr:uid="{00000000-0005-0000-0000-000042000000}"/>
    <cellStyle name="Calculation 4 3_Income Statement " xfId="71" xr:uid="{00000000-0005-0000-0000-000043000000}"/>
    <cellStyle name="Calculation 4_Income Statement " xfId="72" xr:uid="{00000000-0005-0000-0000-000044000000}"/>
    <cellStyle name="Calculation 5 2 2_Income Statement " xfId="73" xr:uid="{00000000-0005-0000-0000-000045000000}"/>
    <cellStyle name="Calculation 5 2_Income Statement " xfId="74" xr:uid="{00000000-0005-0000-0000-000046000000}"/>
    <cellStyle name="Calculation 5 3_Income Statement " xfId="75" xr:uid="{00000000-0005-0000-0000-000047000000}"/>
    <cellStyle name="Calculation 5_Income Statement " xfId="1952" xr:uid="{EBABAC61-9665-4E82-944D-5416955799FB}"/>
    <cellStyle name="Calculation 6 2 2_Income Statement " xfId="76" xr:uid="{00000000-0005-0000-0000-000048000000}"/>
    <cellStyle name="Calculation 6 2_Income Statement " xfId="77" xr:uid="{00000000-0005-0000-0000-000049000000}"/>
    <cellStyle name="Calculation 6 3_Income Statement " xfId="78" xr:uid="{00000000-0005-0000-0000-00004A000000}"/>
    <cellStyle name="Calculation 6_Income Statement " xfId="1953" xr:uid="{D9B961A4-F70A-4929-9F82-341C6E76E6F3}"/>
    <cellStyle name="Calculation 7 2 2_Income Statement " xfId="79" xr:uid="{00000000-0005-0000-0000-00004B000000}"/>
    <cellStyle name="Calculation 7 2_Income Statement " xfId="80" xr:uid="{00000000-0005-0000-0000-00004C000000}"/>
    <cellStyle name="Calculation 7 3_Income Statement " xfId="81" xr:uid="{00000000-0005-0000-0000-00004D000000}"/>
    <cellStyle name="Calculation 7_Income Statement " xfId="82" xr:uid="{00000000-0005-0000-0000-00004E000000}"/>
    <cellStyle name="Calculation 8 2 2_Income Statement " xfId="83" xr:uid="{00000000-0005-0000-0000-00004F000000}"/>
    <cellStyle name="Calculation 8 2_Income Statement " xfId="84" xr:uid="{00000000-0005-0000-0000-000050000000}"/>
    <cellStyle name="Calculation 8 3_Income Statement " xfId="85" xr:uid="{00000000-0005-0000-0000-000051000000}"/>
    <cellStyle name="Calculation 8_Income Statement " xfId="86" xr:uid="{00000000-0005-0000-0000-000052000000}"/>
    <cellStyle name="Calculation 9 2 2_Income Statement " xfId="87" xr:uid="{00000000-0005-0000-0000-000053000000}"/>
    <cellStyle name="Calculation 9 2_Income Statement " xfId="88" xr:uid="{00000000-0005-0000-0000-000054000000}"/>
    <cellStyle name="Calculation 9 3_Income Statement " xfId="89" xr:uid="{00000000-0005-0000-0000-000055000000}"/>
    <cellStyle name="Calculation 9_Income Statement " xfId="90" xr:uid="{00000000-0005-0000-0000-000056000000}"/>
    <cellStyle name="Code_Income Statement " xfId="91" xr:uid="{00000000-0005-0000-0000-000057000000}"/>
    <cellStyle name="Comma" xfId="1" builtinId="3"/>
    <cellStyle name="Comma 10 2 24" xfId="2075" xr:uid="{1D09FC0F-B79D-40EF-8930-4E351CE365C8}"/>
    <cellStyle name="Comma 10 3" xfId="2071" xr:uid="{0F4A8A31-9866-4640-967B-2667A2212256}"/>
    <cellStyle name="Comma 12" xfId="2077" xr:uid="{AECB4AB7-B2F9-4AD2-8B02-3CE399B19F43}"/>
    <cellStyle name="Comma 2" xfId="1882" xr:uid="{00000000-0005-0000-0000-000059000000}"/>
    <cellStyle name="Comma 2 5 22" xfId="1889" xr:uid="{00000000-0005-0000-0000-00005A000000}"/>
    <cellStyle name="Comma 289" xfId="2074" xr:uid="{BFACEF19-BEDC-4FB7-9267-91B2B6B68E7D}"/>
    <cellStyle name="Comma 3" xfId="1888" xr:uid="{00000000-0005-0000-0000-00005B000000}"/>
    <cellStyle name="Comma 4" xfId="1901" xr:uid="{E8FE8954-5524-40B8-8525-4280BC02ABF0}"/>
    <cellStyle name="Comma 5" xfId="2066" xr:uid="{CFF09325-54EF-46E5-8E54-8CEA8B258CC9}"/>
    <cellStyle name="Comma0 - Style4_Income Statement " xfId="92" xr:uid="{00000000-0005-0000-0000-00005C000000}"/>
    <cellStyle name="Comment_Income Statement " xfId="93" xr:uid="{00000000-0005-0000-0000-00005D000000}"/>
    <cellStyle name="Currency" xfId="2" builtinId="4"/>
    <cellStyle name="Currency 2" xfId="1884" xr:uid="{00000000-0005-0000-0000-00005F000000}"/>
    <cellStyle name="Currency 3" xfId="2064" xr:uid="{B65C2386-A164-42FD-AA0F-58B9477DCF98}"/>
    <cellStyle name="Date 10_Income Statement " xfId="94" xr:uid="{00000000-0005-0000-0000-000060000000}"/>
    <cellStyle name="Date 11_Income Statement " xfId="95" xr:uid="{00000000-0005-0000-0000-000061000000}"/>
    <cellStyle name="Date 12_Income Statement " xfId="96" xr:uid="{00000000-0005-0000-0000-000062000000}"/>
    <cellStyle name="Date 13_Income Statement " xfId="97" xr:uid="{00000000-0005-0000-0000-000063000000}"/>
    <cellStyle name="Date 3_Income Statement " xfId="98" xr:uid="{00000000-0005-0000-0000-000064000000}"/>
    <cellStyle name="Date 4_Income Statement " xfId="99" xr:uid="{00000000-0005-0000-0000-000065000000}"/>
    <cellStyle name="Date 5_Income Statement " xfId="100" xr:uid="{00000000-0005-0000-0000-000066000000}"/>
    <cellStyle name="Date 6_Income Statement " xfId="101" xr:uid="{00000000-0005-0000-0000-000067000000}"/>
    <cellStyle name="Date 7_Income Statement " xfId="102" xr:uid="{00000000-0005-0000-0000-000068000000}"/>
    <cellStyle name="Date 8_Income Statement " xfId="103" xr:uid="{00000000-0005-0000-0000-000069000000}"/>
    <cellStyle name="Date 9_Income Statement " xfId="104" xr:uid="{00000000-0005-0000-0000-00006A000000}"/>
    <cellStyle name="DOWNFOOT_Income Statement " xfId="105" xr:uid="{00000000-0005-0000-0000-00006B000000}"/>
    <cellStyle name="ERRORS_Income Statement " xfId="106" xr:uid="{00000000-0005-0000-0000-00006C000000}"/>
    <cellStyle name="Euro 2_Income Statement " xfId="107" xr:uid="{00000000-0005-0000-0000-00006D000000}"/>
    <cellStyle name="Header2 2 2_Income Statement " xfId="108" xr:uid="{00000000-0005-0000-0000-00006E000000}"/>
    <cellStyle name="Header2 2_Income Statement " xfId="109" xr:uid="{00000000-0005-0000-0000-00006F000000}"/>
    <cellStyle name="Header2 3_Income Statement " xfId="110" xr:uid="{00000000-0005-0000-0000-000070000000}"/>
    <cellStyle name="Header2_Income Statement " xfId="111" xr:uid="{00000000-0005-0000-0000-000071000000}"/>
    <cellStyle name="Input 10 2 2_Income Statement " xfId="112" xr:uid="{00000000-0005-0000-0000-000072000000}"/>
    <cellStyle name="Input 10 2_Income Statement " xfId="113" xr:uid="{00000000-0005-0000-0000-000073000000}"/>
    <cellStyle name="Input 10 3_Income Statement " xfId="114" xr:uid="{00000000-0005-0000-0000-000074000000}"/>
    <cellStyle name="Input 10_Income Statement " xfId="115" xr:uid="{00000000-0005-0000-0000-000075000000}"/>
    <cellStyle name="Input 11 2_Income Statement " xfId="116" xr:uid="{00000000-0005-0000-0000-000076000000}"/>
    <cellStyle name="Input 11_Income Statement " xfId="117" xr:uid="{00000000-0005-0000-0000-000077000000}"/>
    <cellStyle name="Input 12 2_Income Statement " xfId="118" xr:uid="{00000000-0005-0000-0000-000078000000}"/>
    <cellStyle name="Input 12_Income Statement " xfId="119" xr:uid="{00000000-0005-0000-0000-000079000000}"/>
    <cellStyle name="Input 13 2_Income Statement " xfId="120" xr:uid="{00000000-0005-0000-0000-00007A000000}"/>
    <cellStyle name="Input 13_Income Statement " xfId="121" xr:uid="{00000000-0005-0000-0000-00007B000000}"/>
    <cellStyle name="Input 14 2_Income Statement " xfId="122" xr:uid="{00000000-0005-0000-0000-00007C000000}"/>
    <cellStyle name="Input 14_Income Statement " xfId="123" xr:uid="{00000000-0005-0000-0000-00007D000000}"/>
    <cellStyle name="Input 15 2_Income Statement " xfId="124" xr:uid="{00000000-0005-0000-0000-00007E000000}"/>
    <cellStyle name="Input 15_Income Statement " xfId="125" xr:uid="{00000000-0005-0000-0000-00007F000000}"/>
    <cellStyle name="Input 16 2_Income Statement " xfId="126" xr:uid="{00000000-0005-0000-0000-000080000000}"/>
    <cellStyle name="Input 16_Income Statement " xfId="127" xr:uid="{00000000-0005-0000-0000-000081000000}"/>
    <cellStyle name="Input 17 2_Income Statement " xfId="128" xr:uid="{00000000-0005-0000-0000-000082000000}"/>
    <cellStyle name="Input 17_Income Statement " xfId="129" xr:uid="{00000000-0005-0000-0000-000083000000}"/>
    <cellStyle name="Input 2 2 2_Income Statement " xfId="130" xr:uid="{00000000-0005-0000-0000-000084000000}"/>
    <cellStyle name="Input 2 2_Income Statement " xfId="131" xr:uid="{00000000-0005-0000-0000-000085000000}"/>
    <cellStyle name="Input 2 3 2_Income Statement " xfId="132" xr:uid="{00000000-0005-0000-0000-000086000000}"/>
    <cellStyle name="Input 2 3_Income Statement " xfId="133" xr:uid="{00000000-0005-0000-0000-000087000000}"/>
    <cellStyle name="Input 2 4 2_Income Statement " xfId="134" xr:uid="{00000000-0005-0000-0000-000088000000}"/>
    <cellStyle name="Input 2 4_Income Statement " xfId="135" xr:uid="{00000000-0005-0000-0000-000089000000}"/>
    <cellStyle name="Input 2 5_Income Statement " xfId="136" xr:uid="{00000000-0005-0000-0000-00008A000000}"/>
    <cellStyle name="Input 3 2 2_Income Statement " xfId="137" xr:uid="{00000000-0005-0000-0000-00008B000000}"/>
    <cellStyle name="Input 3 2_Income Statement " xfId="138" xr:uid="{00000000-0005-0000-0000-00008C000000}"/>
    <cellStyle name="Input 3 3_Income Statement " xfId="139" xr:uid="{00000000-0005-0000-0000-00008D000000}"/>
    <cellStyle name="Input 3_Income Statement " xfId="1954" xr:uid="{BC793302-2246-4AB3-9FAD-C5B91658F062}"/>
    <cellStyle name="Input 4 2 2_Income Statement " xfId="140" xr:uid="{00000000-0005-0000-0000-00008E000000}"/>
    <cellStyle name="Input 4 2_Income Statement " xfId="141" xr:uid="{00000000-0005-0000-0000-00008F000000}"/>
    <cellStyle name="Input 4 3_Income Statement " xfId="142" xr:uid="{00000000-0005-0000-0000-000090000000}"/>
    <cellStyle name="Input 4_Income Statement " xfId="1955" xr:uid="{4A9A4C27-0278-4554-97AB-8FE0C1510825}"/>
    <cellStyle name="Input 5 2 2_Income Statement " xfId="143" xr:uid="{00000000-0005-0000-0000-000091000000}"/>
    <cellStyle name="Input 5 2_Income Statement " xfId="144" xr:uid="{00000000-0005-0000-0000-000092000000}"/>
    <cellStyle name="Input 5 3_Income Statement " xfId="145" xr:uid="{00000000-0005-0000-0000-000093000000}"/>
    <cellStyle name="Input 5_Income Statement " xfId="146" xr:uid="{00000000-0005-0000-0000-000094000000}"/>
    <cellStyle name="Input 6 2 2_Income Statement " xfId="147" xr:uid="{00000000-0005-0000-0000-000095000000}"/>
    <cellStyle name="Input 6 2_Income Statement " xfId="148" xr:uid="{00000000-0005-0000-0000-000096000000}"/>
    <cellStyle name="Input 6 3_Income Statement " xfId="149" xr:uid="{00000000-0005-0000-0000-000097000000}"/>
    <cellStyle name="Input 6_Income Statement " xfId="1956" xr:uid="{988FFEAD-BC9B-439E-990A-A59B0DB07257}"/>
    <cellStyle name="Input 7 2 2_Income Statement " xfId="150" xr:uid="{00000000-0005-0000-0000-000098000000}"/>
    <cellStyle name="Input 7 2_Income Statement " xfId="151" xr:uid="{00000000-0005-0000-0000-000099000000}"/>
    <cellStyle name="Input 7 3_Income Statement " xfId="152" xr:uid="{00000000-0005-0000-0000-00009A000000}"/>
    <cellStyle name="Input 7_Income Statement " xfId="1957" xr:uid="{B798820F-2180-4406-A469-9BAB75A29BF4}"/>
    <cellStyle name="Input 8 2 2_Income Statement " xfId="153" xr:uid="{00000000-0005-0000-0000-00009B000000}"/>
    <cellStyle name="Input 8 2_Income Statement " xfId="154" xr:uid="{00000000-0005-0000-0000-00009C000000}"/>
    <cellStyle name="Input 8 3_Income Statement " xfId="155" xr:uid="{00000000-0005-0000-0000-00009D000000}"/>
    <cellStyle name="Input 8_Income Statement " xfId="1958" xr:uid="{7BB58977-3518-44E6-9D14-30B9F03EE1FD}"/>
    <cellStyle name="Input 9 2 2_Income Statement " xfId="156" xr:uid="{00000000-0005-0000-0000-00009E000000}"/>
    <cellStyle name="Input 9 2_Income Statement " xfId="157" xr:uid="{00000000-0005-0000-0000-00009F000000}"/>
    <cellStyle name="Input 9 3_Income Statement " xfId="158" xr:uid="{00000000-0005-0000-0000-0000A0000000}"/>
    <cellStyle name="Input 9_Income Statement " xfId="1959" xr:uid="{4971E5C5-DADF-4604-9ECB-5FFC7E19FF8F}"/>
    <cellStyle name="MacroHeader_Income Statement " xfId="159" xr:uid="{00000000-0005-0000-0000-0000A1000000}"/>
    <cellStyle name="Main Title_Income Statement " xfId="160" xr:uid="{00000000-0005-0000-0000-0000A2000000}"/>
    <cellStyle name="MAN06_Income Statement " xfId="161" xr:uid="{00000000-0005-0000-0000-0000A3000000}"/>
    <cellStyle name="Normal" xfId="0" builtinId="0"/>
    <cellStyle name="Normal - Style1 3_Income Statement " xfId="162" xr:uid="{00000000-0005-0000-0000-0000A5000000}"/>
    <cellStyle name="Normal - Style1 4_Income Statement " xfId="163" xr:uid="{00000000-0005-0000-0000-0000A6000000}"/>
    <cellStyle name="Normal - Style1 5_Income Statement " xfId="164" xr:uid="{00000000-0005-0000-0000-0000A7000000}"/>
    <cellStyle name="Normal - Style2" xfId="2068" xr:uid="{2364DBCB-81B4-42F4-93CD-C988E158BE85}"/>
    <cellStyle name="Normal 10 2_Income Statement " xfId="165" xr:uid="{00000000-0005-0000-0000-0000A8000000}"/>
    <cellStyle name="Normal 10_Energy Trading TBBS 5-5" xfId="1892" xr:uid="{649034D9-1D94-4F91-BB7E-27EE5DB4C49D}"/>
    <cellStyle name="Normal 100_Income Statement " xfId="166" xr:uid="{00000000-0005-0000-0000-0000A9000000}"/>
    <cellStyle name="Normal 101_Income Statement " xfId="167" xr:uid="{00000000-0005-0000-0000-0000AA000000}"/>
    <cellStyle name="Normal 102_Income Statement " xfId="168" xr:uid="{00000000-0005-0000-0000-0000AB000000}"/>
    <cellStyle name="Normal 103_Income Statement " xfId="169" xr:uid="{00000000-0005-0000-0000-0000AC000000}"/>
    <cellStyle name="Normal 104_Income Statement " xfId="170" xr:uid="{00000000-0005-0000-0000-0000AD000000}"/>
    <cellStyle name="Normal 105_Income Statement " xfId="171" xr:uid="{00000000-0005-0000-0000-0000AE000000}"/>
    <cellStyle name="Normal 106_Income Statement " xfId="172" xr:uid="{00000000-0005-0000-0000-0000AF000000}"/>
    <cellStyle name="Normal 107_Income Statement " xfId="173" xr:uid="{00000000-0005-0000-0000-0000B0000000}"/>
    <cellStyle name="Normal 108_Income Statement " xfId="174" xr:uid="{00000000-0005-0000-0000-0000B1000000}"/>
    <cellStyle name="Normal 11 10" xfId="1891" xr:uid="{A1BA999E-45A7-4B41-A303-D1FEF20C964F}"/>
    <cellStyle name="Normal 11 2_Income Statement " xfId="175" xr:uid="{00000000-0005-0000-0000-0000B2000000}"/>
    <cellStyle name="Normal 12 2_Income Statement " xfId="176" xr:uid="{00000000-0005-0000-0000-0000B3000000}"/>
    <cellStyle name="Normal 13_Income Statement " xfId="177" xr:uid="{00000000-0005-0000-0000-0000B4000000}"/>
    <cellStyle name="Normal 141_Income Statement " xfId="178" xr:uid="{00000000-0005-0000-0000-0000B5000000}"/>
    <cellStyle name="Normal 15_Income Statement " xfId="179" xr:uid="{00000000-0005-0000-0000-0000B6000000}"/>
    <cellStyle name="Normal 153_Income Statement " xfId="180" xr:uid="{00000000-0005-0000-0000-0000B7000000}"/>
    <cellStyle name="Normal 154_Income Statement " xfId="181" xr:uid="{00000000-0005-0000-0000-0000B8000000}"/>
    <cellStyle name="Normal 155_Income Statement " xfId="182" xr:uid="{00000000-0005-0000-0000-0000B9000000}"/>
    <cellStyle name="Normal 156_Income Statement " xfId="183" xr:uid="{00000000-0005-0000-0000-0000BA000000}"/>
    <cellStyle name="Normal 157_Income Statement " xfId="184" xr:uid="{00000000-0005-0000-0000-0000BB000000}"/>
    <cellStyle name="Normal 158_Income Statement " xfId="185" xr:uid="{00000000-0005-0000-0000-0000BC000000}"/>
    <cellStyle name="Normal 159_Income Statement " xfId="186" xr:uid="{00000000-0005-0000-0000-0000BD000000}"/>
    <cellStyle name="Normal 16_Income Statement " xfId="187" xr:uid="{00000000-0005-0000-0000-0000BE000000}"/>
    <cellStyle name="Normal 160_Income Statement " xfId="188" xr:uid="{00000000-0005-0000-0000-0000BF000000}"/>
    <cellStyle name="Normal 17 3_Income Statement " xfId="189" xr:uid="{00000000-0005-0000-0000-0000C0000000}"/>
    <cellStyle name="Normal 17 4_Income Statement " xfId="190" xr:uid="{00000000-0005-0000-0000-0000C1000000}"/>
    <cellStyle name="Normal 17 5_Income Statement " xfId="191" xr:uid="{00000000-0005-0000-0000-0000C2000000}"/>
    <cellStyle name="Normal 17_Cash Flow " xfId="192" xr:uid="{00000000-0005-0000-0000-0000C3000000}"/>
    <cellStyle name="Normal 178" xfId="1894" xr:uid="{F90535AF-DACB-4333-9C53-5A6D5F92F78D}"/>
    <cellStyle name="Normal 179" xfId="1895" xr:uid="{84C84783-7ECE-4B7A-804D-C193769E9AC8}"/>
    <cellStyle name="Normal 18_Income Statement " xfId="193" xr:uid="{00000000-0005-0000-0000-0000C4000000}"/>
    <cellStyle name="Normal 180" xfId="1896" xr:uid="{5C0EA2CB-7001-4044-B55A-D55B20EE25CA}"/>
    <cellStyle name="Normal 181" xfId="1897" xr:uid="{4649E98C-1924-4FDD-92AB-9A68059628A6}"/>
    <cellStyle name="Normal 182" xfId="1898" xr:uid="{AFEB87A6-BBF1-4892-8F6D-F9CAE505D896}"/>
    <cellStyle name="Normal 183" xfId="1899" xr:uid="{80FAE242-98FE-49AC-99DC-329E9623083C}"/>
    <cellStyle name="Normal 19_Income Statement " xfId="194" xr:uid="{00000000-0005-0000-0000-0000C5000000}"/>
    <cellStyle name="Normal 2" xfId="1881" xr:uid="{00000000-0005-0000-0000-0000C6000000}"/>
    <cellStyle name="Normal 2 18" xfId="2073" xr:uid="{221E3382-3193-46C4-B063-8FE776625531}"/>
    <cellStyle name="Normal 2 2" xfId="2067" xr:uid="{4A092689-6C8A-4F0E-B329-3A4DF715C326}"/>
    <cellStyle name="Normal 2 2 2 2_Income Statement " xfId="195" xr:uid="{00000000-0005-0000-0000-0000C7000000}"/>
    <cellStyle name="Normal 2 2 3_Income Statement " xfId="1960" xr:uid="{C86799D7-AF07-4D7A-977E-90DE3BF21878}"/>
    <cellStyle name="Normal 2 25" xfId="2069" xr:uid="{A8E958EC-747F-4A5F-A649-46BDAC57FF49}"/>
    <cellStyle name="Normal 2 3 10_Income Statement " xfId="196" xr:uid="{00000000-0005-0000-0000-0000C8000000}"/>
    <cellStyle name="Normal 2 3 11_Income Statement " xfId="197" xr:uid="{00000000-0005-0000-0000-0000C9000000}"/>
    <cellStyle name="Normal 2 3 12_Income Statement " xfId="198" xr:uid="{00000000-0005-0000-0000-0000CA000000}"/>
    <cellStyle name="Normal 2 3 2_Income Statement " xfId="199" xr:uid="{00000000-0005-0000-0000-0000CB000000}"/>
    <cellStyle name="Normal 2 3 3_Income Statement " xfId="200" xr:uid="{00000000-0005-0000-0000-0000CC000000}"/>
    <cellStyle name="Normal 2 3 4_Income Statement " xfId="201" xr:uid="{00000000-0005-0000-0000-0000CD000000}"/>
    <cellStyle name="Normal 2 3 5_Income Statement " xfId="202" xr:uid="{00000000-0005-0000-0000-0000CE000000}"/>
    <cellStyle name="Normal 2 3 6_Income Statement " xfId="203" xr:uid="{00000000-0005-0000-0000-0000CF000000}"/>
    <cellStyle name="Normal 2 3 7_Income Statement " xfId="204" xr:uid="{00000000-0005-0000-0000-0000D0000000}"/>
    <cellStyle name="Normal 2 3 8_Income Statement " xfId="205" xr:uid="{00000000-0005-0000-0000-0000D1000000}"/>
    <cellStyle name="Normal 2 3 9_Income Statement " xfId="206" xr:uid="{00000000-0005-0000-0000-0000D2000000}"/>
    <cellStyle name="Normal 2 4_Income Statement " xfId="1961" xr:uid="{E5F5D797-9118-4FE1-A14E-D8DE2C0FF2CF}"/>
    <cellStyle name="Normal 2 5 10_Income Statement " xfId="207" xr:uid="{00000000-0005-0000-0000-0000D3000000}"/>
    <cellStyle name="Normal 2 5 11_Income Statement " xfId="208" xr:uid="{00000000-0005-0000-0000-0000D4000000}"/>
    <cellStyle name="Normal 2 5 12_Income Statement " xfId="209" xr:uid="{00000000-0005-0000-0000-0000D5000000}"/>
    <cellStyle name="Normal 2 5 13_Income Statement " xfId="210" xr:uid="{00000000-0005-0000-0000-0000D6000000}"/>
    <cellStyle name="Normal 2 5 14_Income Statement " xfId="211" xr:uid="{00000000-0005-0000-0000-0000D7000000}"/>
    <cellStyle name="Normal 2 5 15_Income Statement " xfId="212" xr:uid="{00000000-0005-0000-0000-0000D8000000}"/>
    <cellStyle name="Normal 2 5 16_Income Statement " xfId="213" xr:uid="{00000000-0005-0000-0000-0000D9000000}"/>
    <cellStyle name="Normal 2 5 17_Income Statement " xfId="214" xr:uid="{00000000-0005-0000-0000-0000DA000000}"/>
    <cellStyle name="Normal 2 5 18_Income Statement " xfId="215" xr:uid="{00000000-0005-0000-0000-0000DB000000}"/>
    <cellStyle name="Normal 2 5 19_Income Statement " xfId="216" xr:uid="{00000000-0005-0000-0000-0000DC000000}"/>
    <cellStyle name="Normal 2 5 2_Income Statement " xfId="217" xr:uid="{00000000-0005-0000-0000-0000DD000000}"/>
    <cellStyle name="Normal 2 5 20_Income Statement " xfId="218" xr:uid="{00000000-0005-0000-0000-0000DE000000}"/>
    <cellStyle name="Normal 2 5 3_Income Statement " xfId="219" xr:uid="{00000000-0005-0000-0000-0000DF000000}"/>
    <cellStyle name="Normal 2 5 4_Income Statement " xfId="220" xr:uid="{00000000-0005-0000-0000-0000E0000000}"/>
    <cellStyle name="Normal 2 5 5_Income Statement " xfId="221" xr:uid="{00000000-0005-0000-0000-0000E1000000}"/>
    <cellStyle name="Normal 2 5 6_Income Statement " xfId="222" xr:uid="{00000000-0005-0000-0000-0000E2000000}"/>
    <cellStyle name="Normal 2 5 7_Income Statement " xfId="223" xr:uid="{00000000-0005-0000-0000-0000E3000000}"/>
    <cellStyle name="Normal 2 5 8_Income Statement " xfId="224" xr:uid="{00000000-0005-0000-0000-0000E4000000}"/>
    <cellStyle name="Normal 2 5 9_Income Statement " xfId="225" xr:uid="{00000000-0005-0000-0000-0000E5000000}"/>
    <cellStyle name="Normal 20_Cash Flow " xfId="226" xr:uid="{00000000-0005-0000-0000-0000E6000000}"/>
    <cellStyle name="Normal 21 4_Income Statement " xfId="227" xr:uid="{00000000-0005-0000-0000-0000E7000000}"/>
    <cellStyle name="Normal 21_Income Statement " xfId="228" xr:uid="{00000000-0005-0000-0000-0000E8000000}"/>
    <cellStyle name="Normal 22 4_Income Statement " xfId="229" xr:uid="{00000000-0005-0000-0000-0000E9000000}"/>
    <cellStyle name="Normal 25 2_Income Statement " xfId="230" xr:uid="{00000000-0005-0000-0000-0000EA000000}"/>
    <cellStyle name="Normal 25 3_Income Statement " xfId="231" xr:uid="{00000000-0005-0000-0000-0000EB000000}"/>
    <cellStyle name="Normal 25 5_Income Statement " xfId="232" xr:uid="{00000000-0005-0000-0000-0000EC000000}"/>
    <cellStyle name="Normal 25 6_Income Statement " xfId="233" xr:uid="{00000000-0005-0000-0000-0000ED000000}"/>
    <cellStyle name="Normal 27 6" xfId="1893" xr:uid="{DBFA8F4E-AD04-4F7C-807F-4ADAFC53A9FA}"/>
    <cellStyle name="Normal 3" xfId="1883" xr:uid="{00000000-0005-0000-0000-0000EE000000}"/>
    <cellStyle name="Normal 3 10 2_Income Statement " xfId="234" xr:uid="{00000000-0005-0000-0000-0000EF000000}"/>
    <cellStyle name="Normal 3 10 3_Income Statement " xfId="235" xr:uid="{00000000-0005-0000-0000-0000F0000000}"/>
    <cellStyle name="Normal 3 10_Income Statement " xfId="236" xr:uid="{00000000-0005-0000-0000-0000F1000000}"/>
    <cellStyle name="Normal 3 100 2_Income Statement " xfId="237" xr:uid="{00000000-0005-0000-0000-0000F2000000}"/>
    <cellStyle name="Normal 3 100 3_Income Statement " xfId="238" xr:uid="{00000000-0005-0000-0000-0000F3000000}"/>
    <cellStyle name="Normal 3 100_Income Statement " xfId="239" xr:uid="{00000000-0005-0000-0000-0000F4000000}"/>
    <cellStyle name="Normal 3 102_Income Statement " xfId="240" xr:uid="{00000000-0005-0000-0000-0000F5000000}"/>
    <cellStyle name="Normal 3 11 2_Income Statement " xfId="241" xr:uid="{00000000-0005-0000-0000-0000F6000000}"/>
    <cellStyle name="Normal 3 11 3_Income Statement " xfId="242" xr:uid="{00000000-0005-0000-0000-0000F7000000}"/>
    <cellStyle name="Normal 3 11_Income Statement " xfId="243" xr:uid="{00000000-0005-0000-0000-0000F8000000}"/>
    <cellStyle name="Normal 3 12 2_Income Statement " xfId="244" xr:uid="{00000000-0005-0000-0000-0000F9000000}"/>
    <cellStyle name="Normal 3 12 3_Income Statement " xfId="245" xr:uid="{00000000-0005-0000-0000-0000FA000000}"/>
    <cellStyle name="Normal 3 12_Income Statement " xfId="246" xr:uid="{00000000-0005-0000-0000-0000FB000000}"/>
    <cellStyle name="Normal 3 13 2_Income Statement " xfId="247" xr:uid="{00000000-0005-0000-0000-0000FC000000}"/>
    <cellStyle name="Normal 3 13 3_Income Statement " xfId="248" xr:uid="{00000000-0005-0000-0000-0000FD000000}"/>
    <cellStyle name="Normal 3 13_Income Statement " xfId="249" xr:uid="{00000000-0005-0000-0000-0000FE000000}"/>
    <cellStyle name="Normal 3 14 2_Income Statement " xfId="250" xr:uid="{00000000-0005-0000-0000-0000FF000000}"/>
    <cellStyle name="Normal 3 14 3_Income Statement " xfId="251" xr:uid="{00000000-0005-0000-0000-000000010000}"/>
    <cellStyle name="Normal 3 14_Income Statement " xfId="252" xr:uid="{00000000-0005-0000-0000-000001010000}"/>
    <cellStyle name="Normal 3 15 2_Income Statement " xfId="253" xr:uid="{00000000-0005-0000-0000-000002010000}"/>
    <cellStyle name="Normal 3 15 3_Income Statement " xfId="254" xr:uid="{00000000-0005-0000-0000-000003010000}"/>
    <cellStyle name="Normal 3 15_Income Statement " xfId="255" xr:uid="{00000000-0005-0000-0000-000004010000}"/>
    <cellStyle name="Normal 3 16 2_Income Statement " xfId="256" xr:uid="{00000000-0005-0000-0000-000005010000}"/>
    <cellStyle name="Normal 3 16 3_Income Statement " xfId="257" xr:uid="{00000000-0005-0000-0000-000006010000}"/>
    <cellStyle name="Normal 3 16_Income Statement " xfId="258" xr:uid="{00000000-0005-0000-0000-000007010000}"/>
    <cellStyle name="Normal 3 17 2_Income Statement " xfId="259" xr:uid="{00000000-0005-0000-0000-000008010000}"/>
    <cellStyle name="Normal 3 17 3_Income Statement " xfId="260" xr:uid="{00000000-0005-0000-0000-000009010000}"/>
    <cellStyle name="Normal 3 17_Income Statement " xfId="261" xr:uid="{00000000-0005-0000-0000-00000A010000}"/>
    <cellStyle name="Normal 3 18 2_Income Statement " xfId="262" xr:uid="{00000000-0005-0000-0000-00000B010000}"/>
    <cellStyle name="Normal 3 18 3_Income Statement " xfId="263" xr:uid="{00000000-0005-0000-0000-00000C010000}"/>
    <cellStyle name="Normal 3 18_Income Statement " xfId="264" xr:uid="{00000000-0005-0000-0000-00000D010000}"/>
    <cellStyle name="Normal 3 19 2_Income Statement " xfId="265" xr:uid="{00000000-0005-0000-0000-00000E010000}"/>
    <cellStyle name="Normal 3 19 3_Income Statement " xfId="266" xr:uid="{00000000-0005-0000-0000-00000F010000}"/>
    <cellStyle name="Normal 3 19_Income Statement " xfId="267" xr:uid="{00000000-0005-0000-0000-000010010000}"/>
    <cellStyle name="Normal 3 2 2 3 2_Income Statement " xfId="268" xr:uid="{00000000-0005-0000-0000-000011010000}"/>
    <cellStyle name="Normal 3 2 2 3_Income Statement " xfId="269" xr:uid="{00000000-0005-0000-0000-000012010000}"/>
    <cellStyle name="Normal 3 2 2 4_Income Statement " xfId="270" xr:uid="{00000000-0005-0000-0000-000013010000}"/>
    <cellStyle name="Normal 3 20 2_Income Statement " xfId="271" xr:uid="{00000000-0005-0000-0000-000014010000}"/>
    <cellStyle name="Normal 3 20 3_Income Statement " xfId="272" xr:uid="{00000000-0005-0000-0000-000015010000}"/>
    <cellStyle name="Normal 3 20_Income Statement " xfId="273" xr:uid="{00000000-0005-0000-0000-000016010000}"/>
    <cellStyle name="Normal 3 21 2_Income Statement " xfId="274" xr:uid="{00000000-0005-0000-0000-000017010000}"/>
    <cellStyle name="Normal 3 21 3_Income Statement " xfId="275" xr:uid="{00000000-0005-0000-0000-000018010000}"/>
    <cellStyle name="Normal 3 21_Income Statement " xfId="276" xr:uid="{00000000-0005-0000-0000-000019010000}"/>
    <cellStyle name="Normal 3 22 2_Income Statement " xfId="277" xr:uid="{00000000-0005-0000-0000-00001A010000}"/>
    <cellStyle name="Normal 3 22 3_Income Statement " xfId="278" xr:uid="{00000000-0005-0000-0000-00001B010000}"/>
    <cellStyle name="Normal 3 22_Income Statement " xfId="279" xr:uid="{00000000-0005-0000-0000-00001C010000}"/>
    <cellStyle name="Normal 3 23 2_Income Statement " xfId="280" xr:uid="{00000000-0005-0000-0000-00001D010000}"/>
    <cellStyle name="Normal 3 23 3_Income Statement " xfId="281" xr:uid="{00000000-0005-0000-0000-00001E010000}"/>
    <cellStyle name="Normal 3 23_Income Statement " xfId="282" xr:uid="{00000000-0005-0000-0000-00001F010000}"/>
    <cellStyle name="Normal 3 24 2_Income Statement " xfId="283" xr:uid="{00000000-0005-0000-0000-000020010000}"/>
    <cellStyle name="Normal 3 24 3_Income Statement " xfId="284" xr:uid="{00000000-0005-0000-0000-000021010000}"/>
    <cellStyle name="Normal 3 24_Income Statement " xfId="285" xr:uid="{00000000-0005-0000-0000-000022010000}"/>
    <cellStyle name="Normal 3 25 2_Income Statement " xfId="286" xr:uid="{00000000-0005-0000-0000-000023010000}"/>
    <cellStyle name="Normal 3 25 3_Income Statement " xfId="287" xr:uid="{00000000-0005-0000-0000-000024010000}"/>
    <cellStyle name="Normal 3 25_Income Statement " xfId="288" xr:uid="{00000000-0005-0000-0000-000025010000}"/>
    <cellStyle name="Normal 3 26 2_Income Statement " xfId="289" xr:uid="{00000000-0005-0000-0000-000026010000}"/>
    <cellStyle name="Normal 3 26 3_Income Statement " xfId="290" xr:uid="{00000000-0005-0000-0000-000027010000}"/>
    <cellStyle name="Normal 3 26_Income Statement " xfId="291" xr:uid="{00000000-0005-0000-0000-000028010000}"/>
    <cellStyle name="Normal 3 27 2_Income Statement " xfId="292" xr:uid="{00000000-0005-0000-0000-000029010000}"/>
    <cellStyle name="Normal 3 27 3_Income Statement " xfId="293" xr:uid="{00000000-0005-0000-0000-00002A010000}"/>
    <cellStyle name="Normal 3 27_Income Statement " xfId="294" xr:uid="{00000000-0005-0000-0000-00002B010000}"/>
    <cellStyle name="Normal 3 28 2_Income Statement " xfId="295" xr:uid="{00000000-0005-0000-0000-00002C010000}"/>
    <cellStyle name="Normal 3 28 3_Income Statement " xfId="296" xr:uid="{00000000-0005-0000-0000-00002D010000}"/>
    <cellStyle name="Normal 3 28_Income Statement " xfId="297" xr:uid="{00000000-0005-0000-0000-00002E010000}"/>
    <cellStyle name="Normal 3 29 2_Income Statement " xfId="298" xr:uid="{00000000-0005-0000-0000-00002F010000}"/>
    <cellStyle name="Normal 3 29 3_Income Statement " xfId="299" xr:uid="{00000000-0005-0000-0000-000030010000}"/>
    <cellStyle name="Normal 3 29_Income Statement " xfId="300" xr:uid="{00000000-0005-0000-0000-000031010000}"/>
    <cellStyle name="Normal 3 30 2_Income Statement " xfId="301" xr:uid="{00000000-0005-0000-0000-000032010000}"/>
    <cellStyle name="Normal 3 30 3_Income Statement " xfId="302" xr:uid="{00000000-0005-0000-0000-000033010000}"/>
    <cellStyle name="Normal 3 30_Income Statement " xfId="303" xr:uid="{00000000-0005-0000-0000-000034010000}"/>
    <cellStyle name="Normal 3 31 2_Income Statement " xfId="304" xr:uid="{00000000-0005-0000-0000-000035010000}"/>
    <cellStyle name="Normal 3 31 3_Income Statement " xfId="305" xr:uid="{00000000-0005-0000-0000-000036010000}"/>
    <cellStyle name="Normal 3 31_Income Statement " xfId="306" xr:uid="{00000000-0005-0000-0000-000037010000}"/>
    <cellStyle name="Normal 3 32 2_Income Statement " xfId="307" xr:uid="{00000000-0005-0000-0000-000038010000}"/>
    <cellStyle name="Normal 3 32 3_Income Statement " xfId="308" xr:uid="{00000000-0005-0000-0000-000039010000}"/>
    <cellStyle name="Normal 3 32_Income Statement " xfId="309" xr:uid="{00000000-0005-0000-0000-00003A010000}"/>
    <cellStyle name="Normal 3 33 2_Income Statement " xfId="310" xr:uid="{00000000-0005-0000-0000-00003B010000}"/>
    <cellStyle name="Normal 3 33 3_Income Statement " xfId="311" xr:uid="{00000000-0005-0000-0000-00003C010000}"/>
    <cellStyle name="Normal 3 33_Income Statement " xfId="312" xr:uid="{00000000-0005-0000-0000-00003D010000}"/>
    <cellStyle name="Normal 3 34 2_Income Statement " xfId="313" xr:uid="{00000000-0005-0000-0000-00003E010000}"/>
    <cellStyle name="Normal 3 34 3_Income Statement " xfId="314" xr:uid="{00000000-0005-0000-0000-00003F010000}"/>
    <cellStyle name="Normal 3 34_Income Statement " xfId="315" xr:uid="{00000000-0005-0000-0000-000040010000}"/>
    <cellStyle name="Normal 3 35 2_Income Statement " xfId="316" xr:uid="{00000000-0005-0000-0000-000041010000}"/>
    <cellStyle name="Normal 3 35 3_Income Statement " xfId="317" xr:uid="{00000000-0005-0000-0000-000042010000}"/>
    <cellStyle name="Normal 3 35_Income Statement " xfId="318" xr:uid="{00000000-0005-0000-0000-000043010000}"/>
    <cellStyle name="Normal 3 36 2_Income Statement " xfId="319" xr:uid="{00000000-0005-0000-0000-000044010000}"/>
    <cellStyle name="Normal 3 36 3_Income Statement " xfId="320" xr:uid="{00000000-0005-0000-0000-000045010000}"/>
    <cellStyle name="Normal 3 36_Income Statement " xfId="321" xr:uid="{00000000-0005-0000-0000-000046010000}"/>
    <cellStyle name="Normal 3 37 2_Income Statement " xfId="322" xr:uid="{00000000-0005-0000-0000-000047010000}"/>
    <cellStyle name="Normal 3 37 3_Income Statement " xfId="323" xr:uid="{00000000-0005-0000-0000-000048010000}"/>
    <cellStyle name="Normal 3 37_Income Statement " xfId="324" xr:uid="{00000000-0005-0000-0000-000049010000}"/>
    <cellStyle name="Normal 3 38 2_Income Statement " xfId="325" xr:uid="{00000000-0005-0000-0000-00004A010000}"/>
    <cellStyle name="Normal 3 38 3_Income Statement " xfId="326" xr:uid="{00000000-0005-0000-0000-00004B010000}"/>
    <cellStyle name="Normal 3 38_Income Statement " xfId="327" xr:uid="{00000000-0005-0000-0000-00004C010000}"/>
    <cellStyle name="Normal 3 39 2_Income Statement " xfId="328" xr:uid="{00000000-0005-0000-0000-00004D010000}"/>
    <cellStyle name="Normal 3 39 3_Income Statement " xfId="329" xr:uid="{00000000-0005-0000-0000-00004E010000}"/>
    <cellStyle name="Normal 3 39_Income Statement " xfId="330" xr:uid="{00000000-0005-0000-0000-00004F010000}"/>
    <cellStyle name="Normal 3 4 2_Income Statement " xfId="331" xr:uid="{00000000-0005-0000-0000-000050010000}"/>
    <cellStyle name="Normal 3 4_Income Statement " xfId="332" xr:uid="{00000000-0005-0000-0000-000051010000}"/>
    <cellStyle name="Normal 3 40 2_Income Statement " xfId="333" xr:uid="{00000000-0005-0000-0000-000052010000}"/>
    <cellStyle name="Normal 3 40 3_Income Statement " xfId="334" xr:uid="{00000000-0005-0000-0000-000053010000}"/>
    <cellStyle name="Normal 3 40_Income Statement " xfId="335" xr:uid="{00000000-0005-0000-0000-000054010000}"/>
    <cellStyle name="Normal 3 41 2_Income Statement " xfId="336" xr:uid="{00000000-0005-0000-0000-000055010000}"/>
    <cellStyle name="Normal 3 41 3_Income Statement " xfId="337" xr:uid="{00000000-0005-0000-0000-000056010000}"/>
    <cellStyle name="Normal 3 41_Income Statement " xfId="338" xr:uid="{00000000-0005-0000-0000-000057010000}"/>
    <cellStyle name="Normal 3 42 2_Income Statement " xfId="339" xr:uid="{00000000-0005-0000-0000-000058010000}"/>
    <cellStyle name="Normal 3 42 3_Income Statement " xfId="340" xr:uid="{00000000-0005-0000-0000-000059010000}"/>
    <cellStyle name="Normal 3 42_Income Statement " xfId="341" xr:uid="{00000000-0005-0000-0000-00005A010000}"/>
    <cellStyle name="Normal 3 43 2_Income Statement " xfId="342" xr:uid="{00000000-0005-0000-0000-00005B010000}"/>
    <cellStyle name="Normal 3 43 3_Income Statement " xfId="343" xr:uid="{00000000-0005-0000-0000-00005C010000}"/>
    <cellStyle name="Normal 3 43_Income Statement " xfId="344" xr:uid="{00000000-0005-0000-0000-00005D010000}"/>
    <cellStyle name="Normal 3 44 2_Income Statement " xfId="345" xr:uid="{00000000-0005-0000-0000-00005E010000}"/>
    <cellStyle name="Normal 3 44 3_Income Statement " xfId="346" xr:uid="{00000000-0005-0000-0000-00005F010000}"/>
    <cellStyle name="Normal 3 44_Income Statement " xfId="347" xr:uid="{00000000-0005-0000-0000-000060010000}"/>
    <cellStyle name="Normal 3 45 2_Income Statement " xfId="348" xr:uid="{00000000-0005-0000-0000-000061010000}"/>
    <cellStyle name="Normal 3 45 3_Income Statement " xfId="349" xr:uid="{00000000-0005-0000-0000-000062010000}"/>
    <cellStyle name="Normal 3 45_Income Statement " xfId="350" xr:uid="{00000000-0005-0000-0000-000063010000}"/>
    <cellStyle name="Normal 3 46 2_Income Statement " xfId="351" xr:uid="{00000000-0005-0000-0000-000064010000}"/>
    <cellStyle name="Normal 3 46 3_Income Statement " xfId="352" xr:uid="{00000000-0005-0000-0000-000065010000}"/>
    <cellStyle name="Normal 3 46_Income Statement " xfId="353" xr:uid="{00000000-0005-0000-0000-000066010000}"/>
    <cellStyle name="Normal 3 47 2_Income Statement " xfId="354" xr:uid="{00000000-0005-0000-0000-000067010000}"/>
    <cellStyle name="Normal 3 47 3_Income Statement " xfId="355" xr:uid="{00000000-0005-0000-0000-000068010000}"/>
    <cellStyle name="Normal 3 47_Income Statement " xfId="356" xr:uid="{00000000-0005-0000-0000-000069010000}"/>
    <cellStyle name="Normal 3 48 2_Income Statement " xfId="357" xr:uid="{00000000-0005-0000-0000-00006A010000}"/>
    <cellStyle name="Normal 3 48 3_Income Statement " xfId="358" xr:uid="{00000000-0005-0000-0000-00006B010000}"/>
    <cellStyle name="Normal 3 48_Income Statement " xfId="359" xr:uid="{00000000-0005-0000-0000-00006C010000}"/>
    <cellStyle name="Normal 3 49 2_Income Statement " xfId="360" xr:uid="{00000000-0005-0000-0000-00006D010000}"/>
    <cellStyle name="Normal 3 49 3_Income Statement " xfId="361" xr:uid="{00000000-0005-0000-0000-00006E010000}"/>
    <cellStyle name="Normal 3 49_Income Statement " xfId="362" xr:uid="{00000000-0005-0000-0000-00006F010000}"/>
    <cellStyle name="Normal 3 50 2_Income Statement " xfId="363" xr:uid="{00000000-0005-0000-0000-000070010000}"/>
    <cellStyle name="Normal 3 50 3_Income Statement " xfId="364" xr:uid="{00000000-0005-0000-0000-000071010000}"/>
    <cellStyle name="Normal 3 50_Income Statement " xfId="365" xr:uid="{00000000-0005-0000-0000-000072010000}"/>
    <cellStyle name="Normal 3 51 2_Income Statement " xfId="366" xr:uid="{00000000-0005-0000-0000-000073010000}"/>
    <cellStyle name="Normal 3 51 3_Income Statement " xfId="367" xr:uid="{00000000-0005-0000-0000-000074010000}"/>
    <cellStyle name="Normal 3 51_Income Statement " xfId="368" xr:uid="{00000000-0005-0000-0000-000075010000}"/>
    <cellStyle name="Normal 3 52 2_Income Statement " xfId="369" xr:uid="{00000000-0005-0000-0000-000076010000}"/>
    <cellStyle name="Normal 3 52 3_Income Statement " xfId="370" xr:uid="{00000000-0005-0000-0000-000077010000}"/>
    <cellStyle name="Normal 3 52_Income Statement " xfId="371" xr:uid="{00000000-0005-0000-0000-000078010000}"/>
    <cellStyle name="Normal 3 53 2_Income Statement " xfId="372" xr:uid="{00000000-0005-0000-0000-000079010000}"/>
    <cellStyle name="Normal 3 53 3_Income Statement " xfId="373" xr:uid="{00000000-0005-0000-0000-00007A010000}"/>
    <cellStyle name="Normal 3 53_Income Statement " xfId="374" xr:uid="{00000000-0005-0000-0000-00007B010000}"/>
    <cellStyle name="Normal 3 54 2_Income Statement " xfId="375" xr:uid="{00000000-0005-0000-0000-00007C010000}"/>
    <cellStyle name="Normal 3 54 3_Income Statement " xfId="376" xr:uid="{00000000-0005-0000-0000-00007D010000}"/>
    <cellStyle name="Normal 3 54_Income Statement " xfId="377" xr:uid="{00000000-0005-0000-0000-00007E010000}"/>
    <cellStyle name="Normal 3 55 2_Income Statement " xfId="378" xr:uid="{00000000-0005-0000-0000-00007F010000}"/>
    <cellStyle name="Normal 3 55 3_Income Statement " xfId="379" xr:uid="{00000000-0005-0000-0000-000080010000}"/>
    <cellStyle name="Normal 3 55_Income Statement " xfId="380" xr:uid="{00000000-0005-0000-0000-000081010000}"/>
    <cellStyle name="Normal 3 56 2_Income Statement " xfId="381" xr:uid="{00000000-0005-0000-0000-000082010000}"/>
    <cellStyle name="Normal 3 56 3_Income Statement " xfId="382" xr:uid="{00000000-0005-0000-0000-000083010000}"/>
    <cellStyle name="Normal 3 56_Income Statement " xfId="383" xr:uid="{00000000-0005-0000-0000-000084010000}"/>
    <cellStyle name="Normal 3 57 2_Income Statement " xfId="384" xr:uid="{00000000-0005-0000-0000-000085010000}"/>
    <cellStyle name="Normal 3 57 3_Income Statement " xfId="385" xr:uid="{00000000-0005-0000-0000-000086010000}"/>
    <cellStyle name="Normal 3 57_Income Statement " xfId="386" xr:uid="{00000000-0005-0000-0000-000087010000}"/>
    <cellStyle name="Normal 3 58 2_Income Statement " xfId="387" xr:uid="{00000000-0005-0000-0000-000088010000}"/>
    <cellStyle name="Normal 3 58 3_Income Statement " xfId="388" xr:uid="{00000000-0005-0000-0000-000089010000}"/>
    <cellStyle name="Normal 3 58_Income Statement " xfId="389" xr:uid="{00000000-0005-0000-0000-00008A010000}"/>
    <cellStyle name="Normal 3 59 2_Income Statement " xfId="390" xr:uid="{00000000-0005-0000-0000-00008B010000}"/>
    <cellStyle name="Normal 3 59 3_Income Statement " xfId="391" xr:uid="{00000000-0005-0000-0000-00008C010000}"/>
    <cellStyle name="Normal 3 59_Income Statement " xfId="392" xr:uid="{00000000-0005-0000-0000-00008D010000}"/>
    <cellStyle name="Normal 3 6 2_Income Statement " xfId="393" xr:uid="{00000000-0005-0000-0000-00008E010000}"/>
    <cellStyle name="Normal 3 6 3_Income Statement " xfId="394" xr:uid="{00000000-0005-0000-0000-00008F010000}"/>
    <cellStyle name="Normal 3 6_Income Statement " xfId="395" xr:uid="{00000000-0005-0000-0000-000090010000}"/>
    <cellStyle name="Normal 3 60 2_Income Statement " xfId="396" xr:uid="{00000000-0005-0000-0000-000091010000}"/>
    <cellStyle name="Normal 3 60 3_Income Statement " xfId="397" xr:uid="{00000000-0005-0000-0000-000092010000}"/>
    <cellStyle name="Normal 3 60_Income Statement " xfId="398" xr:uid="{00000000-0005-0000-0000-000093010000}"/>
    <cellStyle name="Normal 3 61 2_Income Statement " xfId="399" xr:uid="{00000000-0005-0000-0000-000094010000}"/>
    <cellStyle name="Normal 3 61 3_Income Statement " xfId="400" xr:uid="{00000000-0005-0000-0000-000095010000}"/>
    <cellStyle name="Normal 3 61_Income Statement " xfId="401" xr:uid="{00000000-0005-0000-0000-000096010000}"/>
    <cellStyle name="Normal 3 62 2_Income Statement " xfId="402" xr:uid="{00000000-0005-0000-0000-000097010000}"/>
    <cellStyle name="Normal 3 62 3_Income Statement " xfId="403" xr:uid="{00000000-0005-0000-0000-000098010000}"/>
    <cellStyle name="Normal 3 62_Income Statement " xfId="404" xr:uid="{00000000-0005-0000-0000-000099010000}"/>
    <cellStyle name="Normal 3 63 2_Income Statement " xfId="405" xr:uid="{00000000-0005-0000-0000-00009A010000}"/>
    <cellStyle name="Normal 3 63 3_Income Statement " xfId="406" xr:uid="{00000000-0005-0000-0000-00009B010000}"/>
    <cellStyle name="Normal 3 63_Income Statement " xfId="407" xr:uid="{00000000-0005-0000-0000-00009C010000}"/>
    <cellStyle name="Normal 3 64 2_Income Statement " xfId="408" xr:uid="{00000000-0005-0000-0000-00009D010000}"/>
    <cellStyle name="Normal 3 64 3_Income Statement " xfId="409" xr:uid="{00000000-0005-0000-0000-00009E010000}"/>
    <cellStyle name="Normal 3 64_Income Statement " xfId="410" xr:uid="{00000000-0005-0000-0000-00009F010000}"/>
    <cellStyle name="Normal 3 65 2_Income Statement " xfId="411" xr:uid="{00000000-0005-0000-0000-0000A0010000}"/>
    <cellStyle name="Normal 3 65 3_Income Statement " xfId="412" xr:uid="{00000000-0005-0000-0000-0000A1010000}"/>
    <cellStyle name="Normal 3 65_Income Statement " xfId="413" xr:uid="{00000000-0005-0000-0000-0000A2010000}"/>
    <cellStyle name="Normal 3 66 2_Income Statement " xfId="414" xr:uid="{00000000-0005-0000-0000-0000A3010000}"/>
    <cellStyle name="Normal 3 66 3_Income Statement " xfId="415" xr:uid="{00000000-0005-0000-0000-0000A4010000}"/>
    <cellStyle name="Normal 3 66_Income Statement " xfId="416" xr:uid="{00000000-0005-0000-0000-0000A5010000}"/>
    <cellStyle name="Normal 3 67 2_Income Statement " xfId="417" xr:uid="{00000000-0005-0000-0000-0000A6010000}"/>
    <cellStyle name="Normal 3 67 3_Income Statement " xfId="418" xr:uid="{00000000-0005-0000-0000-0000A7010000}"/>
    <cellStyle name="Normal 3 67_Income Statement " xfId="419" xr:uid="{00000000-0005-0000-0000-0000A8010000}"/>
    <cellStyle name="Normal 3 68 2_Income Statement " xfId="420" xr:uid="{00000000-0005-0000-0000-0000A9010000}"/>
    <cellStyle name="Normal 3 68 3_Income Statement " xfId="421" xr:uid="{00000000-0005-0000-0000-0000AA010000}"/>
    <cellStyle name="Normal 3 68_Income Statement " xfId="422" xr:uid="{00000000-0005-0000-0000-0000AB010000}"/>
    <cellStyle name="Normal 3 69 2_Income Statement " xfId="423" xr:uid="{00000000-0005-0000-0000-0000AC010000}"/>
    <cellStyle name="Normal 3 69 3_Income Statement " xfId="424" xr:uid="{00000000-0005-0000-0000-0000AD010000}"/>
    <cellStyle name="Normal 3 69_Income Statement " xfId="425" xr:uid="{00000000-0005-0000-0000-0000AE010000}"/>
    <cellStyle name="Normal 3 7 2_Income Statement " xfId="426" xr:uid="{00000000-0005-0000-0000-0000AF010000}"/>
    <cellStyle name="Normal 3 7 3_Income Statement " xfId="427" xr:uid="{00000000-0005-0000-0000-0000B0010000}"/>
    <cellStyle name="Normal 3 7_Income Statement " xfId="428" xr:uid="{00000000-0005-0000-0000-0000B1010000}"/>
    <cellStyle name="Normal 3 70 2_Income Statement " xfId="429" xr:uid="{00000000-0005-0000-0000-0000B2010000}"/>
    <cellStyle name="Normal 3 70 3_Income Statement " xfId="430" xr:uid="{00000000-0005-0000-0000-0000B3010000}"/>
    <cellStyle name="Normal 3 70_Income Statement " xfId="431" xr:uid="{00000000-0005-0000-0000-0000B4010000}"/>
    <cellStyle name="Normal 3 71 2_Income Statement " xfId="432" xr:uid="{00000000-0005-0000-0000-0000B5010000}"/>
    <cellStyle name="Normal 3 71 3_Income Statement " xfId="433" xr:uid="{00000000-0005-0000-0000-0000B6010000}"/>
    <cellStyle name="Normal 3 71_Income Statement " xfId="434" xr:uid="{00000000-0005-0000-0000-0000B7010000}"/>
    <cellStyle name="Normal 3 72 2_Income Statement " xfId="435" xr:uid="{00000000-0005-0000-0000-0000B8010000}"/>
    <cellStyle name="Normal 3 72 3_Income Statement " xfId="436" xr:uid="{00000000-0005-0000-0000-0000B9010000}"/>
    <cellStyle name="Normal 3 72_Income Statement " xfId="437" xr:uid="{00000000-0005-0000-0000-0000BA010000}"/>
    <cellStyle name="Normal 3 73 2_Income Statement " xfId="438" xr:uid="{00000000-0005-0000-0000-0000BB010000}"/>
    <cellStyle name="Normal 3 73 3_Income Statement " xfId="439" xr:uid="{00000000-0005-0000-0000-0000BC010000}"/>
    <cellStyle name="Normal 3 73_Income Statement " xfId="440" xr:uid="{00000000-0005-0000-0000-0000BD010000}"/>
    <cellStyle name="Normal 3 74 2_Income Statement " xfId="441" xr:uid="{00000000-0005-0000-0000-0000BE010000}"/>
    <cellStyle name="Normal 3 74 3_Income Statement " xfId="442" xr:uid="{00000000-0005-0000-0000-0000BF010000}"/>
    <cellStyle name="Normal 3 74_Income Statement " xfId="443" xr:uid="{00000000-0005-0000-0000-0000C0010000}"/>
    <cellStyle name="Normal 3 75 2_Income Statement " xfId="444" xr:uid="{00000000-0005-0000-0000-0000C1010000}"/>
    <cellStyle name="Normal 3 75 3_Income Statement " xfId="445" xr:uid="{00000000-0005-0000-0000-0000C2010000}"/>
    <cellStyle name="Normal 3 75_Income Statement " xfId="446" xr:uid="{00000000-0005-0000-0000-0000C3010000}"/>
    <cellStyle name="Normal 3 76 2_Income Statement " xfId="447" xr:uid="{00000000-0005-0000-0000-0000C4010000}"/>
    <cellStyle name="Normal 3 76 3_Income Statement " xfId="448" xr:uid="{00000000-0005-0000-0000-0000C5010000}"/>
    <cellStyle name="Normal 3 76_Income Statement " xfId="449" xr:uid="{00000000-0005-0000-0000-0000C6010000}"/>
    <cellStyle name="Normal 3 77 2_Income Statement " xfId="450" xr:uid="{00000000-0005-0000-0000-0000C7010000}"/>
    <cellStyle name="Normal 3 77 3_Income Statement " xfId="451" xr:uid="{00000000-0005-0000-0000-0000C8010000}"/>
    <cellStyle name="Normal 3 77_Income Statement " xfId="452" xr:uid="{00000000-0005-0000-0000-0000C9010000}"/>
    <cellStyle name="Normal 3 78 2_Income Statement " xfId="453" xr:uid="{00000000-0005-0000-0000-0000CA010000}"/>
    <cellStyle name="Normal 3 78 3_Income Statement " xfId="454" xr:uid="{00000000-0005-0000-0000-0000CB010000}"/>
    <cellStyle name="Normal 3 78_Income Statement " xfId="455" xr:uid="{00000000-0005-0000-0000-0000CC010000}"/>
    <cellStyle name="Normal 3 79 2_Income Statement " xfId="456" xr:uid="{00000000-0005-0000-0000-0000CD010000}"/>
    <cellStyle name="Normal 3 79 3_Income Statement " xfId="457" xr:uid="{00000000-0005-0000-0000-0000CE010000}"/>
    <cellStyle name="Normal 3 79_Income Statement " xfId="458" xr:uid="{00000000-0005-0000-0000-0000CF010000}"/>
    <cellStyle name="Normal 3 8 2_Income Statement " xfId="459" xr:uid="{00000000-0005-0000-0000-0000D0010000}"/>
    <cellStyle name="Normal 3 8 3_Income Statement " xfId="460" xr:uid="{00000000-0005-0000-0000-0000D1010000}"/>
    <cellStyle name="Normal 3 8_Income Statement " xfId="461" xr:uid="{00000000-0005-0000-0000-0000D2010000}"/>
    <cellStyle name="Normal 3 80 2_Income Statement " xfId="462" xr:uid="{00000000-0005-0000-0000-0000D3010000}"/>
    <cellStyle name="Normal 3 80 3_Income Statement " xfId="463" xr:uid="{00000000-0005-0000-0000-0000D4010000}"/>
    <cellStyle name="Normal 3 80_Income Statement " xfId="464" xr:uid="{00000000-0005-0000-0000-0000D5010000}"/>
    <cellStyle name="Normal 3 81 2_Income Statement " xfId="465" xr:uid="{00000000-0005-0000-0000-0000D6010000}"/>
    <cellStyle name="Normal 3 81 3_Income Statement " xfId="466" xr:uid="{00000000-0005-0000-0000-0000D7010000}"/>
    <cellStyle name="Normal 3 81_Income Statement " xfId="467" xr:uid="{00000000-0005-0000-0000-0000D8010000}"/>
    <cellStyle name="Normal 3 82 2_Income Statement " xfId="468" xr:uid="{00000000-0005-0000-0000-0000D9010000}"/>
    <cellStyle name="Normal 3 82 3_Income Statement " xfId="469" xr:uid="{00000000-0005-0000-0000-0000DA010000}"/>
    <cellStyle name="Normal 3 82_Income Statement " xfId="470" xr:uid="{00000000-0005-0000-0000-0000DB010000}"/>
    <cellStyle name="Normal 3 83 2_Income Statement " xfId="471" xr:uid="{00000000-0005-0000-0000-0000DC010000}"/>
    <cellStyle name="Normal 3 83 3_Income Statement " xfId="472" xr:uid="{00000000-0005-0000-0000-0000DD010000}"/>
    <cellStyle name="Normal 3 83_Income Statement " xfId="473" xr:uid="{00000000-0005-0000-0000-0000DE010000}"/>
    <cellStyle name="Normal 3 84 2_Income Statement " xfId="474" xr:uid="{00000000-0005-0000-0000-0000DF010000}"/>
    <cellStyle name="Normal 3 84 3_Income Statement " xfId="475" xr:uid="{00000000-0005-0000-0000-0000E0010000}"/>
    <cellStyle name="Normal 3 84_Income Statement " xfId="476" xr:uid="{00000000-0005-0000-0000-0000E1010000}"/>
    <cellStyle name="Normal 3 85 2_Income Statement " xfId="477" xr:uid="{00000000-0005-0000-0000-0000E2010000}"/>
    <cellStyle name="Normal 3 85 3_Income Statement " xfId="478" xr:uid="{00000000-0005-0000-0000-0000E3010000}"/>
    <cellStyle name="Normal 3 85_Income Statement " xfId="479" xr:uid="{00000000-0005-0000-0000-0000E4010000}"/>
    <cellStyle name="Normal 3 86 2_Income Statement " xfId="480" xr:uid="{00000000-0005-0000-0000-0000E5010000}"/>
    <cellStyle name="Normal 3 86 3_Income Statement " xfId="481" xr:uid="{00000000-0005-0000-0000-0000E6010000}"/>
    <cellStyle name="Normal 3 86_Income Statement " xfId="482" xr:uid="{00000000-0005-0000-0000-0000E7010000}"/>
    <cellStyle name="Normal 3 87 2_Income Statement " xfId="483" xr:uid="{00000000-0005-0000-0000-0000E8010000}"/>
    <cellStyle name="Normal 3 87 3_Income Statement " xfId="484" xr:uid="{00000000-0005-0000-0000-0000E9010000}"/>
    <cellStyle name="Normal 3 87_Income Statement " xfId="485" xr:uid="{00000000-0005-0000-0000-0000EA010000}"/>
    <cellStyle name="Normal 3 88 2_Income Statement " xfId="486" xr:uid="{00000000-0005-0000-0000-0000EB010000}"/>
    <cellStyle name="Normal 3 88 3_Income Statement " xfId="487" xr:uid="{00000000-0005-0000-0000-0000EC010000}"/>
    <cellStyle name="Normal 3 88_Income Statement " xfId="488" xr:uid="{00000000-0005-0000-0000-0000ED010000}"/>
    <cellStyle name="Normal 3 89 2_Income Statement " xfId="489" xr:uid="{00000000-0005-0000-0000-0000EE010000}"/>
    <cellStyle name="Normal 3 89 3_Income Statement " xfId="490" xr:uid="{00000000-0005-0000-0000-0000EF010000}"/>
    <cellStyle name="Normal 3 89_Income Statement " xfId="491" xr:uid="{00000000-0005-0000-0000-0000F0010000}"/>
    <cellStyle name="Normal 3 9 2_Income Statement " xfId="492" xr:uid="{00000000-0005-0000-0000-0000F1010000}"/>
    <cellStyle name="Normal 3 9 3_Income Statement " xfId="493" xr:uid="{00000000-0005-0000-0000-0000F2010000}"/>
    <cellStyle name="Normal 3 9_Income Statement " xfId="494" xr:uid="{00000000-0005-0000-0000-0000F3010000}"/>
    <cellStyle name="Normal 3 90 2_Income Statement " xfId="495" xr:uid="{00000000-0005-0000-0000-0000F4010000}"/>
    <cellStyle name="Normal 3 90 3_Income Statement " xfId="496" xr:uid="{00000000-0005-0000-0000-0000F5010000}"/>
    <cellStyle name="Normal 3 90_Income Statement " xfId="497" xr:uid="{00000000-0005-0000-0000-0000F6010000}"/>
    <cellStyle name="Normal 3 91 2_Income Statement " xfId="498" xr:uid="{00000000-0005-0000-0000-0000F7010000}"/>
    <cellStyle name="Normal 3 91 3_Income Statement " xfId="499" xr:uid="{00000000-0005-0000-0000-0000F8010000}"/>
    <cellStyle name="Normal 3 91_Income Statement " xfId="500" xr:uid="{00000000-0005-0000-0000-0000F9010000}"/>
    <cellStyle name="Normal 3 92 2_Income Statement " xfId="501" xr:uid="{00000000-0005-0000-0000-0000FA010000}"/>
    <cellStyle name="Normal 3 92 3_Income Statement " xfId="502" xr:uid="{00000000-0005-0000-0000-0000FB010000}"/>
    <cellStyle name="Normal 3 92_Income Statement " xfId="503" xr:uid="{00000000-0005-0000-0000-0000FC010000}"/>
    <cellStyle name="Normal 3 93 2_Income Statement " xfId="504" xr:uid="{00000000-0005-0000-0000-0000FD010000}"/>
    <cellStyle name="Normal 3 93 3_Income Statement " xfId="505" xr:uid="{00000000-0005-0000-0000-0000FE010000}"/>
    <cellStyle name="Normal 3 93_Income Statement " xfId="506" xr:uid="{00000000-0005-0000-0000-0000FF010000}"/>
    <cellStyle name="Normal 3 94 2_Income Statement " xfId="507" xr:uid="{00000000-0005-0000-0000-000000020000}"/>
    <cellStyle name="Normal 3 94 3_Income Statement " xfId="508" xr:uid="{00000000-0005-0000-0000-000001020000}"/>
    <cellStyle name="Normal 3 94_Income Statement " xfId="509" xr:uid="{00000000-0005-0000-0000-000002020000}"/>
    <cellStyle name="Normal 3 95 2_Income Statement " xfId="510" xr:uid="{00000000-0005-0000-0000-000003020000}"/>
    <cellStyle name="Normal 3 95 3_Income Statement " xfId="511" xr:uid="{00000000-0005-0000-0000-000004020000}"/>
    <cellStyle name="Normal 3 95_Income Statement " xfId="512" xr:uid="{00000000-0005-0000-0000-000005020000}"/>
    <cellStyle name="Normal 3 96 2_Income Statement " xfId="513" xr:uid="{00000000-0005-0000-0000-000006020000}"/>
    <cellStyle name="Normal 3 96 3_Income Statement " xfId="514" xr:uid="{00000000-0005-0000-0000-000007020000}"/>
    <cellStyle name="Normal 3 96_Income Statement " xfId="515" xr:uid="{00000000-0005-0000-0000-000008020000}"/>
    <cellStyle name="Normal 3 97 2_Income Statement " xfId="516" xr:uid="{00000000-0005-0000-0000-000009020000}"/>
    <cellStyle name="Normal 3 97 3_Income Statement " xfId="517" xr:uid="{00000000-0005-0000-0000-00000A020000}"/>
    <cellStyle name="Normal 3 97_Income Statement " xfId="518" xr:uid="{00000000-0005-0000-0000-00000B020000}"/>
    <cellStyle name="Normal 3 98 2_Income Statement " xfId="519" xr:uid="{00000000-0005-0000-0000-00000C020000}"/>
    <cellStyle name="Normal 3 98 3_Income Statement " xfId="520" xr:uid="{00000000-0005-0000-0000-00000D020000}"/>
    <cellStyle name="Normal 3 98_Income Statement " xfId="521" xr:uid="{00000000-0005-0000-0000-00000E020000}"/>
    <cellStyle name="Normal 3 99 2_Income Statement " xfId="522" xr:uid="{00000000-0005-0000-0000-00000F020000}"/>
    <cellStyle name="Normal 3 99 3_Income Statement " xfId="523" xr:uid="{00000000-0005-0000-0000-000010020000}"/>
    <cellStyle name="Normal 3 99_Income Statement " xfId="524" xr:uid="{00000000-0005-0000-0000-000011020000}"/>
    <cellStyle name="Normal 324" xfId="2076" xr:uid="{9CF3838D-3085-4E91-A855-B1F5C63A4CAC}"/>
    <cellStyle name="Normal 4" xfId="1886" xr:uid="{00000000-0005-0000-0000-000012020000}"/>
    <cellStyle name="Normal 4 10 2_Income Statement " xfId="525" xr:uid="{00000000-0005-0000-0000-000013020000}"/>
    <cellStyle name="Normal 4 10_Income Statement " xfId="526" xr:uid="{00000000-0005-0000-0000-000014020000}"/>
    <cellStyle name="Normal 4 100 2_Income Statement " xfId="527" xr:uid="{00000000-0005-0000-0000-000015020000}"/>
    <cellStyle name="Normal 4 100 3_Income Statement " xfId="528" xr:uid="{00000000-0005-0000-0000-000016020000}"/>
    <cellStyle name="Normal 4 100_Income Statement " xfId="529" xr:uid="{00000000-0005-0000-0000-000017020000}"/>
    <cellStyle name="Normal 4 101 2_Income Statement " xfId="530" xr:uid="{00000000-0005-0000-0000-000018020000}"/>
    <cellStyle name="Normal 4 101 3_Income Statement " xfId="531" xr:uid="{00000000-0005-0000-0000-000019020000}"/>
    <cellStyle name="Normal 4 101_Income Statement " xfId="532" xr:uid="{00000000-0005-0000-0000-00001A020000}"/>
    <cellStyle name="Normal 4 102_Income Statement " xfId="533" xr:uid="{00000000-0005-0000-0000-00001B020000}"/>
    <cellStyle name="Normal 4 103_Income Statement " xfId="534" xr:uid="{00000000-0005-0000-0000-00001C020000}"/>
    <cellStyle name="Normal 4 11 2_Income Statement " xfId="535" xr:uid="{00000000-0005-0000-0000-00001D020000}"/>
    <cellStyle name="Normal 4 11_Income Statement " xfId="536" xr:uid="{00000000-0005-0000-0000-00001E020000}"/>
    <cellStyle name="Normal 4 12 2_Income Statement " xfId="537" xr:uid="{00000000-0005-0000-0000-00001F020000}"/>
    <cellStyle name="Normal 4 12 3_Income Statement " xfId="538" xr:uid="{00000000-0005-0000-0000-000020020000}"/>
    <cellStyle name="Normal 4 12_Income Statement " xfId="539" xr:uid="{00000000-0005-0000-0000-000021020000}"/>
    <cellStyle name="Normal 4 13 2_Income Statement " xfId="540" xr:uid="{00000000-0005-0000-0000-000022020000}"/>
    <cellStyle name="Normal 4 13 3_Income Statement " xfId="541" xr:uid="{00000000-0005-0000-0000-000023020000}"/>
    <cellStyle name="Normal 4 13_Income Statement " xfId="542" xr:uid="{00000000-0005-0000-0000-000024020000}"/>
    <cellStyle name="Normal 4 14 2_Income Statement " xfId="543" xr:uid="{00000000-0005-0000-0000-000025020000}"/>
    <cellStyle name="Normal 4 14 3_Income Statement " xfId="544" xr:uid="{00000000-0005-0000-0000-000026020000}"/>
    <cellStyle name="Normal 4 14_Income Statement " xfId="545" xr:uid="{00000000-0005-0000-0000-000027020000}"/>
    <cellStyle name="Normal 4 15 2_Income Statement " xfId="546" xr:uid="{00000000-0005-0000-0000-000028020000}"/>
    <cellStyle name="Normal 4 15 3_Income Statement " xfId="547" xr:uid="{00000000-0005-0000-0000-000029020000}"/>
    <cellStyle name="Normal 4 15_Income Statement " xfId="548" xr:uid="{00000000-0005-0000-0000-00002A020000}"/>
    <cellStyle name="Normal 4 16 2_Income Statement " xfId="549" xr:uid="{00000000-0005-0000-0000-00002B020000}"/>
    <cellStyle name="Normal 4 16 3_Income Statement " xfId="550" xr:uid="{00000000-0005-0000-0000-00002C020000}"/>
    <cellStyle name="Normal 4 16_Income Statement " xfId="551" xr:uid="{00000000-0005-0000-0000-00002D020000}"/>
    <cellStyle name="Normal 4 17 2_Income Statement " xfId="552" xr:uid="{00000000-0005-0000-0000-00002E020000}"/>
    <cellStyle name="Normal 4 17 3_Income Statement " xfId="553" xr:uid="{00000000-0005-0000-0000-00002F020000}"/>
    <cellStyle name="Normal 4 17_Income Statement " xfId="554" xr:uid="{00000000-0005-0000-0000-000030020000}"/>
    <cellStyle name="Normal 4 18 2_Income Statement " xfId="555" xr:uid="{00000000-0005-0000-0000-000031020000}"/>
    <cellStyle name="Normal 4 18 3_Income Statement " xfId="556" xr:uid="{00000000-0005-0000-0000-000032020000}"/>
    <cellStyle name="Normal 4 18_Income Statement " xfId="557" xr:uid="{00000000-0005-0000-0000-000033020000}"/>
    <cellStyle name="Normal 4 19 2_Income Statement " xfId="558" xr:uid="{00000000-0005-0000-0000-000034020000}"/>
    <cellStyle name="Normal 4 19 3_Income Statement " xfId="559" xr:uid="{00000000-0005-0000-0000-000035020000}"/>
    <cellStyle name="Normal 4 19_Income Statement " xfId="560" xr:uid="{00000000-0005-0000-0000-000036020000}"/>
    <cellStyle name="Normal 4 2 2 2_Income Statement " xfId="561" xr:uid="{00000000-0005-0000-0000-000037020000}"/>
    <cellStyle name="Normal 4 2 2_Income Statement " xfId="562" xr:uid="{00000000-0005-0000-0000-000038020000}"/>
    <cellStyle name="Normal 4 20 2_Income Statement " xfId="563" xr:uid="{00000000-0005-0000-0000-000039020000}"/>
    <cellStyle name="Normal 4 20 3_Income Statement " xfId="564" xr:uid="{00000000-0005-0000-0000-00003A020000}"/>
    <cellStyle name="Normal 4 20_Income Statement " xfId="565" xr:uid="{00000000-0005-0000-0000-00003B020000}"/>
    <cellStyle name="Normal 4 21 2_Income Statement " xfId="566" xr:uid="{00000000-0005-0000-0000-00003C020000}"/>
    <cellStyle name="Normal 4 21 3_Income Statement " xfId="567" xr:uid="{00000000-0005-0000-0000-00003D020000}"/>
    <cellStyle name="Normal 4 21_Income Statement " xfId="568" xr:uid="{00000000-0005-0000-0000-00003E020000}"/>
    <cellStyle name="Normal 4 22 2_Income Statement " xfId="569" xr:uid="{00000000-0005-0000-0000-00003F020000}"/>
    <cellStyle name="Normal 4 22 3_Income Statement " xfId="570" xr:uid="{00000000-0005-0000-0000-000040020000}"/>
    <cellStyle name="Normal 4 22_Income Statement " xfId="571" xr:uid="{00000000-0005-0000-0000-000041020000}"/>
    <cellStyle name="Normal 4 23 2_Income Statement " xfId="572" xr:uid="{00000000-0005-0000-0000-000042020000}"/>
    <cellStyle name="Normal 4 23 3_Income Statement " xfId="573" xr:uid="{00000000-0005-0000-0000-000043020000}"/>
    <cellStyle name="Normal 4 23_Income Statement " xfId="574" xr:uid="{00000000-0005-0000-0000-000044020000}"/>
    <cellStyle name="Normal 4 24 2_Income Statement " xfId="575" xr:uid="{00000000-0005-0000-0000-000045020000}"/>
    <cellStyle name="Normal 4 24 3_Income Statement " xfId="576" xr:uid="{00000000-0005-0000-0000-000046020000}"/>
    <cellStyle name="Normal 4 24_Income Statement " xfId="577" xr:uid="{00000000-0005-0000-0000-000047020000}"/>
    <cellStyle name="Normal 4 25 2_Income Statement " xfId="578" xr:uid="{00000000-0005-0000-0000-000048020000}"/>
    <cellStyle name="Normal 4 25 3_Income Statement " xfId="579" xr:uid="{00000000-0005-0000-0000-000049020000}"/>
    <cellStyle name="Normal 4 25_Income Statement " xfId="580" xr:uid="{00000000-0005-0000-0000-00004A020000}"/>
    <cellStyle name="Normal 4 26 2_Income Statement " xfId="581" xr:uid="{00000000-0005-0000-0000-00004B020000}"/>
    <cellStyle name="Normal 4 26 3_Income Statement " xfId="582" xr:uid="{00000000-0005-0000-0000-00004C020000}"/>
    <cellStyle name="Normal 4 26_Income Statement " xfId="583" xr:uid="{00000000-0005-0000-0000-00004D020000}"/>
    <cellStyle name="Normal 4 27 2_Income Statement " xfId="584" xr:uid="{00000000-0005-0000-0000-00004E020000}"/>
    <cellStyle name="Normal 4 27 3_Income Statement " xfId="585" xr:uid="{00000000-0005-0000-0000-00004F020000}"/>
    <cellStyle name="Normal 4 27_Income Statement " xfId="586" xr:uid="{00000000-0005-0000-0000-000050020000}"/>
    <cellStyle name="Normal 4 28 2_Income Statement " xfId="587" xr:uid="{00000000-0005-0000-0000-000051020000}"/>
    <cellStyle name="Normal 4 28 3_Income Statement " xfId="588" xr:uid="{00000000-0005-0000-0000-000052020000}"/>
    <cellStyle name="Normal 4 28_Income Statement " xfId="589" xr:uid="{00000000-0005-0000-0000-000053020000}"/>
    <cellStyle name="Normal 4 29 2_Income Statement " xfId="590" xr:uid="{00000000-0005-0000-0000-000054020000}"/>
    <cellStyle name="Normal 4 29 3_Income Statement " xfId="591" xr:uid="{00000000-0005-0000-0000-000055020000}"/>
    <cellStyle name="Normal 4 29_Income Statement " xfId="592" xr:uid="{00000000-0005-0000-0000-000056020000}"/>
    <cellStyle name="Normal 4 3 2_Income Statement " xfId="1962" xr:uid="{054ED69C-719A-4AC6-8597-BB109D39875E}"/>
    <cellStyle name="Normal 4 3_Income Statement " xfId="1963" xr:uid="{3CF34615-40E4-4560-B0D4-DAB247967FF8}"/>
    <cellStyle name="Normal 4 30 2_Income Statement " xfId="593" xr:uid="{00000000-0005-0000-0000-000057020000}"/>
    <cellStyle name="Normal 4 30 3_Income Statement " xfId="594" xr:uid="{00000000-0005-0000-0000-000058020000}"/>
    <cellStyle name="Normal 4 30_Income Statement " xfId="595" xr:uid="{00000000-0005-0000-0000-000059020000}"/>
    <cellStyle name="Normal 4 31 2_Income Statement " xfId="596" xr:uid="{00000000-0005-0000-0000-00005A020000}"/>
    <cellStyle name="Normal 4 31 3_Income Statement " xfId="597" xr:uid="{00000000-0005-0000-0000-00005B020000}"/>
    <cellStyle name="Normal 4 31_Income Statement " xfId="598" xr:uid="{00000000-0005-0000-0000-00005C020000}"/>
    <cellStyle name="Normal 4 32 2_Income Statement " xfId="599" xr:uid="{00000000-0005-0000-0000-00005D020000}"/>
    <cellStyle name="Normal 4 32 3_Income Statement " xfId="600" xr:uid="{00000000-0005-0000-0000-00005E020000}"/>
    <cellStyle name="Normal 4 32_Income Statement " xfId="601" xr:uid="{00000000-0005-0000-0000-00005F020000}"/>
    <cellStyle name="Normal 4 33 2_Income Statement " xfId="602" xr:uid="{00000000-0005-0000-0000-000060020000}"/>
    <cellStyle name="Normal 4 33 3_Income Statement " xfId="603" xr:uid="{00000000-0005-0000-0000-000061020000}"/>
    <cellStyle name="Normal 4 33_Income Statement " xfId="604" xr:uid="{00000000-0005-0000-0000-000062020000}"/>
    <cellStyle name="Normal 4 34 2_Income Statement " xfId="605" xr:uid="{00000000-0005-0000-0000-000063020000}"/>
    <cellStyle name="Normal 4 34 3_Income Statement " xfId="606" xr:uid="{00000000-0005-0000-0000-000064020000}"/>
    <cellStyle name="Normal 4 34_Income Statement " xfId="607" xr:uid="{00000000-0005-0000-0000-000065020000}"/>
    <cellStyle name="Normal 4 35 2_Income Statement " xfId="608" xr:uid="{00000000-0005-0000-0000-000066020000}"/>
    <cellStyle name="Normal 4 35 3_Income Statement " xfId="609" xr:uid="{00000000-0005-0000-0000-000067020000}"/>
    <cellStyle name="Normal 4 35_Income Statement " xfId="610" xr:uid="{00000000-0005-0000-0000-000068020000}"/>
    <cellStyle name="Normal 4 36 2_Income Statement " xfId="611" xr:uid="{00000000-0005-0000-0000-000069020000}"/>
    <cellStyle name="Normal 4 36 3_Income Statement " xfId="612" xr:uid="{00000000-0005-0000-0000-00006A020000}"/>
    <cellStyle name="Normal 4 36_Income Statement " xfId="613" xr:uid="{00000000-0005-0000-0000-00006B020000}"/>
    <cellStyle name="Normal 4 37 2_Income Statement " xfId="614" xr:uid="{00000000-0005-0000-0000-00006C020000}"/>
    <cellStyle name="Normal 4 37 3_Income Statement " xfId="615" xr:uid="{00000000-0005-0000-0000-00006D020000}"/>
    <cellStyle name="Normal 4 37_Income Statement " xfId="616" xr:uid="{00000000-0005-0000-0000-00006E020000}"/>
    <cellStyle name="Normal 4 38 2_Income Statement " xfId="617" xr:uid="{00000000-0005-0000-0000-00006F020000}"/>
    <cellStyle name="Normal 4 38 3_Income Statement " xfId="618" xr:uid="{00000000-0005-0000-0000-000070020000}"/>
    <cellStyle name="Normal 4 38_Income Statement " xfId="619" xr:uid="{00000000-0005-0000-0000-000071020000}"/>
    <cellStyle name="Normal 4 39 2_Income Statement " xfId="620" xr:uid="{00000000-0005-0000-0000-000072020000}"/>
    <cellStyle name="Normal 4 39 3_Income Statement " xfId="621" xr:uid="{00000000-0005-0000-0000-000073020000}"/>
    <cellStyle name="Normal 4 39_Income Statement " xfId="622" xr:uid="{00000000-0005-0000-0000-000074020000}"/>
    <cellStyle name="Normal 4 40 2_Income Statement " xfId="623" xr:uid="{00000000-0005-0000-0000-000075020000}"/>
    <cellStyle name="Normal 4 40 3_Income Statement " xfId="624" xr:uid="{00000000-0005-0000-0000-000076020000}"/>
    <cellStyle name="Normal 4 40_Income Statement " xfId="625" xr:uid="{00000000-0005-0000-0000-000077020000}"/>
    <cellStyle name="Normal 4 41 2_Income Statement " xfId="626" xr:uid="{00000000-0005-0000-0000-000078020000}"/>
    <cellStyle name="Normal 4 41 3_Income Statement " xfId="627" xr:uid="{00000000-0005-0000-0000-000079020000}"/>
    <cellStyle name="Normal 4 41_Income Statement " xfId="628" xr:uid="{00000000-0005-0000-0000-00007A020000}"/>
    <cellStyle name="Normal 4 42 2_Income Statement " xfId="629" xr:uid="{00000000-0005-0000-0000-00007B020000}"/>
    <cellStyle name="Normal 4 42 3_Income Statement " xfId="630" xr:uid="{00000000-0005-0000-0000-00007C020000}"/>
    <cellStyle name="Normal 4 42_Income Statement " xfId="631" xr:uid="{00000000-0005-0000-0000-00007D020000}"/>
    <cellStyle name="Normal 4 43 2_Income Statement " xfId="632" xr:uid="{00000000-0005-0000-0000-00007E020000}"/>
    <cellStyle name="Normal 4 43 3_Income Statement " xfId="633" xr:uid="{00000000-0005-0000-0000-00007F020000}"/>
    <cellStyle name="Normal 4 43_Income Statement " xfId="634" xr:uid="{00000000-0005-0000-0000-000080020000}"/>
    <cellStyle name="Normal 4 44 2_Income Statement " xfId="635" xr:uid="{00000000-0005-0000-0000-000081020000}"/>
    <cellStyle name="Normal 4 44 3_Income Statement " xfId="636" xr:uid="{00000000-0005-0000-0000-000082020000}"/>
    <cellStyle name="Normal 4 44_Income Statement " xfId="637" xr:uid="{00000000-0005-0000-0000-000083020000}"/>
    <cellStyle name="Normal 4 45 2_Income Statement " xfId="638" xr:uid="{00000000-0005-0000-0000-000084020000}"/>
    <cellStyle name="Normal 4 45 3_Income Statement " xfId="639" xr:uid="{00000000-0005-0000-0000-000085020000}"/>
    <cellStyle name="Normal 4 45_Income Statement " xfId="640" xr:uid="{00000000-0005-0000-0000-000086020000}"/>
    <cellStyle name="Normal 4 46 2_Income Statement " xfId="641" xr:uid="{00000000-0005-0000-0000-000087020000}"/>
    <cellStyle name="Normal 4 46 3_Income Statement " xfId="642" xr:uid="{00000000-0005-0000-0000-000088020000}"/>
    <cellStyle name="Normal 4 46_Income Statement " xfId="643" xr:uid="{00000000-0005-0000-0000-000089020000}"/>
    <cellStyle name="Normal 4 47 2_Income Statement " xfId="644" xr:uid="{00000000-0005-0000-0000-00008A020000}"/>
    <cellStyle name="Normal 4 47 3_Income Statement " xfId="645" xr:uid="{00000000-0005-0000-0000-00008B020000}"/>
    <cellStyle name="Normal 4 47_Income Statement " xfId="646" xr:uid="{00000000-0005-0000-0000-00008C020000}"/>
    <cellStyle name="Normal 4 48 2_Income Statement " xfId="647" xr:uid="{00000000-0005-0000-0000-00008D020000}"/>
    <cellStyle name="Normal 4 48 3_Income Statement " xfId="648" xr:uid="{00000000-0005-0000-0000-00008E020000}"/>
    <cellStyle name="Normal 4 48_Income Statement " xfId="649" xr:uid="{00000000-0005-0000-0000-00008F020000}"/>
    <cellStyle name="Normal 4 49 2_Income Statement " xfId="650" xr:uid="{00000000-0005-0000-0000-000090020000}"/>
    <cellStyle name="Normal 4 49 3_Income Statement " xfId="651" xr:uid="{00000000-0005-0000-0000-000091020000}"/>
    <cellStyle name="Normal 4 49_Income Statement " xfId="652" xr:uid="{00000000-0005-0000-0000-000092020000}"/>
    <cellStyle name="Normal 4 5 10 2_Income Statement " xfId="653" xr:uid="{00000000-0005-0000-0000-000093020000}"/>
    <cellStyle name="Normal 4 5 10 3_Income Statement " xfId="654" xr:uid="{00000000-0005-0000-0000-000094020000}"/>
    <cellStyle name="Normal 4 5 10_Income Statement " xfId="655" xr:uid="{00000000-0005-0000-0000-000095020000}"/>
    <cellStyle name="Normal 4 5 11 2_Income Statement " xfId="656" xr:uid="{00000000-0005-0000-0000-000096020000}"/>
    <cellStyle name="Normal 4 5 11 3_Income Statement " xfId="657" xr:uid="{00000000-0005-0000-0000-000097020000}"/>
    <cellStyle name="Normal 4 5 11_Income Statement " xfId="658" xr:uid="{00000000-0005-0000-0000-000098020000}"/>
    <cellStyle name="Normal 4 5 12 2_Income Statement " xfId="659" xr:uid="{00000000-0005-0000-0000-000099020000}"/>
    <cellStyle name="Normal 4 5 12 3_Income Statement " xfId="660" xr:uid="{00000000-0005-0000-0000-00009A020000}"/>
    <cellStyle name="Normal 4 5 12_Income Statement " xfId="661" xr:uid="{00000000-0005-0000-0000-00009B020000}"/>
    <cellStyle name="Normal 4 5 13 2_Income Statement " xfId="662" xr:uid="{00000000-0005-0000-0000-00009C020000}"/>
    <cellStyle name="Normal 4 5 13 3_Income Statement " xfId="663" xr:uid="{00000000-0005-0000-0000-00009D020000}"/>
    <cellStyle name="Normal 4 5 13_Income Statement " xfId="664" xr:uid="{00000000-0005-0000-0000-00009E020000}"/>
    <cellStyle name="Normal 4 5 14 2_Income Statement " xfId="665" xr:uid="{00000000-0005-0000-0000-00009F020000}"/>
    <cellStyle name="Normal 4 5 14 3_Income Statement " xfId="666" xr:uid="{00000000-0005-0000-0000-0000A0020000}"/>
    <cellStyle name="Normal 4 5 14_Income Statement " xfId="667" xr:uid="{00000000-0005-0000-0000-0000A1020000}"/>
    <cellStyle name="Normal 4 5 15 2_Income Statement " xfId="668" xr:uid="{00000000-0005-0000-0000-0000A2020000}"/>
    <cellStyle name="Normal 4 5 15 3_Income Statement " xfId="669" xr:uid="{00000000-0005-0000-0000-0000A3020000}"/>
    <cellStyle name="Normal 4 5 15_Income Statement " xfId="670" xr:uid="{00000000-0005-0000-0000-0000A4020000}"/>
    <cellStyle name="Normal 4 5 16 2_Income Statement " xfId="671" xr:uid="{00000000-0005-0000-0000-0000A5020000}"/>
    <cellStyle name="Normal 4 5 16 3_Income Statement " xfId="672" xr:uid="{00000000-0005-0000-0000-0000A6020000}"/>
    <cellStyle name="Normal 4 5 16_Income Statement " xfId="673" xr:uid="{00000000-0005-0000-0000-0000A7020000}"/>
    <cellStyle name="Normal 4 5 17 2_Income Statement " xfId="674" xr:uid="{00000000-0005-0000-0000-0000A8020000}"/>
    <cellStyle name="Normal 4 5 17 3_Income Statement " xfId="675" xr:uid="{00000000-0005-0000-0000-0000A9020000}"/>
    <cellStyle name="Normal 4 5 17_Income Statement " xfId="676" xr:uid="{00000000-0005-0000-0000-0000AA020000}"/>
    <cellStyle name="Normal 4 5 18 2_Income Statement " xfId="677" xr:uid="{00000000-0005-0000-0000-0000AB020000}"/>
    <cellStyle name="Normal 4 5 18 3_Income Statement " xfId="678" xr:uid="{00000000-0005-0000-0000-0000AC020000}"/>
    <cellStyle name="Normal 4 5 18_Income Statement " xfId="679" xr:uid="{00000000-0005-0000-0000-0000AD020000}"/>
    <cellStyle name="Normal 4 5 19 2_Income Statement " xfId="680" xr:uid="{00000000-0005-0000-0000-0000AE020000}"/>
    <cellStyle name="Normal 4 5 19 3_Income Statement " xfId="681" xr:uid="{00000000-0005-0000-0000-0000AF020000}"/>
    <cellStyle name="Normal 4 5 19_Income Statement " xfId="682" xr:uid="{00000000-0005-0000-0000-0000B0020000}"/>
    <cellStyle name="Normal 4 5 2 2_Income Statement " xfId="683" xr:uid="{00000000-0005-0000-0000-0000B1020000}"/>
    <cellStyle name="Normal 4 5 2 3_Income Statement " xfId="684" xr:uid="{00000000-0005-0000-0000-0000B2020000}"/>
    <cellStyle name="Normal 4 5 2_Income Statement " xfId="685" xr:uid="{00000000-0005-0000-0000-0000B3020000}"/>
    <cellStyle name="Normal 4 5 20_Income Statement " xfId="686" xr:uid="{00000000-0005-0000-0000-0000B4020000}"/>
    <cellStyle name="Normal 4 5 3 2_Income Statement " xfId="687" xr:uid="{00000000-0005-0000-0000-0000B5020000}"/>
    <cellStyle name="Normal 4 5 3 3_Income Statement " xfId="688" xr:uid="{00000000-0005-0000-0000-0000B6020000}"/>
    <cellStyle name="Normal 4 5 3_Income Statement " xfId="689" xr:uid="{00000000-0005-0000-0000-0000B7020000}"/>
    <cellStyle name="Normal 4 5 4 2_Income Statement " xfId="690" xr:uid="{00000000-0005-0000-0000-0000B8020000}"/>
    <cellStyle name="Normal 4 5 4 3_Income Statement " xfId="691" xr:uid="{00000000-0005-0000-0000-0000B9020000}"/>
    <cellStyle name="Normal 4 5 4_Income Statement " xfId="692" xr:uid="{00000000-0005-0000-0000-0000BA020000}"/>
    <cellStyle name="Normal 4 5 5 2_Income Statement " xfId="693" xr:uid="{00000000-0005-0000-0000-0000BB020000}"/>
    <cellStyle name="Normal 4 5 5 3_Income Statement " xfId="694" xr:uid="{00000000-0005-0000-0000-0000BC020000}"/>
    <cellStyle name="Normal 4 5 5_Income Statement " xfId="695" xr:uid="{00000000-0005-0000-0000-0000BD020000}"/>
    <cellStyle name="Normal 4 5 6 2_Income Statement " xfId="696" xr:uid="{00000000-0005-0000-0000-0000BE020000}"/>
    <cellStyle name="Normal 4 5 6 3_Income Statement " xfId="697" xr:uid="{00000000-0005-0000-0000-0000BF020000}"/>
    <cellStyle name="Normal 4 5 6_Income Statement " xfId="698" xr:uid="{00000000-0005-0000-0000-0000C0020000}"/>
    <cellStyle name="Normal 4 5 7 2_Income Statement " xfId="699" xr:uid="{00000000-0005-0000-0000-0000C1020000}"/>
    <cellStyle name="Normal 4 5 7 3_Income Statement " xfId="700" xr:uid="{00000000-0005-0000-0000-0000C2020000}"/>
    <cellStyle name="Normal 4 5 7_Income Statement " xfId="701" xr:uid="{00000000-0005-0000-0000-0000C3020000}"/>
    <cellStyle name="Normal 4 5 8 2_Income Statement " xfId="702" xr:uid="{00000000-0005-0000-0000-0000C4020000}"/>
    <cellStyle name="Normal 4 5 8 3_Income Statement " xfId="703" xr:uid="{00000000-0005-0000-0000-0000C5020000}"/>
    <cellStyle name="Normal 4 5 8_Income Statement " xfId="704" xr:uid="{00000000-0005-0000-0000-0000C6020000}"/>
    <cellStyle name="Normal 4 5 9 2_Income Statement " xfId="705" xr:uid="{00000000-0005-0000-0000-0000C7020000}"/>
    <cellStyle name="Normal 4 5 9 3_Income Statement " xfId="706" xr:uid="{00000000-0005-0000-0000-0000C8020000}"/>
    <cellStyle name="Normal 4 5 9_Income Statement " xfId="707" xr:uid="{00000000-0005-0000-0000-0000C9020000}"/>
    <cellStyle name="Normal 4 50 2_Income Statement " xfId="708" xr:uid="{00000000-0005-0000-0000-0000CA020000}"/>
    <cellStyle name="Normal 4 50 3_Income Statement " xfId="709" xr:uid="{00000000-0005-0000-0000-0000CB020000}"/>
    <cellStyle name="Normal 4 50_Income Statement " xfId="710" xr:uid="{00000000-0005-0000-0000-0000CC020000}"/>
    <cellStyle name="Normal 4 51 2_Income Statement " xfId="711" xr:uid="{00000000-0005-0000-0000-0000CD020000}"/>
    <cellStyle name="Normal 4 51 3_Income Statement " xfId="712" xr:uid="{00000000-0005-0000-0000-0000CE020000}"/>
    <cellStyle name="Normal 4 51_Income Statement " xfId="713" xr:uid="{00000000-0005-0000-0000-0000CF020000}"/>
    <cellStyle name="Normal 4 52 2_Income Statement " xfId="714" xr:uid="{00000000-0005-0000-0000-0000D0020000}"/>
    <cellStyle name="Normal 4 52 3_Income Statement " xfId="715" xr:uid="{00000000-0005-0000-0000-0000D1020000}"/>
    <cellStyle name="Normal 4 52_Income Statement " xfId="716" xr:uid="{00000000-0005-0000-0000-0000D2020000}"/>
    <cellStyle name="Normal 4 53 2_Income Statement " xfId="717" xr:uid="{00000000-0005-0000-0000-0000D3020000}"/>
    <cellStyle name="Normal 4 53 3_Income Statement " xfId="718" xr:uid="{00000000-0005-0000-0000-0000D4020000}"/>
    <cellStyle name="Normal 4 53_Income Statement " xfId="719" xr:uid="{00000000-0005-0000-0000-0000D5020000}"/>
    <cellStyle name="Normal 4 54 2_Income Statement " xfId="720" xr:uid="{00000000-0005-0000-0000-0000D6020000}"/>
    <cellStyle name="Normal 4 54 3_Income Statement " xfId="721" xr:uid="{00000000-0005-0000-0000-0000D7020000}"/>
    <cellStyle name="Normal 4 54_Income Statement " xfId="722" xr:uid="{00000000-0005-0000-0000-0000D8020000}"/>
    <cellStyle name="Normal 4 55 2_Income Statement " xfId="723" xr:uid="{00000000-0005-0000-0000-0000D9020000}"/>
    <cellStyle name="Normal 4 55 3_Income Statement " xfId="724" xr:uid="{00000000-0005-0000-0000-0000DA020000}"/>
    <cellStyle name="Normal 4 55_Income Statement " xfId="725" xr:uid="{00000000-0005-0000-0000-0000DB020000}"/>
    <cellStyle name="Normal 4 56 2_Income Statement " xfId="726" xr:uid="{00000000-0005-0000-0000-0000DC020000}"/>
    <cellStyle name="Normal 4 56 3_Income Statement " xfId="727" xr:uid="{00000000-0005-0000-0000-0000DD020000}"/>
    <cellStyle name="Normal 4 56_Income Statement " xfId="728" xr:uid="{00000000-0005-0000-0000-0000DE020000}"/>
    <cellStyle name="Normal 4 57 2_Income Statement " xfId="729" xr:uid="{00000000-0005-0000-0000-0000DF020000}"/>
    <cellStyle name="Normal 4 57 3_Income Statement " xfId="730" xr:uid="{00000000-0005-0000-0000-0000E0020000}"/>
    <cellStyle name="Normal 4 57_Income Statement " xfId="731" xr:uid="{00000000-0005-0000-0000-0000E1020000}"/>
    <cellStyle name="Normal 4 58 2_Income Statement " xfId="732" xr:uid="{00000000-0005-0000-0000-0000E2020000}"/>
    <cellStyle name="Normal 4 58 3_Income Statement " xfId="733" xr:uid="{00000000-0005-0000-0000-0000E3020000}"/>
    <cellStyle name="Normal 4 58_Income Statement " xfId="734" xr:uid="{00000000-0005-0000-0000-0000E4020000}"/>
    <cellStyle name="Normal 4 59 2_Income Statement " xfId="735" xr:uid="{00000000-0005-0000-0000-0000E5020000}"/>
    <cellStyle name="Normal 4 59 3_Income Statement " xfId="736" xr:uid="{00000000-0005-0000-0000-0000E6020000}"/>
    <cellStyle name="Normal 4 59_Income Statement " xfId="737" xr:uid="{00000000-0005-0000-0000-0000E7020000}"/>
    <cellStyle name="Normal 4 6 2_Income Statement " xfId="738" xr:uid="{00000000-0005-0000-0000-0000E8020000}"/>
    <cellStyle name="Normal 4 6_Income Statement " xfId="739" xr:uid="{00000000-0005-0000-0000-0000E9020000}"/>
    <cellStyle name="Normal 4 60 2_Income Statement " xfId="740" xr:uid="{00000000-0005-0000-0000-0000EA020000}"/>
    <cellStyle name="Normal 4 60 3_Income Statement " xfId="741" xr:uid="{00000000-0005-0000-0000-0000EB020000}"/>
    <cellStyle name="Normal 4 60_Income Statement " xfId="742" xr:uid="{00000000-0005-0000-0000-0000EC020000}"/>
    <cellStyle name="Normal 4 61 2_Income Statement " xfId="743" xr:uid="{00000000-0005-0000-0000-0000ED020000}"/>
    <cellStyle name="Normal 4 61 3_Income Statement " xfId="744" xr:uid="{00000000-0005-0000-0000-0000EE020000}"/>
    <cellStyle name="Normal 4 61_Income Statement " xfId="745" xr:uid="{00000000-0005-0000-0000-0000EF020000}"/>
    <cellStyle name="Normal 4 62 2_Income Statement " xfId="746" xr:uid="{00000000-0005-0000-0000-0000F0020000}"/>
    <cellStyle name="Normal 4 62 3_Income Statement " xfId="747" xr:uid="{00000000-0005-0000-0000-0000F1020000}"/>
    <cellStyle name="Normal 4 62_Income Statement " xfId="748" xr:uid="{00000000-0005-0000-0000-0000F2020000}"/>
    <cellStyle name="Normal 4 63 2_Income Statement " xfId="749" xr:uid="{00000000-0005-0000-0000-0000F3020000}"/>
    <cellStyle name="Normal 4 63 3_Income Statement " xfId="750" xr:uid="{00000000-0005-0000-0000-0000F4020000}"/>
    <cellStyle name="Normal 4 63_Income Statement " xfId="751" xr:uid="{00000000-0005-0000-0000-0000F5020000}"/>
    <cellStyle name="Normal 4 64 2_Income Statement " xfId="752" xr:uid="{00000000-0005-0000-0000-0000F6020000}"/>
    <cellStyle name="Normal 4 64 3_Income Statement " xfId="753" xr:uid="{00000000-0005-0000-0000-0000F7020000}"/>
    <cellStyle name="Normal 4 64_Income Statement " xfId="754" xr:uid="{00000000-0005-0000-0000-0000F8020000}"/>
    <cellStyle name="Normal 4 65 2_Income Statement " xfId="755" xr:uid="{00000000-0005-0000-0000-0000F9020000}"/>
    <cellStyle name="Normal 4 65 3_Income Statement " xfId="756" xr:uid="{00000000-0005-0000-0000-0000FA020000}"/>
    <cellStyle name="Normal 4 65_Income Statement " xfId="757" xr:uid="{00000000-0005-0000-0000-0000FB020000}"/>
    <cellStyle name="Normal 4 66 2_Income Statement " xfId="758" xr:uid="{00000000-0005-0000-0000-0000FC020000}"/>
    <cellStyle name="Normal 4 66 3_Income Statement " xfId="759" xr:uid="{00000000-0005-0000-0000-0000FD020000}"/>
    <cellStyle name="Normal 4 66_Income Statement " xfId="760" xr:uid="{00000000-0005-0000-0000-0000FE020000}"/>
    <cellStyle name="Normal 4 67 2_Income Statement " xfId="761" xr:uid="{00000000-0005-0000-0000-0000FF020000}"/>
    <cellStyle name="Normal 4 67 3_Income Statement " xfId="762" xr:uid="{00000000-0005-0000-0000-000000030000}"/>
    <cellStyle name="Normal 4 67_Income Statement " xfId="763" xr:uid="{00000000-0005-0000-0000-000001030000}"/>
    <cellStyle name="Normal 4 68 2_Income Statement " xfId="764" xr:uid="{00000000-0005-0000-0000-000002030000}"/>
    <cellStyle name="Normal 4 68 3_Income Statement " xfId="765" xr:uid="{00000000-0005-0000-0000-000003030000}"/>
    <cellStyle name="Normal 4 68_Income Statement " xfId="766" xr:uid="{00000000-0005-0000-0000-000004030000}"/>
    <cellStyle name="Normal 4 69 2_Income Statement " xfId="767" xr:uid="{00000000-0005-0000-0000-000005030000}"/>
    <cellStyle name="Normal 4 69 3_Income Statement " xfId="768" xr:uid="{00000000-0005-0000-0000-000006030000}"/>
    <cellStyle name="Normal 4 69_Income Statement " xfId="769" xr:uid="{00000000-0005-0000-0000-000007030000}"/>
    <cellStyle name="Normal 4 7 2_Income Statement " xfId="770" xr:uid="{00000000-0005-0000-0000-000008030000}"/>
    <cellStyle name="Normal 4 7_Income Statement " xfId="771" xr:uid="{00000000-0005-0000-0000-000009030000}"/>
    <cellStyle name="Normal 4 70 2_Income Statement " xfId="772" xr:uid="{00000000-0005-0000-0000-00000A030000}"/>
    <cellStyle name="Normal 4 70 3_Income Statement " xfId="773" xr:uid="{00000000-0005-0000-0000-00000B030000}"/>
    <cellStyle name="Normal 4 70_Income Statement " xfId="774" xr:uid="{00000000-0005-0000-0000-00000C030000}"/>
    <cellStyle name="Normal 4 71 2_Income Statement " xfId="775" xr:uid="{00000000-0005-0000-0000-00000D030000}"/>
    <cellStyle name="Normal 4 71 3_Income Statement " xfId="776" xr:uid="{00000000-0005-0000-0000-00000E030000}"/>
    <cellStyle name="Normal 4 71_Income Statement " xfId="777" xr:uid="{00000000-0005-0000-0000-00000F030000}"/>
    <cellStyle name="Normal 4 72 2_Income Statement " xfId="778" xr:uid="{00000000-0005-0000-0000-000010030000}"/>
    <cellStyle name="Normal 4 72 3_Income Statement " xfId="779" xr:uid="{00000000-0005-0000-0000-000011030000}"/>
    <cellStyle name="Normal 4 72_Income Statement " xfId="780" xr:uid="{00000000-0005-0000-0000-000012030000}"/>
    <cellStyle name="Normal 4 73 2_Income Statement " xfId="781" xr:uid="{00000000-0005-0000-0000-000013030000}"/>
    <cellStyle name="Normal 4 73 3_Income Statement " xfId="782" xr:uid="{00000000-0005-0000-0000-000014030000}"/>
    <cellStyle name="Normal 4 73_Income Statement " xfId="783" xr:uid="{00000000-0005-0000-0000-000015030000}"/>
    <cellStyle name="Normal 4 74 2_Income Statement " xfId="784" xr:uid="{00000000-0005-0000-0000-000016030000}"/>
    <cellStyle name="Normal 4 74 3_Income Statement " xfId="785" xr:uid="{00000000-0005-0000-0000-000017030000}"/>
    <cellStyle name="Normal 4 74_Income Statement " xfId="786" xr:uid="{00000000-0005-0000-0000-000018030000}"/>
    <cellStyle name="Normal 4 75 2_Income Statement " xfId="787" xr:uid="{00000000-0005-0000-0000-000019030000}"/>
    <cellStyle name="Normal 4 75 3_Income Statement " xfId="788" xr:uid="{00000000-0005-0000-0000-00001A030000}"/>
    <cellStyle name="Normal 4 75_Income Statement " xfId="789" xr:uid="{00000000-0005-0000-0000-00001B030000}"/>
    <cellStyle name="Normal 4 76 2_Income Statement " xfId="790" xr:uid="{00000000-0005-0000-0000-00001C030000}"/>
    <cellStyle name="Normal 4 76 3_Income Statement " xfId="791" xr:uid="{00000000-0005-0000-0000-00001D030000}"/>
    <cellStyle name="Normal 4 76_Income Statement " xfId="792" xr:uid="{00000000-0005-0000-0000-00001E030000}"/>
    <cellStyle name="Normal 4 77 2_Income Statement " xfId="793" xr:uid="{00000000-0005-0000-0000-00001F030000}"/>
    <cellStyle name="Normal 4 77 3_Income Statement " xfId="794" xr:uid="{00000000-0005-0000-0000-000020030000}"/>
    <cellStyle name="Normal 4 77_Income Statement " xfId="795" xr:uid="{00000000-0005-0000-0000-000021030000}"/>
    <cellStyle name="Normal 4 78 2_Income Statement " xfId="796" xr:uid="{00000000-0005-0000-0000-000022030000}"/>
    <cellStyle name="Normal 4 78 3_Income Statement " xfId="797" xr:uid="{00000000-0005-0000-0000-000023030000}"/>
    <cellStyle name="Normal 4 78_Income Statement " xfId="798" xr:uid="{00000000-0005-0000-0000-000024030000}"/>
    <cellStyle name="Normal 4 79 2_Income Statement " xfId="799" xr:uid="{00000000-0005-0000-0000-000025030000}"/>
    <cellStyle name="Normal 4 79 3_Income Statement " xfId="800" xr:uid="{00000000-0005-0000-0000-000026030000}"/>
    <cellStyle name="Normal 4 79_Income Statement " xfId="801" xr:uid="{00000000-0005-0000-0000-000027030000}"/>
    <cellStyle name="Normal 4 8 2_Income Statement " xfId="802" xr:uid="{00000000-0005-0000-0000-000028030000}"/>
    <cellStyle name="Normal 4 8_Income Statement " xfId="803" xr:uid="{00000000-0005-0000-0000-000029030000}"/>
    <cellStyle name="Normal 4 80 2_Income Statement " xfId="804" xr:uid="{00000000-0005-0000-0000-00002A030000}"/>
    <cellStyle name="Normal 4 80 3_Income Statement " xfId="805" xr:uid="{00000000-0005-0000-0000-00002B030000}"/>
    <cellStyle name="Normal 4 80_Income Statement " xfId="806" xr:uid="{00000000-0005-0000-0000-00002C030000}"/>
    <cellStyle name="Normal 4 81 2_Income Statement " xfId="807" xr:uid="{00000000-0005-0000-0000-00002D030000}"/>
    <cellStyle name="Normal 4 81 3_Income Statement " xfId="808" xr:uid="{00000000-0005-0000-0000-00002E030000}"/>
    <cellStyle name="Normal 4 81_Income Statement " xfId="809" xr:uid="{00000000-0005-0000-0000-00002F030000}"/>
    <cellStyle name="Normal 4 82 2_Income Statement " xfId="810" xr:uid="{00000000-0005-0000-0000-000030030000}"/>
    <cellStyle name="Normal 4 82 3_Income Statement " xfId="811" xr:uid="{00000000-0005-0000-0000-000031030000}"/>
    <cellStyle name="Normal 4 82_Income Statement " xfId="812" xr:uid="{00000000-0005-0000-0000-000032030000}"/>
    <cellStyle name="Normal 4 83 2_Income Statement " xfId="813" xr:uid="{00000000-0005-0000-0000-000033030000}"/>
    <cellStyle name="Normal 4 83 3_Income Statement " xfId="814" xr:uid="{00000000-0005-0000-0000-000034030000}"/>
    <cellStyle name="Normal 4 83_Income Statement " xfId="815" xr:uid="{00000000-0005-0000-0000-000035030000}"/>
    <cellStyle name="Normal 4 84 2_Income Statement " xfId="816" xr:uid="{00000000-0005-0000-0000-000036030000}"/>
    <cellStyle name="Normal 4 84 3_Income Statement " xfId="817" xr:uid="{00000000-0005-0000-0000-000037030000}"/>
    <cellStyle name="Normal 4 84_Income Statement " xfId="818" xr:uid="{00000000-0005-0000-0000-000038030000}"/>
    <cellStyle name="Normal 4 85 10_Income Statement " xfId="819" xr:uid="{00000000-0005-0000-0000-000039030000}"/>
    <cellStyle name="Normal 4 85 11_Income Statement " xfId="820" xr:uid="{00000000-0005-0000-0000-00003A030000}"/>
    <cellStyle name="Normal 4 85 2 2_Income Statement " xfId="821" xr:uid="{00000000-0005-0000-0000-00003B030000}"/>
    <cellStyle name="Normal 4 85 2 3_Income Statement " xfId="822" xr:uid="{00000000-0005-0000-0000-00003C030000}"/>
    <cellStyle name="Normal 4 85 2_Income Statement " xfId="823" xr:uid="{00000000-0005-0000-0000-00003D030000}"/>
    <cellStyle name="Normal 4 85 3 2_Income Statement " xfId="824" xr:uid="{00000000-0005-0000-0000-00003E030000}"/>
    <cellStyle name="Normal 4 85 3 3_Income Statement " xfId="825" xr:uid="{00000000-0005-0000-0000-00003F030000}"/>
    <cellStyle name="Normal 4 85 3_Income Statement " xfId="826" xr:uid="{00000000-0005-0000-0000-000040030000}"/>
    <cellStyle name="Normal 4 85 4 2_Income Statement " xfId="827" xr:uid="{00000000-0005-0000-0000-000041030000}"/>
    <cellStyle name="Normal 4 85 4 3_Income Statement " xfId="828" xr:uid="{00000000-0005-0000-0000-000042030000}"/>
    <cellStyle name="Normal 4 85 4_Income Statement " xfId="829" xr:uid="{00000000-0005-0000-0000-000043030000}"/>
    <cellStyle name="Normal 4 85 5 2_Income Statement " xfId="830" xr:uid="{00000000-0005-0000-0000-000044030000}"/>
    <cellStyle name="Normal 4 85 5 3_Income Statement " xfId="831" xr:uid="{00000000-0005-0000-0000-000045030000}"/>
    <cellStyle name="Normal 4 85 5_Income Statement " xfId="832" xr:uid="{00000000-0005-0000-0000-000046030000}"/>
    <cellStyle name="Normal 4 85 6 2_Income Statement " xfId="833" xr:uid="{00000000-0005-0000-0000-000047030000}"/>
    <cellStyle name="Normal 4 85 6 3_Income Statement " xfId="834" xr:uid="{00000000-0005-0000-0000-000048030000}"/>
    <cellStyle name="Normal 4 85 6_Income Statement " xfId="835" xr:uid="{00000000-0005-0000-0000-000049030000}"/>
    <cellStyle name="Normal 4 85 7 2_Income Statement " xfId="836" xr:uid="{00000000-0005-0000-0000-00004A030000}"/>
    <cellStyle name="Normal 4 85 7 3_Income Statement " xfId="837" xr:uid="{00000000-0005-0000-0000-00004B030000}"/>
    <cellStyle name="Normal 4 85 7_Income Statement " xfId="838" xr:uid="{00000000-0005-0000-0000-00004C030000}"/>
    <cellStyle name="Normal 4 85 8 2_Income Statement " xfId="839" xr:uid="{00000000-0005-0000-0000-00004D030000}"/>
    <cellStyle name="Normal 4 85 8 3_Income Statement " xfId="840" xr:uid="{00000000-0005-0000-0000-00004E030000}"/>
    <cellStyle name="Normal 4 85 8_Income Statement " xfId="841" xr:uid="{00000000-0005-0000-0000-00004F030000}"/>
    <cellStyle name="Normal 4 85 9 2_Income Statement " xfId="842" xr:uid="{00000000-0005-0000-0000-000050030000}"/>
    <cellStyle name="Normal 4 85 9 3_Income Statement " xfId="843" xr:uid="{00000000-0005-0000-0000-000051030000}"/>
    <cellStyle name="Normal 4 85 9_Income Statement " xfId="844" xr:uid="{00000000-0005-0000-0000-000052030000}"/>
    <cellStyle name="Normal 4 86 10_Income Statement " xfId="845" xr:uid="{00000000-0005-0000-0000-000053030000}"/>
    <cellStyle name="Normal 4 86 11_Income Statement " xfId="846" xr:uid="{00000000-0005-0000-0000-000054030000}"/>
    <cellStyle name="Normal 4 86 2 2_Income Statement " xfId="847" xr:uid="{00000000-0005-0000-0000-000055030000}"/>
    <cellStyle name="Normal 4 86 2 3_Income Statement " xfId="848" xr:uid="{00000000-0005-0000-0000-000056030000}"/>
    <cellStyle name="Normal 4 86 2_Income Statement " xfId="849" xr:uid="{00000000-0005-0000-0000-000057030000}"/>
    <cellStyle name="Normal 4 86 3 2_Income Statement " xfId="850" xr:uid="{00000000-0005-0000-0000-000058030000}"/>
    <cellStyle name="Normal 4 86 3 3_Income Statement " xfId="851" xr:uid="{00000000-0005-0000-0000-000059030000}"/>
    <cellStyle name="Normal 4 86 3_Income Statement " xfId="852" xr:uid="{00000000-0005-0000-0000-00005A030000}"/>
    <cellStyle name="Normal 4 86 4 2_Income Statement " xfId="853" xr:uid="{00000000-0005-0000-0000-00005B030000}"/>
    <cellStyle name="Normal 4 86 4 3_Income Statement " xfId="854" xr:uid="{00000000-0005-0000-0000-00005C030000}"/>
    <cellStyle name="Normal 4 86 4_Income Statement " xfId="855" xr:uid="{00000000-0005-0000-0000-00005D030000}"/>
    <cellStyle name="Normal 4 86 5 2_Income Statement " xfId="856" xr:uid="{00000000-0005-0000-0000-00005E030000}"/>
    <cellStyle name="Normal 4 86 5 3_Income Statement " xfId="857" xr:uid="{00000000-0005-0000-0000-00005F030000}"/>
    <cellStyle name="Normal 4 86 5_Income Statement " xfId="858" xr:uid="{00000000-0005-0000-0000-000060030000}"/>
    <cellStyle name="Normal 4 86 6 2_Income Statement " xfId="859" xr:uid="{00000000-0005-0000-0000-000061030000}"/>
    <cellStyle name="Normal 4 86 6 3_Income Statement " xfId="860" xr:uid="{00000000-0005-0000-0000-000062030000}"/>
    <cellStyle name="Normal 4 86 6_Income Statement " xfId="861" xr:uid="{00000000-0005-0000-0000-000063030000}"/>
    <cellStyle name="Normal 4 86 7 2_Income Statement " xfId="862" xr:uid="{00000000-0005-0000-0000-000064030000}"/>
    <cellStyle name="Normal 4 86 7 3_Income Statement " xfId="863" xr:uid="{00000000-0005-0000-0000-000065030000}"/>
    <cellStyle name="Normal 4 86 7_Income Statement " xfId="864" xr:uid="{00000000-0005-0000-0000-000066030000}"/>
    <cellStyle name="Normal 4 86 8 2_Income Statement " xfId="865" xr:uid="{00000000-0005-0000-0000-000067030000}"/>
    <cellStyle name="Normal 4 86 8 3_Income Statement " xfId="866" xr:uid="{00000000-0005-0000-0000-000068030000}"/>
    <cellStyle name="Normal 4 86 8_Income Statement " xfId="867" xr:uid="{00000000-0005-0000-0000-000069030000}"/>
    <cellStyle name="Normal 4 86 9 2_Income Statement " xfId="868" xr:uid="{00000000-0005-0000-0000-00006A030000}"/>
    <cellStyle name="Normal 4 86 9 3_Income Statement " xfId="869" xr:uid="{00000000-0005-0000-0000-00006B030000}"/>
    <cellStyle name="Normal 4 86 9_Income Statement " xfId="870" xr:uid="{00000000-0005-0000-0000-00006C030000}"/>
    <cellStyle name="Normal 4 87 10_Income Statement " xfId="871" xr:uid="{00000000-0005-0000-0000-00006D030000}"/>
    <cellStyle name="Normal 4 87 11_Income Statement " xfId="872" xr:uid="{00000000-0005-0000-0000-00006E030000}"/>
    <cellStyle name="Normal 4 87 2 2_Income Statement " xfId="873" xr:uid="{00000000-0005-0000-0000-00006F030000}"/>
    <cellStyle name="Normal 4 87 2 3_Income Statement " xfId="874" xr:uid="{00000000-0005-0000-0000-000070030000}"/>
    <cellStyle name="Normal 4 87 2_Income Statement " xfId="875" xr:uid="{00000000-0005-0000-0000-000071030000}"/>
    <cellStyle name="Normal 4 87 3 2_Income Statement " xfId="876" xr:uid="{00000000-0005-0000-0000-000072030000}"/>
    <cellStyle name="Normal 4 87 3 3_Income Statement " xfId="877" xr:uid="{00000000-0005-0000-0000-000073030000}"/>
    <cellStyle name="Normal 4 87 3_Income Statement " xfId="878" xr:uid="{00000000-0005-0000-0000-000074030000}"/>
    <cellStyle name="Normal 4 87 4 2_Income Statement " xfId="879" xr:uid="{00000000-0005-0000-0000-000075030000}"/>
    <cellStyle name="Normal 4 87 4 3_Income Statement " xfId="880" xr:uid="{00000000-0005-0000-0000-000076030000}"/>
    <cellStyle name="Normal 4 87 4_Income Statement " xfId="881" xr:uid="{00000000-0005-0000-0000-000077030000}"/>
    <cellStyle name="Normal 4 87 5 2_Income Statement " xfId="882" xr:uid="{00000000-0005-0000-0000-000078030000}"/>
    <cellStyle name="Normal 4 87 5 3_Income Statement " xfId="883" xr:uid="{00000000-0005-0000-0000-000079030000}"/>
    <cellStyle name="Normal 4 87 5_Income Statement " xfId="884" xr:uid="{00000000-0005-0000-0000-00007A030000}"/>
    <cellStyle name="Normal 4 87 6 2_Income Statement " xfId="885" xr:uid="{00000000-0005-0000-0000-00007B030000}"/>
    <cellStyle name="Normal 4 87 6 3_Income Statement " xfId="886" xr:uid="{00000000-0005-0000-0000-00007C030000}"/>
    <cellStyle name="Normal 4 87 6_Income Statement " xfId="887" xr:uid="{00000000-0005-0000-0000-00007D030000}"/>
    <cellStyle name="Normal 4 87 7 2_Income Statement " xfId="888" xr:uid="{00000000-0005-0000-0000-00007E030000}"/>
    <cellStyle name="Normal 4 87 7 3_Income Statement " xfId="889" xr:uid="{00000000-0005-0000-0000-00007F030000}"/>
    <cellStyle name="Normal 4 87 7_Income Statement " xfId="890" xr:uid="{00000000-0005-0000-0000-000080030000}"/>
    <cellStyle name="Normal 4 87 8 2_Income Statement " xfId="891" xr:uid="{00000000-0005-0000-0000-000081030000}"/>
    <cellStyle name="Normal 4 87 8 3_Income Statement " xfId="892" xr:uid="{00000000-0005-0000-0000-000082030000}"/>
    <cellStyle name="Normal 4 87 8_Income Statement " xfId="893" xr:uid="{00000000-0005-0000-0000-000083030000}"/>
    <cellStyle name="Normal 4 87 9 2_Income Statement " xfId="894" xr:uid="{00000000-0005-0000-0000-000084030000}"/>
    <cellStyle name="Normal 4 87 9 3_Income Statement " xfId="895" xr:uid="{00000000-0005-0000-0000-000085030000}"/>
    <cellStyle name="Normal 4 87 9_Income Statement " xfId="896" xr:uid="{00000000-0005-0000-0000-000086030000}"/>
    <cellStyle name="Normal 4 88 2_Income Statement " xfId="897" xr:uid="{00000000-0005-0000-0000-000087030000}"/>
    <cellStyle name="Normal 4 88 3_Income Statement " xfId="898" xr:uid="{00000000-0005-0000-0000-000088030000}"/>
    <cellStyle name="Normal 4 88_Income Statement " xfId="899" xr:uid="{00000000-0005-0000-0000-000089030000}"/>
    <cellStyle name="Normal 4 89 2_Income Statement " xfId="900" xr:uid="{00000000-0005-0000-0000-00008A030000}"/>
    <cellStyle name="Normal 4 89 3_Income Statement " xfId="901" xr:uid="{00000000-0005-0000-0000-00008B030000}"/>
    <cellStyle name="Normal 4 89_Income Statement " xfId="902" xr:uid="{00000000-0005-0000-0000-00008C030000}"/>
    <cellStyle name="Normal 4 9 2_Income Statement " xfId="903" xr:uid="{00000000-0005-0000-0000-00008D030000}"/>
    <cellStyle name="Normal 4 9_Income Statement " xfId="904" xr:uid="{00000000-0005-0000-0000-00008E030000}"/>
    <cellStyle name="Normal 4 90 2_Income Statement " xfId="905" xr:uid="{00000000-0005-0000-0000-00008F030000}"/>
    <cellStyle name="Normal 4 90 3_Income Statement " xfId="906" xr:uid="{00000000-0005-0000-0000-000090030000}"/>
    <cellStyle name="Normal 4 90_Income Statement " xfId="907" xr:uid="{00000000-0005-0000-0000-000091030000}"/>
    <cellStyle name="Normal 4 91 2_Income Statement " xfId="908" xr:uid="{00000000-0005-0000-0000-000092030000}"/>
    <cellStyle name="Normal 4 91 3_Income Statement " xfId="909" xr:uid="{00000000-0005-0000-0000-000093030000}"/>
    <cellStyle name="Normal 4 91_Income Statement " xfId="910" xr:uid="{00000000-0005-0000-0000-000094030000}"/>
    <cellStyle name="Normal 4 92 2_Income Statement " xfId="911" xr:uid="{00000000-0005-0000-0000-000095030000}"/>
    <cellStyle name="Normal 4 92 3_Income Statement " xfId="912" xr:uid="{00000000-0005-0000-0000-000096030000}"/>
    <cellStyle name="Normal 4 92_Income Statement " xfId="913" xr:uid="{00000000-0005-0000-0000-000097030000}"/>
    <cellStyle name="Normal 4 93 2_Income Statement " xfId="914" xr:uid="{00000000-0005-0000-0000-000098030000}"/>
    <cellStyle name="Normal 4 93 3_Income Statement " xfId="915" xr:uid="{00000000-0005-0000-0000-000099030000}"/>
    <cellStyle name="Normal 4 93_Income Statement " xfId="916" xr:uid="{00000000-0005-0000-0000-00009A030000}"/>
    <cellStyle name="Normal 4 94 2_Income Statement " xfId="917" xr:uid="{00000000-0005-0000-0000-00009B030000}"/>
    <cellStyle name="Normal 4 94 3_Income Statement " xfId="918" xr:uid="{00000000-0005-0000-0000-00009C030000}"/>
    <cellStyle name="Normal 4 94_Income Statement " xfId="919" xr:uid="{00000000-0005-0000-0000-00009D030000}"/>
    <cellStyle name="Normal 4 95 2_Income Statement " xfId="920" xr:uid="{00000000-0005-0000-0000-00009E030000}"/>
    <cellStyle name="Normal 4 95 3_Income Statement " xfId="921" xr:uid="{00000000-0005-0000-0000-00009F030000}"/>
    <cellStyle name="Normal 4 95_Income Statement " xfId="922" xr:uid="{00000000-0005-0000-0000-0000A0030000}"/>
    <cellStyle name="Normal 4 96 2_Income Statement " xfId="923" xr:uid="{00000000-0005-0000-0000-0000A1030000}"/>
    <cellStyle name="Normal 4 96 3_Income Statement " xfId="924" xr:uid="{00000000-0005-0000-0000-0000A2030000}"/>
    <cellStyle name="Normal 4 96_Income Statement " xfId="925" xr:uid="{00000000-0005-0000-0000-0000A3030000}"/>
    <cellStyle name="Normal 4 97 2_Income Statement " xfId="926" xr:uid="{00000000-0005-0000-0000-0000A4030000}"/>
    <cellStyle name="Normal 4 97 3_Income Statement " xfId="927" xr:uid="{00000000-0005-0000-0000-0000A5030000}"/>
    <cellStyle name="Normal 4 97_Income Statement " xfId="928" xr:uid="{00000000-0005-0000-0000-0000A6030000}"/>
    <cellStyle name="Normal 4 98 2_Income Statement " xfId="929" xr:uid="{00000000-0005-0000-0000-0000A7030000}"/>
    <cellStyle name="Normal 4 98 3_Income Statement " xfId="930" xr:uid="{00000000-0005-0000-0000-0000A8030000}"/>
    <cellStyle name="Normal 4 98_Income Statement " xfId="931" xr:uid="{00000000-0005-0000-0000-0000A9030000}"/>
    <cellStyle name="Normal 4 99 2_Income Statement " xfId="932" xr:uid="{00000000-0005-0000-0000-0000AA030000}"/>
    <cellStyle name="Normal 4 99 3_Income Statement " xfId="933" xr:uid="{00000000-0005-0000-0000-0000AB030000}"/>
    <cellStyle name="Normal 4 99_Income Statement " xfId="934" xr:uid="{00000000-0005-0000-0000-0000AC030000}"/>
    <cellStyle name="Normal 48_Income Statement " xfId="1964" xr:uid="{5D6BED03-1615-4EA7-AC27-07066AC8A6E9}"/>
    <cellStyle name="Normal 49_Income Statement " xfId="1965" xr:uid="{02B463AE-39E4-4EC6-AB91-93C889B47E82}"/>
    <cellStyle name="Normal 5" xfId="1900" xr:uid="{EF4D676D-2DB8-4D52-AA96-28A6F45E183B}"/>
    <cellStyle name="Normal 5 10 2_Income Statement " xfId="935" xr:uid="{00000000-0005-0000-0000-0000AD030000}"/>
    <cellStyle name="Normal 5 10 3_Income Statement " xfId="936" xr:uid="{00000000-0005-0000-0000-0000AE030000}"/>
    <cellStyle name="Normal 5 10_Income Statement " xfId="1966" xr:uid="{4B32F49E-4846-4312-ABE2-01BE4BA2B23B}"/>
    <cellStyle name="Normal 5 11 2_Income Statement " xfId="937" xr:uid="{00000000-0005-0000-0000-0000AF030000}"/>
    <cellStyle name="Normal 5 11 3_Income Statement " xfId="938" xr:uid="{00000000-0005-0000-0000-0000B0030000}"/>
    <cellStyle name="Normal 5 11_Income Statement " xfId="939" xr:uid="{00000000-0005-0000-0000-0000B1030000}"/>
    <cellStyle name="Normal 5 12 2_Income Statement " xfId="940" xr:uid="{00000000-0005-0000-0000-0000B2030000}"/>
    <cellStyle name="Normal 5 12 3_Income Statement " xfId="941" xr:uid="{00000000-0005-0000-0000-0000B3030000}"/>
    <cellStyle name="Normal 5 12_Income Statement " xfId="1967" xr:uid="{3B31334C-7665-41E0-8B06-FEDEEBD4644B}"/>
    <cellStyle name="Normal 5 13 2_Income Statement " xfId="942" xr:uid="{00000000-0005-0000-0000-0000B4030000}"/>
    <cellStyle name="Normal 5 13 3_Income Statement " xfId="943" xr:uid="{00000000-0005-0000-0000-0000B5030000}"/>
    <cellStyle name="Normal 5 13_Income Statement " xfId="944" xr:uid="{00000000-0005-0000-0000-0000B6030000}"/>
    <cellStyle name="Normal 5 14 2_Income Statement " xfId="945" xr:uid="{00000000-0005-0000-0000-0000B7030000}"/>
    <cellStyle name="Normal 5 14 3_Income Statement " xfId="946" xr:uid="{00000000-0005-0000-0000-0000B8030000}"/>
    <cellStyle name="Normal 5 14_Income Statement " xfId="947" xr:uid="{00000000-0005-0000-0000-0000B9030000}"/>
    <cellStyle name="Normal 5 15 2_Income Statement " xfId="948" xr:uid="{00000000-0005-0000-0000-0000BA030000}"/>
    <cellStyle name="Normal 5 15 3_Income Statement " xfId="949" xr:uid="{00000000-0005-0000-0000-0000BB030000}"/>
    <cellStyle name="Normal 5 15_Income Statement " xfId="950" xr:uid="{00000000-0005-0000-0000-0000BC030000}"/>
    <cellStyle name="Normal 5 16 2_Income Statement " xfId="951" xr:uid="{00000000-0005-0000-0000-0000BD030000}"/>
    <cellStyle name="Normal 5 16 3_Income Statement " xfId="952" xr:uid="{00000000-0005-0000-0000-0000BE030000}"/>
    <cellStyle name="Normal 5 16_Income Statement " xfId="953" xr:uid="{00000000-0005-0000-0000-0000BF030000}"/>
    <cellStyle name="Normal 5 17 2_Income Statement " xfId="954" xr:uid="{00000000-0005-0000-0000-0000C0030000}"/>
    <cellStyle name="Normal 5 17 3_Income Statement " xfId="955" xr:uid="{00000000-0005-0000-0000-0000C1030000}"/>
    <cellStyle name="Normal 5 17_Income Statement " xfId="956" xr:uid="{00000000-0005-0000-0000-0000C2030000}"/>
    <cellStyle name="Normal 5 18 2_Income Statement " xfId="957" xr:uid="{00000000-0005-0000-0000-0000C3030000}"/>
    <cellStyle name="Normal 5 18 3_Income Statement " xfId="958" xr:uid="{00000000-0005-0000-0000-0000C4030000}"/>
    <cellStyle name="Normal 5 18_Income Statement " xfId="959" xr:uid="{00000000-0005-0000-0000-0000C5030000}"/>
    <cellStyle name="Normal 5 19 2_Income Statement " xfId="960" xr:uid="{00000000-0005-0000-0000-0000C6030000}"/>
    <cellStyle name="Normal 5 19 3_Income Statement " xfId="961" xr:uid="{00000000-0005-0000-0000-0000C7030000}"/>
    <cellStyle name="Normal 5 19_Income Statement " xfId="962" xr:uid="{00000000-0005-0000-0000-0000C8030000}"/>
    <cellStyle name="Normal 5 2 10 2_Income Statement " xfId="963" xr:uid="{00000000-0005-0000-0000-0000C9030000}"/>
    <cellStyle name="Normal 5 2 10 3_Income Statement " xfId="964" xr:uid="{00000000-0005-0000-0000-0000CA030000}"/>
    <cellStyle name="Normal 5 2 10_Income Statement " xfId="965" xr:uid="{00000000-0005-0000-0000-0000CB030000}"/>
    <cellStyle name="Normal 5 2 11 2_Income Statement " xfId="966" xr:uid="{00000000-0005-0000-0000-0000CC030000}"/>
    <cellStyle name="Normal 5 2 11 3_Income Statement " xfId="967" xr:uid="{00000000-0005-0000-0000-0000CD030000}"/>
    <cellStyle name="Normal 5 2 11_Income Statement " xfId="968" xr:uid="{00000000-0005-0000-0000-0000CE030000}"/>
    <cellStyle name="Normal 5 2 12 2_Income Statement " xfId="969" xr:uid="{00000000-0005-0000-0000-0000CF030000}"/>
    <cellStyle name="Normal 5 2 12 3_Income Statement " xfId="970" xr:uid="{00000000-0005-0000-0000-0000D0030000}"/>
    <cellStyle name="Normal 5 2 12_Income Statement " xfId="971" xr:uid="{00000000-0005-0000-0000-0000D1030000}"/>
    <cellStyle name="Normal 5 2 13 2_Income Statement " xfId="972" xr:uid="{00000000-0005-0000-0000-0000D2030000}"/>
    <cellStyle name="Normal 5 2 13 3_Income Statement " xfId="973" xr:uid="{00000000-0005-0000-0000-0000D3030000}"/>
    <cellStyle name="Normal 5 2 13_Income Statement " xfId="974" xr:uid="{00000000-0005-0000-0000-0000D4030000}"/>
    <cellStyle name="Normal 5 2 14 2_Income Statement " xfId="975" xr:uid="{00000000-0005-0000-0000-0000D5030000}"/>
    <cellStyle name="Normal 5 2 14 3_Income Statement " xfId="976" xr:uid="{00000000-0005-0000-0000-0000D6030000}"/>
    <cellStyle name="Normal 5 2 14_Income Statement " xfId="977" xr:uid="{00000000-0005-0000-0000-0000D7030000}"/>
    <cellStyle name="Normal 5 2 15 2_Income Statement " xfId="978" xr:uid="{00000000-0005-0000-0000-0000D8030000}"/>
    <cellStyle name="Normal 5 2 15 3_Income Statement " xfId="979" xr:uid="{00000000-0005-0000-0000-0000D9030000}"/>
    <cellStyle name="Normal 5 2 15_Income Statement " xfId="980" xr:uid="{00000000-0005-0000-0000-0000DA030000}"/>
    <cellStyle name="Normal 5 2 16 2_Income Statement " xfId="981" xr:uid="{00000000-0005-0000-0000-0000DB030000}"/>
    <cellStyle name="Normal 5 2 16 3_Income Statement " xfId="982" xr:uid="{00000000-0005-0000-0000-0000DC030000}"/>
    <cellStyle name="Normal 5 2 16_Income Statement " xfId="983" xr:uid="{00000000-0005-0000-0000-0000DD030000}"/>
    <cellStyle name="Normal 5 2 17 2_Income Statement " xfId="984" xr:uid="{00000000-0005-0000-0000-0000DE030000}"/>
    <cellStyle name="Normal 5 2 17 3_Income Statement " xfId="985" xr:uid="{00000000-0005-0000-0000-0000DF030000}"/>
    <cellStyle name="Normal 5 2 17_Income Statement " xfId="986" xr:uid="{00000000-0005-0000-0000-0000E0030000}"/>
    <cellStyle name="Normal 5 2 18 2_Income Statement " xfId="987" xr:uid="{00000000-0005-0000-0000-0000E1030000}"/>
    <cellStyle name="Normal 5 2 18 3_Income Statement " xfId="988" xr:uid="{00000000-0005-0000-0000-0000E2030000}"/>
    <cellStyle name="Normal 5 2 18_Income Statement " xfId="989" xr:uid="{00000000-0005-0000-0000-0000E3030000}"/>
    <cellStyle name="Normal 5 2 19 2_Income Statement " xfId="990" xr:uid="{00000000-0005-0000-0000-0000E4030000}"/>
    <cellStyle name="Normal 5 2 19 3_Income Statement " xfId="991" xr:uid="{00000000-0005-0000-0000-0000E5030000}"/>
    <cellStyle name="Normal 5 2 19_Income Statement " xfId="992" xr:uid="{00000000-0005-0000-0000-0000E6030000}"/>
    <cellStyle name="Normal 5 2 2 2_Income Statement " xfId="1968" xr:uid="{465BE38E-C5B9-4358-96B6-9A05A0768005}"/>
    <cellStyle name="Normal 5 2 2 3_Income Statement " xfId="1969" xr:uid="{DDEB9FE7-9413-4EBD-B484-013B6133BFDF}"/>
    <cellStyle name="Normal 5 2 2_Income Statement " xfId="993" xr:uid="{00000000-0005-0000-0000-0000E7030000}"/>
    <cellStyle name="Normal 5 2 20 2_Income Statement " xfId="994" xr:uid="{00000000-0005-0000-0000-0000E8030000}"/>
    <cellStyle name="Normal 5 2 20 3_Income Statement " xfId="995" xr:uid="{00000000-0005-0000-0000-0000E9030000}"/>
    <cellStyle name="Normal 5 2 20_Income Statement " xfId="996" xr:uid="{00000000-0005-0000-0000-0000EA030000}"/>
    <cellStyle name="Normal 5 2 21_Income Statement " xfId="997" xr:uid="{00000000-0005-0000-0000-0000EB030000}"/>
    <cellStyle name="Normal 5 2 3 2_Income Statement " xfId="1970" xr:uid="{B697364A-D708-4960-8150-2917209B59C6}"/>
    <cellStyle name="Normal 5 2 3 3_Income Statement " xfId="1971" xr:uid="{BBFDEAB7-8A1D-4F56-8D08-D9F845B38618}"/>
    <cellStyle name="Normal 5 2 3_Income Statement " xfId="1972" xr:uid="{4EA61B37-8A7B-4E70-91C3-71D595DF3208}"/>
    <cellStyle name="Normal 5 2 4 2_Income Statement " xfId="1973" xr:uid="{3040B57A-00CF-4E2B-98CE-028A85EACE13}"/>
    <cellStyle name="Normal 5 2 4 3_Income Statement " xfId="1974" xr:uid="{0732A809-36AF-450A-AB0A-0343986088E3}"/>
    <cellStyle name="Normal 5 2 4_Income Statement " xfId="1975" xr:uid="{9A45F90A-5782-4D27-B865-9C99F94251DE}"/>
    <cellStyle name="Normal 5 2 5 2_Income Statement " xfId="998" xr:uid="{00000000-0005-0000-0000-0000EC030000}"/>
    <cellStyle name="Normal 5 2 5 3_Income Statement " xfId="999" xr:uid="{00000000-0005-0000-0000-0000ED030000}"/>
    <cellStyle name="Normal 5 2 5_Income Statement " xfId="1976" xr:uid="{0A2BC741-2774-48EA-A72D-10E4BE414AFA}"/>
    <cellStyle name="Normal 5 2 6 2_Income Statement " xfId="1000" xr:uid="{00000000-0005-0000-0000-0000EE030000}"/>
    <cellStyle name="Normal 5 2 6 3_Income Statement " xfId="1001" xr:uid="{00000000-0005-0000-0000-0000EF030000}"/>
    <cellStyle name="Normal 5 2 6_Income Statement " xfId="1977" xr:uid="{F4B799C4-621F-40FB-8785-BD6C6EE9D25D}"/>
    <cellStyle name="Normal 5 2 7 2_Income Statement " xfId="1002" xr:uid="{00000000-0005-0000-0000-0000F0030000}"/>
    <cellStyle name="Normal 5 2 7 3_Income Statement " xfId="1003" xr:uid="{00000000-0005-0000-0000-0000F1030000}"/>
    <cellStyle name="Normal 5 2 7_Income Statement " xfId="1978" xr:uid="{D0BFBB25-C3FB-4C35-833C-59CBDAB2DDD8}"/>
    <cellStyle name="Normal 5 2 8 2_Income Statement " xfId="1004" xr:uid="{00000000-0005-0000-0000-0000F2030000}"/>
    <cellStyle name="Normal 5 2 8 3_Income Statement " xfId="1005" xr:uid="{00000000-0005-0000-0000-0000F3030000}"/>
    <cellStyle name="Normal 5 2 8_Income Statement " xfId="1979" xr:uid="{117AAC06-CA08-4858-B7A4-56EC0A4304A6}"/>
    <cellStyle name="Normal 5 2 9 2_Income Statement " xfId="1006" xr:uid="{00000000-0005-0000-0000-0000F4030000}"/>
    <cellStyle name="Normal 5 2 9 3_Income Statement " xfId="1007" xr:uid="{00000000-0005-0000-0000-0000F5030000}"/>
    <cellStyle name="Normal 5 2 9_Income Statement " xfId="1980" xr:uid="{5DE9C433-9E04-40B1-AB48-7356CCA0AA21}"/>
    <cellStyle name="Normal 5 20 2_Income Statement " xfId="1008" xr:uid="{00000000-0005-0000-0000-0000F6030000}"/>
    <cellStyle name="Normal 5 20 3_Income Statement " xfId="1009" xr:uid="{00000000-0005-0000-0000-0000F7030000}"/>
    <cellStyle name="Normal 5 20_Income Statement " xfId="1010" xr:uid="{00000000-0005-0000-0000-0000F8030000}"/>
    <cellStyle name="Normal 5 21 2_Income Statement " xfId="1011" xr:uid="{00000000-0005-0000-0000-0000F9030000}"/>
    <cellStyle name="Normal 5 21 3_Income Statement " xfId="1012" xr:uid="{00000000-0005-0000-0000-0000FA030000}"/>
    <cellStyle name="Normal 5 21_Income Statement " xfId="1013" xr:uid="{00000000-0005-0000-0000-0000FB030000}"/>
    <cellStyle name="Normal 5 22 2_Income Statement " xfId="1014" xr:uid="{00000000-0005-0000-0000-0000FC030000}"/>
    <cellStyle name="Normal 5 22 3_Income Statement " xfId="1015" xr:uid="{00000000-0005-0000-0000-0000FD030000}"/>
    <cellStyle name="Normal 5 22_Income Statement " xfId="1016" xr:uid="{00000000-0005-0000-0000-0000FE030000}"/>
    <cellStyle name="Normal 5 23 2_Income Statement " xfId="1017" xr:uid="{00000000-0005-0000-0000-0000FF030000}"/>
    <cellStyle name="Normal 5 23 3_Income Statement " xfId="1018" xr:uid="{00000000-0005-0000-0000-000000040000}"/>
    <cellStyle name="Normal 5 23_Income Statement " xfId="1019" xr:uid="{00000000-0005-0000-0000-000001040000}"/>
    <cellStyle name="Normal 5 24 2_Income Statement " xfId="1020" xr:uid="{00000000-0005-0000-0000-000002040000}"/>
    <cellStyle name="Normal 5 24 3_Income Statement " xfId="1021" xr:uid="{00000000-0005-0000-0000-000003040000}"/>
    <cellStyle name="Normal 5 24_Income Statement " xfId="1022" xr:uid="{00000000-0005-0000-0000-000004040000}"/>
    <cellStyle name="Normal 5 25 2_Income Statement " xfId="1023" xr:uid="{00000000-0005-0000-0000-000005040000}"/>
    <cellStyle name="Normal 5 25 3_Income Statement " xfId="1024" xr:uid="{00000000-0005-0000-0000-000006040000}"/>
    <cellStyle name="Normal 5 25_Income Statement " xfId="1025" xr:uid="{00000000-0005-0000-0000-000007040000}"/>
    <cellStyle name="Normal 5 26 2_Income Statement " xfId="1026" xr:uid="{00000000-0005-0000-0000-000008040000}"/>
    <cellStyle name="Normal 5 26 3_Income Statement " xfId="1027" xr:uid="{00000000-0005-0000-0000-000009040000}"/>
    <cellStyle name="Normal 5 26_Income Statement " xfId="1028" xr:uid="{00000000-0005-0000-0000-00000A040000}"/>
    <cellStyle name="Normal 5 27 2_Income Statement " xfId="1029" xr:uid="{00000000-0005-0000-0000-00000B040000}"/>
    <cellStyle name="Normal 5 27 3_Income Statement " xfId="1030" xr:uid="{00000000-0005-0000-0000-00000C040000}"/>
    <cellStyle name="Normal 5 27_Income Statement " xfId="1031" xr:uid="{00000000-0005-0000-0000-00000D040000}"/>
    <cellStyle name="Normal 5 28 2_Income Statement " xfId="1032" xr:uid="{00000000-0005-0000-0000-00000E040000}"/>
    <cellStyle name="Normal 5 28 3_Income Statement " xfId="1033" xr:uid="{00000000-0005-0000-0000-00000F040000}"/>
    <cellStyle name="Normal 5 28_Income Statement " xfId="1034" xr:uid="{00000000-0005-0000-0000-000010040000}"/>
    <cellStyle name="Normal 5 29 2_Income Statement " xfId="1035" xr:uid="{00000000-0005-0000-0000-000011040000}"/>
    <cellStyle name="Normal 5 29 3_Income Statement " xfId="1036" xr:uid="{00000000-0005-0000-0000-000012040000}"/>
    <cellStyle name="Normal 5 29_Income Statement " xfId="1037" xr:uid="{00000000-0005-0000-0000-000013040000}"/>
    <cellStyle name="Normal 5 3 2_Income Statement " xfId="1981" xr:uid="{0D4064C9-5FA3-4978-AC97-BC0FC582CB38}"/>
    <cellStyle name="Normal 5 3_Income Statement " xfId="1982" xr:uid="{1CB9A439-1482-4A7F-AB71-AC8AFE6462B6}"/>
    <cellStyle name="Normal 5 30 2_Income Statement " xfId="1038" xr:uid="{00000000-0005-0000-0000-000014040000}"/>
    <cellStyle name="Normal 5 30 3_Income Statement " xfId="1039" xr:uid="{00000000-0005-0000-0000-000015040000}"/>
    <cellStyle name="Normal 5 30_Income Statement " xfId="1040" xr:uid="{00000000-0005-0000-0000-000016040000}"/>
    <cellStyle name="Normal 5 31 2_Income Statement " xfId="1041" xr:uid="{00000000-0005-0000-0000-000017040000}"/>
    <cellStyle name="Normal 5 31 3_Income Statement " xfId="1042" xr:uid="{00000000-0005-0000-0000-000018040000}"/>
    <cellStyle name="Normal 5 31_Income Statement " xfId="1043" xr:uid="{00000000-0005-0000-0000-000019040000}"/>
    <cellStyle name="Normal 5 32 2_Income Statement " xfId="1044" xr:uid="{00000000-0005-0000-0000-00001A040000}"/>
    <cellStyle name="Normal 5 32 3_Income Statement " xfId="1045" xr:uid="{00000000-0005-0000-0000-00001B040000}"/>
    <cellStyle name="Normal 5 32_Income Statement " xfId="1046" xr:uid="{00000000-0005-0000-0000-00001C040000}"/>
    <cellStyle name="Normal 5 33 2_Income Statement " xfId="1047" xr:uid="{00000000-0005-0000-0000-00001D040000}"/>
    <cellStyle name="Normal 5 33 3_Income Statement " xfId="1048" xr:uid="{00000000-0005-0000-0000-00001E040000}"/>
    <cellStyle name="Normal 5 33_Income Statement " xfId="1049" xr:uid="{00000000-0005-0000-0000-00001F040000}"/>
    <cellStyle name="Normal 5 34 2_Income Statement " xfId="1050" xr:uid="{00000000-0005-0000-0000-000020040000}"/>
    <cellStyle name="Normal 5 34 3_Income Statement " xfId="1051" xr:uid="{00000000-0005-0000-0000-000021040000}"/>
    <cellStyle name="Normal 5 34_Income Statement " xfId="1052" xr:uid="{00000000-0005-0000-0000-000022040000}"/>
    <cellStyle name="Normal 5 35 2_Income Statement " xfId="1053" xr:uid="{00000000-0005-0000-0000-000023040000}"/>
    <cellStyle name="Normal 5 35 3_Income Statement " xfId="1054" xr:uid="{00000000-0005-0000-0000-000024040000}"/>
    <cellStyle name="Normal 5 35_Income Statement " xfId="1055" xr:uid="{00000000-0005-0000-0000-000025040000}"/>
    <cellStyle name="Normal 5 36 2_Income Statement " xfId="1056" xr:uid="{00000000-0005-0000-0000-000026040000}"/>
    <cellStyle name="Normal 5 36 3_Income Statement " xfId="1057" xr:uid="{00000000-0005-0000-0000-000027040000}"/>
    <cellStyle name="Normal 5 36_Income Statement " xfId="1058" xr:uid="{00000000-0005-0000-0000-000028040000}"/>
    <cellStyle name="Normal 5 37 2_Income Statement " xfId="1059" xr:uid="{00000000-0005-0000-0000-000029040000}"/>
    <cellStyle name="Normal 5 37 3_Income Statement " xfId="1060" xr:uid="{00000000-0005-0000-0000-00002A040000}"/>
    <cellStyle name="Normal 5 37_Income Statement " xfId="1061" xr:uid="{00000000-0005-0000-0000-00002B040000}"/>
    <cellStyle name="Normal 5 38 2_Income Statement " xfId="1062" xr:uid="{00000000-0005-0000-0000-00002C040000}"/>
    <cellStyle name="Normal 5 38 3_Income Statement " xfId="1063" xr:uid="{00000000-0005-0000-0000-00002D040000}"/>
    <cellStyle name="Normal 5 38_Income Statement " xfId="1064" xr:uid="{00000000-0005-0000-0000-00002E040000}"/>
    <cellStyle name="Normal 5 39 2_Income Statement " xfId="1065" xr:uid="{00000000-0005-0000-0000-00002F040000}"/>
    <cellStyle name="Normal 5 39 3_Income Statement " xfId="1066" xr:uid="{00000000-0005-0000-0000-000030040000}"/>
    <cellStyle name="Normal 5 39_Income Statement " xfId="1067" xr:uid="{00000000-0005-0000-0000-000031040000}"/>
    <cellStyle name="Normal 5 4 2_Income Statement " xfId="1983" xr:uid="{78C9312F-6864-4BB1-8D94-3E6D1ED2F985}"/>
    <cellStyle name="Normal 5 4 3_Income Statement " xfId="1984" xr:uid="{186C1D69-2114-485D-BF03-57D96B569EBF}"/>
    <cellStyle name="Normal 5 4_Income Statement " xfId="1985" xr:uid="{4B6D4C95-DB3B-4A38-8ED7-CE44F05A1741}"/>
    <cellStyle name="Normal 5 40 2_Income Statement " xfId="1068" xr:uid="{00000000-0005-0000-0000-000032040000}"/>
    <cellStyle name="Normal 5 40 3_Income Statement " xfId="1069" xr:uid="{00000000-0005-0000-0000-000033040000}"/>
    <cellStyle name="Normal 5 40_Income Statement " xfId="1070" xr:uid="{00000000-0005-0000-0000-000034040000}"/>
    <cellStyle name="Normal 5 41 2_Income Statement " xfId="1071" xr:uid="{00000000-0005-0000-0000-000035040000}"/>
    <cellStyle name="Normal 5 41 3_Income Statement " xfId="1072" xr:uid="{00000000-0005-0000-0000-000036040000}"/>
    <cellStyle name="Normal 5 41_Income Statement " xfId="1073" xr:uid="{00000000-0005-0000-0000-000037040000}"/>
    <cellStyle name="Normal 5 42 2_Income Statement " xfId="1074" xr:uid="{00000000-0005-0000-0000-000038040000}"/>
    <cellStyle name="Normal 5 42 3_Income Statement " xfId="1075" xr:uid="{00000000-0005-0000-0000-000039040000}"/>
    <cellStyle name="Normal 5 42_Income Statement " xfId="1076" xr:uid="{00000000-0005-0000-0000-00003A040000}"/>
    <cellStyle name="Normal 5 43 2_Income Statement " xfId="1077" xr:uid="{00000000-0005-0000-0000-00003B040000}"/>
    <cellStyle name="Normal 5 43 3_Income Statement " xfId="1078" xr:uid="{00000000-0005-0000-0000-00003C040000}"/>
    <cellStyle name="Normal 5 43_Income Statement " xfId="1079" xr:uid="{00000000-0005-0000-0000-00003D040000}"/>
    <cellStyle name="Normal 5 44 2_Income Statement " xfId="1080" xr:uid="{00000000-0005-0000-0000-00003E040000}"/>
    <cellStyle name="Normal 5 44 3_Income Statement " xfId="1081" xr:uid="{00000000-0005-0000-0000-00003F040000}"/>
    <cellStyle name="Normal 5 44_Income Statement " xfId="1082" xr:uid="{00000000-0005-0000-0000-000040040000}"/>
    <cellStyle name="Normal 5 45 2_Income Statement " xfId="1083" xr:uid="{00000000-0005-0000-0000-000041040000}"/>
    <cellStyle name="Normal 5 45 3_Income Statement " xfId="1084" xr:uid="{00000000-0005-0000-0000-000042040000}"/>
    <cellStyle name="Normal 5 45_Income Statement " xfId="1085" xr:uid="{00000000-0005-0000-0000-000043040000}"/>
    <cellStyle name="Normal 5 46 2_Income Statement " xfId="1086" xr:uid="{00000000-0005-0000-0000-000044040000}"/>
    <cellStyle name="Normal 5 46 3_Income Statement " xfId="1087" xr:uid="{00000000-0005-0000-0000-000045040000}"/>
    <cellStyle name="Normal 5 46_Income Statement " xfId="1088" xr:uid="{00000000-0005-0000-0000-000046040000}"/>
    <cellStyle name="Normal 5 47 2_Income Statement " xfId="1089" xr:uid="{00000000-0005-0000-0000-000047040000}"/>
    <cellStyle name="Normal 5 47 3_Income Statement " xfId="1090" xr:uid="{00000000-0005-0000-0000-000048040000}"/>
    <cellStyle name="Normal 5 47_Income Statement " xfId="1091" xr:uid="{00000000-0005-0000-0000-000049040000}"/>
    <cellStyle name="Normal 5 48_Income Statement " xfId="1092" xr:uid="{00000000-0005-0000-0000-00004A040000}"/>
    <cellStyle name="Normal 5 49_Income Statement " xfId="1093" xr:uid="{00000000-0005-0000-0000-00004B040000}"/>
    <cellStyle name="Normal 5 5 2_Income Statement " xfId="1986" xr:uid="{941BF97A-2F17-4BD0-BEE0-12AAB7990186}"/>
    <cellStyle name="Normal 5 5 3_Income Statement " xfId="1987" xr:uid="{9171333E-1CBA-48BB-AD4A-332832F47D2C}"/>
    <cellStyle name="Normal 5 5_Income Statement " xfId="1988" xr:uid="{80AC76F4-D80C-46DB-A30A-FB812A22B3ED}"/>
    <cellStyle name="Normal 5 6 2_Income Statement " xfId="1094" xr:uid="{00000000-0005-0000-0000-00004C040000}"/>
    <cellStyle name="Normal 5 6 3_Income Statement " xfId="1095" xr:uid="{00000000-0005-0000-0000-00004D040000}"/>
    <cellStyle name="Normal 5 6_Income Statement " xfId="1989" xr:uid="{6EEAC2FC-0AC5-4068-8443-3251562CB183}"/>
    <cellStyle name="Normal 5 7 2_Income Statement " xfId="1096" xr:uid="{00000000-0005-0000-0000-00004E040000}"/>
    <cellStyle name="Normal 5 7 3_Income Statement " xfId="1097" xr:uid="{00000000-0005-0000-0000-00004F040000}"/>
    <cellStyle name="Normal 5 7_Income Statement " xfId="1990" xr:uid="{420E2FBB-A753-4A23-9E38-32D85C2C50B7}"/>
    <cellStyle name="Normal 5 8 2_Income Statement " xfId="1098" xr:uid="{00000000-0005-0000-0000-000050040000}"/>
    <cellStyle name="Normal 5 8 3_Income Statement " xfId="1099" xr:uid="{00000000-0005-0000-0000-000051040000}"/>
    <cellStyle name="Normal 5 8_Income Statement " xfId="1991" xr:uid="{015A3CD6-1720-4DDA-A13F-2EC0E2002551}"/>
    <cellStyle name="Normal 5 9 2_Income Statement " xfId="1100" xr:uid="{00000000-0005-0000-0000-000052040000}"/>
    <cellStyle name="Normal 5 9 3_Income Statement " xfId="1101" xr:uid="{00000000-0005-0000-0000-000053040000}"/>
    <cellStyle name="Normal 5 9_Income Statement " xfId="1992" xr:uid="{6E34BCAB-DDF7-4756-A39C-8040C1B72017}"/>
    <cellStyle name="Normal 50_Income Statement " xfId="1993" xr:uid="{6499FCC2-03E9-4471-8EF3-308AB123F871}"/>
    <cellStyle name="Normal 51_Income Statement " xfId="1994" xr:uid="{C3048E2E-7A36-4BAE-BC86-A66DA4B499C8}"/>
    <cellStyle name="Normal 52_Income Statement " xfId="1995" xr:uid="{4C815190-53A1-46E1-983D-6000CF3CD6FC}"/>
    <cellStyle name="Normal 53_Income Statement " xfId="1996" xr:uid="{09E781BD-3208-4EDB-89CA-F6A22902B57B}"/>
    <cellStyle name="Normal 54_Income Statement " xfId="1997" xr:uid="{88010109-259E-42AF-9124-15F65A9B2961}"/>
    <cellStyle name="Normal 55_Income Statement " xfId="1998" xr:uid="{DBA398D5-ECA4-4741-901D-0AD311DE6A40}"/>
    <cellStyle name="Normal 56_Income Statement " xfId="1999" xr:uid="{E29A5224-74A5-4B52-8F19-BFBD77C25163}"/>
    <cellStyle name="Normal 57_Income Statement " xfId="1102" xr:uid="{00000000-0005-0000-0000-000054040000}"/>
    <cellStyle name="Normal 58_Income Statement " xfId="2000" xr:uid="{0F1AA9E9-7D82-4157-910F-C6FB5D8C3E55}"/>
    <cellStyle name="Normal 59_Income Statement " xfId="2001" xr:uid="{A0A5CFCA-8A27-498B-9444-9F8051D1C96B}"/>
    <cellStyle name="Normal 6" xfId="2063" xr:uid="{85D109B6-9A29-4081-9488-C445B786D51E}"/>
    <cellStyle name="Normal 6 10 2_Income Statement " xfId="1103" xr:uid="{00000000-0005-0000-0000-000055040000}"/>
    <cellStyle name="Normal 6 10 3_Income Statement " xfId="1104" xr:uid="{00000000-0005-0000-0000-000056040000}"/>
    <cellStyle name="Normal 6 10_Income Statement " xfId="1105" xr:uid="{00000000-0005-0000-0000-000057040000}"/>
    <cellStyle name="Normal 6 11 2_Income Statement " xfId="1106" xr:uid="{00000000-0005-0000-0000-000058040000}"/>
    <cellStyle name="Normal 6 11 3_Income Statement " xfId="1107" xr:uid="{00000000-0005-0000-0000-000059040000}"/>
    <cellStyle name="Normal 6 11_Income Statement " xfId="1108" xr:uid="{00000000-0005-0000-0000-00005A040000}"/>
    <cellStyle name="Normal 6 12 2_Income Statement " xfId="1109" xr:uid="{00000000-0005-0000-0000-00005B040000}"/>
    <cellStyle name="Normal 6 12 3_Income Statement " xfId="1110" xr:uid="{00000000-0005-0000-0000-00005C040000}"/>
    <cellStyle name="Normal 6 12_Income Statement " xfId="1111" xr:uid="{00000000-0005-0000-0000-00005D040000}"/>
    <cellStyle name="Normal 6 13_Income Statement " xfId="1112" xr:uid="{00000000-0005-0000-0000-00005E040000}"/>
    <cellStyle name="Normal 6 14_Income Statement " xfId="1113" xr:uid="{00000000-0005-0000-0000-00005F040000}"/>
    <cellStyle name="Normal 6 15_Income Statement " xfId="1114" xr:uid="{00000000-0005-0000-0000-000060040000}"/>
    <cellStyle name="Normal 6 16_Income Statement " xfId="1115" xr:uid="{00000000-0005-0000-0000-000061040000}"/>
    <cellStyle name="Normal 6 17_Income Statement " xfId="1116" xr:uid="{00000000-0005-0000-0000-000062040000}"/>
    <cellStyle name="Normal 6 18_Income Statement " xfId="1117" xr:uid="{00000000-0005-0000-0000-000063040000}"/>
    <cellStyle name="Normal 6 19_Income Statement " xfId="1118" xr:uid="{00000000-0005-0000-0000-000064040000}"/>
    <cellStyle name="Normal 6 2 10 2_Income Statement " xfId="1119" xr:uid="{00000000-0005-0000-0000-000065040000}"/>
    <cellStyle name="Normal 6 2 10 3_Income Statement " xfId="1120" xr:uid="{00000000-0005-0000-0000-000066040000}"/>
    <cellStyle name="Normal 6 2 10_Income Statement " xfId="1121" xr:uid="{00000000-0005-0000-0000-000067040000}"/>
    <cellStyle name="Normal 6 2 11 2_Income Statement " xfId="1122" xr:uid="{00000000-0005-0000-0000-000068040000}"/>
    <cellStyle name="Normal 6 2 11 3_Income Statement " xfId="1123" xr:uid="{00000000-0005-0000-0000-000069040000}"/>
    <cellStyle name="Normal 6 2 11_Income Statement " xfId="1124" xr:uid="{00000000-0005-0000-0000-00006A040000}"/>
    <cellStyle name="Normal 6 2 12 2_Income Statement " xfId="1125" xr:uid="{00000000-0005-0000-0000-00006B040000}"/>
    <cellStyle name="Normal 6 2 12 3_Income Statement " xfId="1126" xr:uid="{00000000-0005-0000-0000-00006C040000}"/>
    <cellStyle name="Normal 6 2 12_Income Statement " xfId="1127" xr:uid="{00000000-0005-0000-0000-00006D040000}"/>
    <cellStyle name="Normal 6 2 13 2_Income Statement " xfId="1128" xr:uid="{00000000-0005-0000-0000-00006E040000}"/>
    <cellStyle name="Normal 6 2 13 3_Income Statement " xfId="1129" xr:uid="{00000000-0005-0000-0000-00006F040000}"/>
    <cellStyle name="Normal 6 2 13_Income Statement " xfId="1130" xr:uid="{00000000-0005-0000-0000-000070040000}"/>
    <cellStyle name="Normal 6 2 14 2_Income Statement " xfId="1131" xr:uid="{00000000-0005-0000-0000-000071040000}"/>
    <cellStyle name="Normal 6 2 14 3_Income Statement " xfId="1132" xr:uid="{00000000-0005-0000-0000-000072040000}"/>
    <cellStyle name="Normal 6 2 14_Income Statement " xfId="1133" xr:uid="{00000000-0005-0000-0000-000073040000}"/>
    <cellStyle name="Normal 6 2 15 2_Income Statement " xfId="1134" xr:uid="{00000000-0005-0000-0000-000074040000}"/>
    <cellStyle name="Normal 6 2 15 3_Income Statement " xfId="1135" xr:uid="{00000000-0005-0000-0000-000075040000}"/>
    <cellStyle name="Normal 6 2 15_Income Statement " xfId="1136" xr:uid="{00000000-0005-0000-0000-000076040000}"/>
    <cellStyle name="Normal 6 2 16 2_Income Statement " xfId="1137" xr:uid="{00000000-0005-0000-0000-000077040000}"/>
    <cellStyle name="Normal 6 2 16 3_Income Statement " xfId="1138" xr:uid="{00000000-0005-0000-0000-000078040000}"/>
    <cellStyle name="Normal 6 2 16_Income Statement " xfId="1139" xr:uid="{00000000-0005-0000-0000-000079040000}"/>
    <cellStyle name="Normal 6 2 17 2_Income Statement " xfId="1140" xr:uid="{00000000-0005-0000-0000-00007A040000}"/>
    <cellStyle name="Normal 6 2 17 3_Income Statement " xfId="1141" xr:uid="{00000000-0005-0000-0000-00007B040000}"/>
    <cellStyle name="Normal 6 2 17_Income Statement " xfId="1142" xr:uid="{00000000-0005-0000-0000-00007C040000}"/>
    <cellStyle name="Normal 6 2 18 2_Income Statement " xfId="1143" xr:uid="{00000000-0005-0000-0000-00007D040000}"/>
    <cellStyle name="Normal 6 2 18 3_Income Statement " xfId="1144" xr:uid="{00000000-0005-0000-0000-00007E040000}"/>
    <cellStyle name="Normal 6 2 18_Income Statement " xfId="1145" xr:uid="{00000000-0005-0000-0000-00007F040000}"/>
    <cellStyle name="Normal 6 2 19 2_Income Statement " xfId="1146" xr:uid="{00000000-0005-0000-0000-000080040000}"/>
    <cellStyle name="Normal 6 2 19 3_Income Statement " xfId="1147" xr:uid="{00000000-0005-0000-0000-000081040000}"/>
    <cellStyle name="Normal 6 2 19_Income Statement " xfId="1148" xr:uid="{00000000-0005-0000-0000-000082040000}"/>
    <cellStyle name="Normal 6 2 2 2_Income Statement " xfId="1149" xr:uid="{00000000-0005-0000-0000-000083040000}"/>
    <cellStyle name="Normal 6 2 2 3_Income Statement " xfId="1150" xr:uid="{00000000-0005-0000-0000-000084040000}"/>
    <cellStyle name="Normal 6 2 2_Income Statement " xfId="1151" xr:uid="{00000000-0005-0000-0000-000085040000}"/>
    <cellStyle name="Normal 6 2 3 2_Income Statement " xfId="1152" xr:uid="{00000000-0005-0000-0000-000086040000}"/>
    <cellStyle name="Normal 6 2 3 3_Income Statement " xfId="1153" xr:uid="{00000000-0005-0000-0000-000087040000}"/>
    <cellStyle name="Normal 6 2 3_Income Statement " xfId="1154" xr:uid="{00000000-0005-0000-0000-000088040000}"/>
    <cellStyle name="Normal 6 2 4 2_Income Statement " xfId="1155" xr:uid="{00000000-0005-0000-0000-000089040000}"/>
    <cellStyle name="Normal 6 2 4 3_Income Statement " xfId="1156" xr:uid="{00000000-0005-0000-0000-00008A040000}"/>
    <cellStyle name="Normal 6 2 4_Income Statement " xfId="1157" xr:uid="{00000000-0005-0000-0000-00008B040000}"/>
    <cellStyle name="Normal 6 2 5 2_Income Statement " xfId="1158" xr:uid="{00000000-0005-0000-0000-00008C040000}"/>
    <cellStyle name="Normal 6 2 5 3_Income Statement " xfId="1159" xr:uid="{00000000-0005-0000-0000-00008D040000}"/>
    <cellStyle name="Normal 6 2 5_Income Statement " xfId="1160" xr:uid="{00000000-0005-0000-0000-00008E040000}"/>
    <cellStyle name="Normal 6 2 6 2_Income Statement " xfId="1161" xr:uid="{00000000-0005-0000-0000-00008F040000}"/>
    <cellStyle name="Normal 6 2 6 3_Income Statement " xfId="1162" xr:uid="{00000000-0005-0000-0000-000090040000}"/>
    <cellStyle name="Normal 6 2 6_Income Statement " xfId="1163" xr:uid="{00000000-0005-0000-0000-000091040000}"/>
    <cellStyle name="Normal 6 2 7 2_Income Statement " xfId="1164" xr:uid="{00000000-0005-0000-0000-000092040000}"/>
    <cellStyle name="Normal 6 2 7 3_Income Statement " xfId="1165" xr:uid="{00000000-0005-0000-0000-000093040000}"/>
    <cellStyle name="Normal 6 2 7_Income Statement " xfId="1166" xr:uid="{00000000-0005-0000-0000-000094040000}"/>
    <cellStyle name="Normal 6 2 8 2_Income Statement " xfId="1167" xr:uid="{00000000-0005-0000-0000-000095040000}"/>
    <cellStyle name="Normal 6 2 8 3_Income Statement " xfId="1168" xr:uid="{00000000-0005-0000-0000-000096040000}"/>
    <cellStyle name="Normal 6 2 8_Income Statement " xfId="1169" xr:uid="{00000000-0005-0000-0000-000097040000}"/>
    <cellStyle name="Normal 6 2 9 2_Income Statement " xfId="1170" xr:uid="{00000000-0005-0000-0000-000098040000}"/>
    <cellStyle name="Normal 6 2 9 3_Income Statement " xfId="1171" xr:uid="{00000000-0005-0000-0000-000099040000}"/>
    <cellStyle name="Normal 6 2 9_Income Statement " xfId="1172" xr:uid="{00000000-0005-0000-0000-00009A040000}"/>
    <cellStyle name="Normal 6 20_Income Statement " xfId="1173" xr:uid="{00000000-0005-0000-0000-00009B040000}"/>
    <cellStyle name="Normal 6 21_Income Statement " xfId="1174" xr:uid="{00000000-0005-0000-0000-00009C040000}"/>
    <cellStyle name="Normal 6 22_Income Statement " xfId="1175" xr:uid="{00000000-0005-0000-0000-00009D040000}"/>
    <cellStyle name="Normal 6 23_Income Statement " xfId="1176" xr:uid="{00000000-0005-0000-0000-00009E040000}"/>
    <cellStyle name="Normal 6 24_Income Statement " xfId="1177" xr:uid="{00000000-0005-0000-0000-00009F040000}"/>
    <cellStyle name="Normal 6 25_Income Statement " xfId="1178" xr:uid="{00000000-0005-0000-0000-0000A0040000}"/>
    <cellStyle name="Normal 6 26_Income Statement " xfId="1179" xr:uid="{00000000-0005-0000-0000-0000A1040000}"/>
    <cellStyle name="Normal 6 27_Income Statement " xfId="1180" xr:uid="{00000000-0005-0000-0000-0000A2040000}"/>
    <cellStyle name="Normal 6 28_Income Statement " xfId="1181" xr:uid="{00000000-0005-0000-0000-0000A3040000}"/>
    <cellStyle name="Normal 6 29_Income Statement " xfId="1182" xr:uid="{00000000-0005-0000-0000-0000A4040000}"/>
    <cellStyle name="Normal 6 3 2_Income Statement " xfId="1183" xr:uid="{00000000-0005-0000-0000-0000A5040000}"/>
    <cellStyle name="Normal 6 3 3_Income Statement " xfId="1184" xr:uid="{00000000-0005-0000-0000-0000A6040000}"/>
    <cellStyle name="Normal 6 3_Income Statement " xfId="1185" xr:uid="{00000000-0005-0000-0000-0000A7040000}"/>
    <cellStyle name="Normal 6 30_Income Statement " xfId="1186" xr:uid="{00000000-0005-0000-0000-0000A8040000}"/>
    <cellStyle name="Normal 6 31_Income Statement " xfId="1187" xr:uid="{00000000-0005-0000-0000-0000A9040000}"/>
    <cellStyle name="Normal 6 32_Income Statement " xfId="1188" xr:uid="{00000000-0005-0000-0000-0000AA040000}"/>
    <cellStyle name="Normal 6 33_Income Statement " xfId="1189" xr:uid="{00000000-0005-0000-0000-0000AB040000}"/>
    <cellStyle name="Normal 6 34_Income Statement " xfId="1190" xr:uid="{00000000-0005-0000-0000-0000AC040000}"/>
    <cellStyle name="Normal 6 35_Income Statement " xfId="1191" xr:uid="{00000000-0005-0000-0000-0000AD040000}"/>
    <cellStyle name="Normal 6 36_Income Statement " xfId="1192" xr:uid="{00000000-0005-0000-0000-0000AE040000}"/>
    <cellStyle name="Normal 6 37_Income Statement " xfId="1193" xr:uid="{00000000-0005-0000-0000-0000AF040000}"/>
    <cellStyle name="Normal 6 38_Income Statement " xfId="1194" xr:uid="{00000000-0005-0000-0000-0000B0040000}"/>
    <cellStyle name="Normal 6 39_Income Statement " xfId="1195" xr:uid="{00000000-0005-0000-0000-0000B1040000}"/>
    <cellStyle name="Normal 6 4 2_Income Statement " xfId="2002" xr:uid="{E9DD9FF8-3BF1-4E6F-93DD-9105B5D7DD23}"/>
    <cellStyle name="Normal 6 4 3_Income Statement " xfId="2003" xr:uid="{21770593-A5B1-426B-B776-3C8AA478CB70}"/>
    <cellStyle name="Normal 6 4_Income Statement " xfId="2004" xr:uid="{95EB85FE-7837-4E9C-98F4-489E3AD7ADBD}"/>
    <cellStyle name="Normal 6 40_Income Statement " xfId="1196" xr:uid="{00000000-0005-0000-0000-0000B2040000}"/>
    <cellStyle name="Normal 6 41_Income Statement " xfId="1197" xr:uid="{00000000-0005-0000-0000-0000B3040000}"/>
    <cellStyle name="Normal 6 42_Income Statement " xfId="1198" xr:uid="{00000000-0005-0000-0000-0000B4040000}"/>
    <cellStyle name="Normal 6 43_Income Statement " xfId="1199" xr:uid="{00000000-0005-0000-0000-0000B5040000}"/>
    <cellStyle name="Normal 6 44_Income Statement " xfId="1200" xr:uid="{00000000-0005-0000-0000-0000B6040000}"/>
    <cellStyle name="Normal 6 45_Income Statement " xfId="1201" xr:uid="{00000000-0005-0000-0000-0000B7040000}"/>
    <cellStyle name="Normal 6 46_Income Statement " xfId="1202" xr:uid="{00000000-0005-0000-0000-0000B8040000}"/>
    <cellStyle name="Normal 6 47_Income Statement " xfId="1203" xr:uid="{00000000-0005-0000-0000-0000B9040000}"/>
    <cellStyle name="Normal 6 48_Income Statement " xfId="1204" xr:uid="{00000000-0005-0000-0000-0000BA040000}"/>
    <cellStyle name="Normal 6 49_Income Statement " xfId="1205" xr:uid="{00000000-0005-0000-0000-0000BB040000}"/>
    <cellStyle name="Normal 6 5 2_Income Statement " xfId="1206" xr:uid="{00000000-0005-0000-0000-0000BC040000}"/>
    <cellStyle name="Normal 6 5 3_Income Statement " xfId="1207" xr:uid="{00000000-0005-0000-0000-0000BD040000}"/>
    <cellStyle name="Normal 6 5_Income Statement " xfId="1208" xr:uid="{00000000-0005-0000-0000-0000BE040000}"/>
    <cellStyle name="Normal 6 50_Income Statement " xfId="1209" xr:uid="{00000000-0005-0000-0000-0000BF040000}"/>
    <cellStyle name="Normal 6 51_Income Statement " xfId="1210" xr:uid="{00000000-0005-0000-0000-0000C0040000}"/>
    <cellStyle name="Normal 6 52_Income Statement " xfId="1211" xr:uid="{00000000-0005-0000-0000-0000C1040000}"/>
    <cellStyle name="Normal 6 53_Income Statement " xfId="1212" xr:uid="{00000000-0005-0000-0000-0000C2040000}"/>
    <cellStyle name="Normal 6 54_Income Statement " xfId="1213" xr:uid="{00000000-0005-0000-0000-0000C3040000}"/>
    <cellStyle name="Normal 6 55_Income Statement " xfId="1214" xr:uid="{00000000-0005-0000-0000-0000C4040000}"/>
    <cellStyle name="Normal 6 56_Income Statement " xfId="1215" xr:uid="{00000000-0005-0000-0000-0000C5040000}"/>
    <cellStyle name="Normal 6 57_Income Statement " xfId="1216" xr:uid="{00000000-0005-0000-0000-0000C6040000}"/>
    <cellStyle name="Normal 6 58_Income Statement " xfId="1217" xr:uid="{00000000-0005-0000-0000-0000C7040000}"/>
    <cellStyle name="Normal 6 59_Income Statement " xfId="1218" xr:uid="{00000000-0005-0000-0000-0000C8040000}"/>
    <cellStyle name="Normal 6 6 2_Income Statement " xfId="1219" xr:uid="{00000000-0005-0000-0000-0000C9040000}"/>
    <cellStyle name="Normal 6 6 3_Income Statement " xfId="1220" xr:uid="{00000000-0005-0000-0000-0000CA040000}"/>
    <cellStyle name="Normal 6 6_Income Statement " xfId="1221" xr:uid="{00000000-0005-0000-0000-0000CB040000}"/>
    <cellStyle name="Normal 6 60_Income Statement " xfId="1222" xr:uid="{00000000-0005-0000-0000-0000CC040000}"/>
    <cellStyle name="Normal 6 61_Income Statement " xfId="1223" xr:uid="{00000000-0005-0000-0000-0000CD040000}"/>
    <cellStyle name="Normal 6 62_Income Statement " xfId="1224" xr:uid="{00000000-0005-0000-0000-0000CE040000}"/>
    <cellStyle name="Normal 6 63_Income Statement " xfId="1225" xr:uid="{00000000-0005-0000-0000-0000CF040000}"/>
    <cellStyle name="Normal 6 64_Income Statement " xfId="1226" xr:uid="{00000000-0005-0000-0000-0000D0040000}"/>
    <cellStyle name="Normal 6 65_Income Statement " xfId="1227" xr:uid="{00000000-0005-0000-0000-0000D1040000}"/>
    <cellStyle name="Normal 6 66_Income Statement " xfId="1228" xr:uid="{00000000-0005-0000-0000-0000D2040000}"/>
    <cellStyle name="Normal 6 67_Income Statement " xfId="1229" xr:uid="{00000000-0005-0000-0000-0000D3040000}"/>
    <cellStyle name="Normal 6 68_Income Statement " xfId="1230" xr:uid="{00000000-0005-0000-0000-0000D4040000}"/>
    <cellStyle name="Normal 6 69_Income Statement " xfId="1231" xr:uid="{00000000-0005-0000-0000-0000D5040000}"/>
    <cellStyle name="Normal 6 7 2_Income Statement " xfId="1232" xr:uid="{00000000-0005-0000-0000-0000D6040000}"/>
    <cellStyle name="Normal 6 7 3_Income Statement " xfId="1233" xr:uid="{00000000-0005-0000-0000-0000D7040000}"/>
    <cellStyle name="Normal 6 7_Income Statement " xfId="1234" xr:uid="{00000000-0005-0000-0000-0000D8040000}"/>
    <cellStyle name="Normal 6 70_Income Statement " xfId="1235" xr:uid="{00000000-0005-0000-0000-0000D9040000}"/>
    <cellStyle name="Normal 6 71_Income Statement " xfId="1236" xr:uid="{00000000-0005-0000-0000-0000DA040000}"/>
    <cellStyle name="Normal 6 72_Income Statement " xfId="1237" xr:uid="{00000000-0005-0000-0000-0000DB040000}"/>
    <cellStyle name="Normal 6 73_Income Statement " xfId="1238" xr:uid="{00000000-0005-0000-0000-0000DC040000}"/>
    <cellStyle name="Normal 6 74_Income Statement " xfId="1239" xr:uid="{00000000-0005-0000-0000-0000DD040000}"/>
    <cellStyle name="Normal 6 75_Income Statement " xfId="1240" xr:uid="{00000000-0005-0000-0000-0000DE040000}"/>
    <cellStyle name="Normal 6 76_Income Statement " xfId="1241" xr:uid="{00000000-0005-0000-0000-0000DF040000}"/>
    <cellStyle name="Normal 6 77_Income Statement " xfId="1242" xr:uid="{00000000-0005-0000-0000-0000E0040000}"/>
    <cellStyle name="Normal 6 78_Income Statement " xfId="1243" xr:uid="{00000000-0005-0000-0000-0000E1040000}"/>
    <cellStyle name="Normal 6 79_Income Statement " xfId="1244" xr:uid="{00000000-0005-0000-0000-0000E2040000}"/>
    <cellStyle name="Normal 6 8 2_Income Statement " xfId="1245" xr:uid="{00000000-0005-0000-0000-0000E3040000}"/>
    <cellStyle name="Normal 6 8 3_Income Statement " xfId="1246" xr:uid="{00000000-0005-0000-0000-0000E4040000}"/>
    <cellStyle name="Normal 6 8_Income Statement " xfId="1247" xr:uid="{00000000-0005-0000-0000-0000E5040000}"/>
    <cellStyle name="Normal 6 80_Income Statement " xfId="1248" xr:uid="{00000000-0005-0000-0000-0000E6040000}"/>
    <cellStyle name="Normal 6 81_Income Statement " xfId="1249" xr:uid="{00000000-0005-0000-0000-0000E7040000}"/>
    <cellStyle name="Normal 6 82_Income Statement " xfId="1250" xr:uid="{00000000-0005-0000-0000-0000E8040000}"/>
    <cellStyle name="Normal 6 83_Income Statement " xfId="1251" xr:uid="{00000000-0005-0000-0000-0000E9040000}"/>
    <cellStyle name="Normal 6 84_Income Statement " xfId="1252" xr:uid="{00000000-0005-0000-0000-0000EA040000}"/>
    <cellStyle name="Normal 6 85_Income Statement " xfId="1253" xr:uid="{00000000-0005-0000-0000-0000EB040000}"/>
    <cellStyle name="Normal 6 86_Income Statement " xfId="1254" xr:uid="{00000000-0005-0000-0000-0000EC040000}"/>
    <cellStyle name="Normal 6 87_Income Statement " xfId="1255" xr:uid="{00000000-0005-0000-0000-0000ED040000}"/>
    <cellStyle name="Normal 6 88_Income Statement " xfId="1256" xr:uid="{00000000-0005-0000-0000-0000EE040000}"/>
    <cellStyle name="Normal 6 89_Income Statement " xfId="1257" xr:uid="{00000000-0005-0000-0000-0000EF040000}"/>
    <cellStyle name="Normal 6 9 2_Income Statement " xfId="1258" xr:uid="{00000000-0005-0000-0000-0000F0040000}"/>
    <cellStyle name="Normal 6 9 3_Income Statement " xfId="1259" xr:uid="{00000000-0005-0000-0000-0000F1040000}"/>
    <cellStyle name="Normal 6 9_Income Statement " xfId="1260" xr:uid="{00000000-0005-0000-0000-0000F2040000}"/>
    <cellStyle name="Normal 6 90_Income Statement " xfId="1261" xr:uid="{00000000-0005-0000-0000-0000F3040000}"/>
    <cellStyle name="Normal 6 91_Income Statement " xfId="1262" xr:uid="{00000000-0005-0000-0000-0000F4040000}"/>
    <cellStyle name="Normal 6 92_Income Statement " xfId="1263" xr:uid="{00000000-0005-0000-0000-0000F5040000}"/>
    <cellStyle name="Normal 6 93_Income Statement " xfId="1264" xr:uid="{00000000-0005-0000-0000-0000F6040000}"/>
    <cellStyle name="Normal 6 94_Income Statement " xfId="1265" xr:uid="{00000000-0005-0000-0000-0000F7040000}"/>
    <cellStyle name="Normal 6 95_Income Statement " xfId="1266" xr:uid="{00000000-0005-0000-0000-0000F8040000}"/>
    <cellStyle name="Normal 6 96_Income Statement " xfId="1267" xr:uid="{00000000-0005-0000-0000-0000F9040000}"/>
    <cellStyle name="Normal 6 97_Income Statement " xfId="1268" xr:uid="{00000000-0005-0000-0000-0000FA040000}"/>
    <cellStyle name="Normal 60_Income Statement " xfId="2005" xr:uid="{815AFCB0-3227-4C62-A604-80B9F1E62F0D}"/>
    <cellStyle name="Normal 61_Income Statement " xfId="2006" xr:uid="{C7FB0DA3-B962-4F98-BCA0-B6E1CD4979CB}"/>
    <cellStyle name="Normal 62_Income Statement " xfId="2007" xr:uid="{6BD05890-78D5-46DB-AC35-5DABAE55A130}"/>
    <cellStyle name="Normal 63_Income Statement " xfId="2008" xr:uid="{4BEA106D-E970-4273-B0C3-58EA31CFA43A}"/>
    <cellStyle name="Normal 64_Income Statement " xfId="2009" xr:uid="{245BAEE9-2BEC-4CEE-ABF5-E3CB44838EE0}"/>
    <cellStyle name="Normal 65_Income Statement " xfId="2010" xr:uid="{B74AA1DC-7F6D-4996-9567-AD7C94F0922F}"/>
    <cellStyle name="Normal 66_Income Statement " xfId="1269" xr:uid="{00000000-0005-0000-0000-0000FB040000}"/>
    <cellStyle name="Normal 67_Income Statement " xfId="2011" xr:uid="{F21E3EAC-5438-4A64-8264-3FB0E1698B26}"/>
    <cellStyle name="Normal 68_Income Statement " xfId="2012" xr:uid="{C61967B8-E187-47C2-BB42-CA691A96E345}"/>
    <cellStyle name="Normal 69_Income Statement " xfId="2013" xr:uid="{180295B0-6DB1-4156-9501-C0496F4B26AB}"/>
    <cellStyle name="Normal 7" xfId="2065" xr:uid="{2B8C3CB2-FB62-4AA7-9A00-EFD5B66590D5}"/>
    <cellStyle name="Normal 7 17" xfId="2070" xr:uid="{88918EAD-6EB4-4C25-845A-2C5F92499FC1}"/>
    <cellStyle name="Normal 7 2_Income Statement " xfId="1270" xr:uid="{00000000-0005-0000-0000-0000FC040000}"/>
    <cellStyle name="Normal 7 3_Income Statement " xfId="2014" xr:uid="{6C8F94A3-15AB-48A9-BD98-B5C968AD219E}"/>
    <cellStyle name="Normal 7_Income Statement " xfId="2015" xr:uid="{1F8DE48B-31D6-4D2F-B129-6C6482F9EBFF}"/>
    <cellStyle name="Normal 70_Income Statement " xfId="2016" xr:uid="{0D996F79-57A0-4CBF-B5EA-5DF00C9FF3A4}"/>
    <cellStyle name="Normal 71_Income Statement " xfId="2017" xr:uid="{3A3F4F36-D658-4C3C-A626-571E50D641A9}"/>
    <cellStyle name="Normal 72_Income Statement " xfId="2018" xr:uid="{B2386BC6-7467-4180-BE21-E8EA5983FB5A}"/>
    <cellStyle name="Normal 73_Income Statement " xfId="2019" xr:uid="{B13A3452-57CE-4F37-A95F-359150750D81}"/>
    <cellStyle name="Normal 75_Income Statement " xfId="2020" xr:uid="{C5D51CC6-BDF7-422A-9654-55A6D8281297}"/>
    <cellStyle name="Normal 76_Income Statement " xfId="2021" xr:uid="{AA383727-826A-420E-9D1F-C73450B4ABE9}"/>
    <cellStyle name="Normal 77_Income Statement " xfId="1271" xr:uid="{00000000-0005-0000-0000-0000FD040000}"/>
    <cellStyle name="Normal 78_Income Statement " xfId="1272" xr:uid="{00000000-0005-0000-0000-0000FE040000}"/>
    <cellStyle name="Normal 79_Income Statement " xfId="1273" xr:uid="{00000000-0005-0000-0000-0000FF040000}"/>
    <cellStyle name="Normal 8 10 2_Income Statement " xfId="1274" xr:uid="{00000000-0005-0000-0000-000000050000}"/>
    <cellStyle name="Normal 8 10 3_Income Statement " xfId="1275" xr:uid="{00000000-0005-0000-0000-000001050000}"/>
    <cellStyle name="Normal 8 10_Income Statement " xfId="1276" xr:uid="{00000000-0005-0000-0000-000002050000}"/>
    <cellStyle name="Normal 8 11 2_Income Statement " xfId="1277" xr:uid="{00000000-0005-0000-0000-000003050000}"/>
    <cellStyle name="Normal 8 11 3_Income Statement " xfId="1278" xr:uid="{00000000-0005-0000-0000-000004050000}"/>
    <cellStyle name="Normal 8 11_Income Statement " xfId="1279" xr:uid="{00000000-0005-0000-0000-000005050000}"/>
    <cellStyle name="Normal 8 12 2_Income Statement " xfId="1280" xr:uid="{00000000-0005-0000-0000-000006050000}"/>
    <cellStyle name="Normal 8 12 3_Income Statement " xfId="1281" xr:uid="{00000000-0005-0000-0000-000007050000}"/>
    <cellStyle name="Normal 8 12_Income Statement " xfId="1282" xr:uid="{00000000-0005-0000-0000-000008050000}"/>
    <cellStyle name="Normal 8 13 2_Income Statement " xfId="1283" xr:uid="{00000000-0005-0000-0000-000009050000}"/>
    <cellStyle name="Normal 8 13 3_Income Statement " xfId="1284" xr:uid="{00000000-0005-0000-0000-00000A050000}"/>
    <cellStyle name="Normal 8 13_Income Statement " xfId="1285" xr:uid="{00000000-0005-0000-0000-00000B050000}"/>
    <cellStyle name="Normal 8 14_Income Statement " xfId="1286" xr:uid="{00000000-0005-0000-0000-00000C050000}"/>
    <cellStyle name="Normal 8 2 2_Income Statement " xfId="1287" xr:uid="{00000000-0005-0000-0000-00000D050000}"/>
    <cellStyle name="Normal 8 2_Income Statement " xfId="1288" xr:uid="{00000000-0005-0000-0000-00000E050000}"/>
    <cellStyle name="Normal 8 3 2_Income Statement " xfId="1289" xr:uid="{00000000-0005-0000-0000-00000F050000}"/>
    <cellStyle name="Normal 8 3 3_Income Statement " xfId="1290" xr:uid="{00000000-0005-0000-0000-000010050000}"/>
    <cellStyle name="Normal 8 3_Income Statement " xfId="1291" xr:uid="{00000000-0005-0000-0000-000011050000}"/>
    <cellStyle name="Normal 8 4 2_Income Statement " xfId="1292" xr:uid="{00000000-0005-0000-0000-000012050000}"/>
    <cellStyle name="Normal 8 4 3_Income Statement " xfId="1293" xr:uid="{00000000-0005-0000-0000-000013050000}"/>
    <cellStyle name="Normal 8 4_Income Statement " xfId="1294" xr:uid="{00000000-0005-0000-0000-000014050000}"/>
    <cellStyle name="Normal 8 5 2_Income Statement " xfId="1295" xr:uid="{00000000-0005-0000-0000-000015050000}"/>
    <cellStyle name="Normal 8 5 3_Income Statement " xfId="1296" xr:uid="{00000000-0005-0000-0000-000016050000}"/>
    <cellStyle name="Normal 8 5_Income Statement " xfId="1297" xr:uid="{00000000-0005-0000-0000-000017050000}"/>
    <cellStyle name="Normal 8 6 2_Income Statement " xfId="1298" xr:uid="{00000000-0005-0000-0000-000018050000}"/>
    <cellStyle name="Normal 8 6 3_Income Statement " xfId="1299" xr:uid="{00000000-0005-0000-0000-000019050000}"/>
    <cellStyle name="Normal 8 6_Income Statement " xfId="1300" xr:uid="{00000000-0005-0000-0000-00001A050000}"/>
    <cellStyle name="Normal 8 7 2_Income Statement " xfId="1301" xr:uid="{00000000-0005-0000-0000-00001B050000}"/>
    <cellStyle name="Normal 8 7 3_Income Statement " xfId="1302" xr:uid="{00000000-0005-0000-0000-00001C050000}"/>
    <cellStyle name="Normal 8 7_Income Statement " xfId="1303" xr:uid="{00000000-0005-0000-0000-00001D050000}"/>
    <cellStyle name="Normal 8 8 2_Income Statement " xfId="1304" xr:uid="{00000000-0005-0000-0000-00001E050000}"/>
    <cellStyle name="Normal 8 8 3_Income Statement " xfId="1305" xr:uid="{00000000-0005-0000-0000-00001F050000}"/>
    <cellStyle name="Normal 8 8_Income Statement " xfId="1306" xr:uid="{00000000-0005-0000-0000-000020050000}"/>
    <cellStyle name="Normal 8 9 2_Income Statement " xfId="1307" xr:uid="{00000000-0005-0000-0000-000021050000}"/>
    <cellStyle name="Normal 8 9 3_Income Statement " xfId="1308" xr:uid="{00000000-0005-0000-0000-000022050000}"/>
    <cellStyle name="Normal 8 9_Income Statement " xfId="1309" xr:uid="{00000000-0005-0000-0000-000023050000}"/>
    <cellStyle name="Normal 80_Income Statement " xfId="2022" xr:uid="{DADF015A-03B6-48BE-AE1A-7EADF85325C9}"/>
    <cellStyle name="Normal 81_Income Statement " xfId="2023" xr:uid="{43B2049E-5081-4D31-AC4E-96EBAAE2EB07}"/>
    <cellStyle name="Normal 82_Income Statement " xfId="1310" xr:uid="{00000000-0005-0000-0000-000024050000}"/>
    <cellStyle name="Normal 83_Income Statement " xfId="1311" xr:uid="{00000000-0005-0000-0000-000025050000}"/>
    <cellStyle name="Normal 84_Income Statement " xfId="1312" xr:uid="{00000000-0005-0000-0000-000026050000}"/>
    <cellStyle name="Normal 85_Income Statement " xfId="1313" xr:uid="{00000000-0005-0000-0000-000027050000}"/>
    <cellStyle name="Normal 86_Income Statement " xfId="1314" xr:uid="{00000000-0005-0000-0000-000028050000}"/>
    <cellStyle name="Normal 87_Income Statement " xfId="1315" xr:uid="{00000000-0005-0000-0000-000029050000}"/>
    <cellStyle name="Normal 88 2_Income Statement " xfId="1316" xr:uid="{00000000-0005-0000-0000-00002A050000}"/>
    <cellStyle name="Normal 88 3_Income Statement " xfId="1317" xr:uid="{00000000-0005-0000-0000-00002B050000}"/>
    <cellStyle name="Normal 88_Income Statement " xfId="1318" xr:uid="{00000000-0005-0000-0000-00002C050000}"/>
    <cellStyle name="Normal 89 2_Income Statement " xfId="1319" xr:uid="{00000000-0005-0000-0000-00002D050000}"/>
    <cellStyle name="Normal 89 3_Income Statement " xfId="1320" xr:uid="{00000000-0005-0000-0000-00002E050000}"/>
    <cellStyle name="Normal 89_Income Statement " xfId="1321" xr:uid="{00000000-0005-0000-0000-00002F050000}"/>
    <cellStyle name="Normal 9 10 2_Income Statement " xfId="1322" xr:uid="{00000000-0005-0000-0000-000030050000}"/>
    <cellStyle name="Normal 9 10 3_Income Statement " xfId="1323" xr:uid="{00000000-0005-0000-0000-000031050000}"/>
    <cellStyle name="Normal 9 10_Income Statement " xfId="1324" xr:uid="{00000000-0005-0000-0000-000032050000}"/>
    <cellStyle name="Normal 9 11 2_Income Statement " xfId="1325" xr:uid="{00000000-0005-0000-0000-000033050000}"/>
    <cellStyle name="Normal 9 11 3_Income Statement " xfId="1326" xr:uid="{00000000-0005-0000-0000-000034050000}"/>
    <cellStyle name="Normal 9 11_Income Statement " xfId="1327" xr:uid="{00000000-0005-0000-0000-000035050000}"/>
    <cellStyle name="Normal 9 12 2_Income Statement " xfId="1328" xr:uid="{00000000-0005-0000-0000-000036050000}"/>
    <cellStyle name="Normal 9 12 3_Income Statement " xfId="1329" xr:uid="{00000000-0005-0000-0000-000037050000}"/>
    <cellStyle name="Normal 9 12_Income Statement " xfId="1330" xr:uid="{00000000-0005-0000-0000-000038050000}"/>
    <cellStyle name="Normal 9 13 2_Income Statement " xfId="1331" xr:uid="{00000000-0005-0000-0000-000039050000}"/>
    <cellStyle name="Normal 9 13 3_Income Statement " xfId="1332" xr:uid="{00000000-0005-0000-0000-00003A050000}"/>
    <cellStyle name="Normal 9 13_Income Statement " xfId="1333" xr:uid="{00000000-0005-0000-0000-00003B050000}"/>
    <cellStyle name="Normal 9 14 2_Income Statement " xfId="1334" xr:uid="{00000000-0005-0000-0000-00003C050000}"/>
    <cellStyle name="Normal 9 14 3_Income Statement " xfId="1335" xr:uid="{00000000-0005-0000-0000-00003D050000}"/>
    <cellStyle name="Normal 9 14_Income Statement " xfId="1336" xr:uid="{00000000-0005-0000-0000-00003E050000}"/>
    <cellStyle name="Normal 9 15 2_Income Statement " xfId="1337" xr:uid="{00000000-0005-0000-0000-00003F050000}"/>
    <cellStyle name="Normal 9 15 3_Income Statement " xfId="1338" xr:uid="{00000000-0005-0000-0000-000040050000}"/>
    <cellStyle name="Normal 9 15_Income Statement " xfId="1339" xr:uid="{00000000-0005-0000-0000-000041050000}"/>
    <cellStyle name="Normal 9 16 2_Income Statement " xfId="1340" xr:uid="{00000000-0005-0000-0000-000042050000}"/>
    <cellStyle name="Normal 9 16 3_Income Statement " xfId="1341" xr:uid="{00000000-0005-0000-0000-000043050000}"/>
    <cellStyle name="Normal 9 16_Income Statement " xfId="1342" xr:uid="{00000000-0005-0000-0000-000044050000}"/>
    <cellStyle name="Normal 9 17 2_Income Statement " xfId="1343" xr:uid="{00000000-0005-0000-0000-000045050000}"/>
    <cellStyle name="Normal 9 17 3_Income Statement " xfId="1344" xr:uid="{00000000-0005-0000-0000-000046050000}"/>
    <cellStyle name="Normal 9 17_Income Statement " xfId="1345" xr:uid="{00000000-0005-0000-0000-000047050000}"/>
    <cellStyle name="Normal 9 18 2_Income Statement " xfId="1346" xr:uid="{00000000-0005-0000-0000-000048050000}"/>
    <cellStyle name="Normal 9 18 3_Income Statement " xfId="1347" xr:uid="{00000000-0005-0000-0000-000049050000}"/>
    <cellStyle name="Normal 9 18_Income Statement " xfId="1348" xr:uid="{00000000-0005-0000-0000-00004A050000}"/>
    <cellStyle name="Normal 9 19 2_Income Statement " xfId="1349" xr:uid="{00000000-0005-0000-0000-00004B050000}"/>
    <cellStyle name="Normal 9 19 3_Income Statement " xfId="1350" xr:uid="{00000000-0005-0000-0000-00004C050000}"/>
    <cellStyle name="Normal 9 19_Income Statement " xfId="1351" xr:uid="{00000000-0005-0000-0000-00004D050000}"/>
    <cellStyle name="Normal 9 2 2_Income Statement " xfId="1352" xr:uid="{00000000-0005-0000-0000-00004E050000}"/>
    <cellStyle name="Normal 9 2_Income Statement " xfId="1353" xr:uid="{00000000-0005-0000-0000-00004F050000}"/>
    <cellStyle name="Normal 9 20_Income Statement " xfId="1354" xr:uid="{00000000-0005-0000-0000-000050050000}"/>
    <cellStyle name="Normal 9 21_Income Statement " xfId="1355" xr:uid="{00000000-0005-0000-0000-000051050000}"/>
    <cellStyle name="Normal 9 3 2_Income Statement " xfId="1356" xr:uid="{00000000-0005-0000-0000-000052050000}"/>
    <cellStyle name="Normal 9 3 3_Income Statement " xfId="1357" xr:uid="{00000000-0005-0000-0000-000053050000}"/>
    <cellStyle name="Normal 9 3_Income Statement " xfId="2024" xr:uid="{F1EA4DD5-74C1-4C14-9968-E34985FD5F6B}"/>
    <cellStyle name="Normal 9 4 2_Income Statement " xfId="1358" xr:uid="{00000000-0005-0000-0000-000054050000}"/>
    <cellStyle name="Normal 9 4 3_Income Statement " xfId="1359" xr:uid="{00000000-0005-0000-0000-000055050000}"/>
    <cellStyle name="Normal 9 4_Income Statement " xfId="2025" xr:uid="{23227F4D-499C-4EEC-9D24-E19AA4DD145E}"/>
    <cellStyle name="Normal 9 5 2_Income Statement " xfId="1360" xr:uid="{00000000-0005-0000-0000-000056050000}"/>
    <cellStyle name="Normal 9 5 3_Income Statement " xfId="1361" xr:uid="{00000000-0005-0000-0000-000057050000}"/>
    <cellStyle name="Normal 9 5_Income Statement " xfId="2026" xr:uid="{872CD5D3-A14A-44F6-86AE-FD764BBCA25C}"/>
    <cellStyle name="Normal 9 6 2_Income Statement " xfId="1362" xr:uid="{00000000-0005-0000-0000-000058050000}"/>
    <cellStyle name="Normal 9 6 3_Income Statement " xfId="1363" xr:uid="{00000000-0005-0000-0000-000059050000}"/>
    <cellStyle name="Normal 9 6_Income Statement " xfId="2027" xr:uid="{9D7AF9E9-73AC-4CE1-972A-A8FC9A96C332}"/>
    <cellStyle name="Normal 9 7 2_Income Statement " xfId="1364" xr:uid="{00000000-0005-0000-0000-00005A050000}"/>
    <cellStyle name="Normal 9 7 3_Income Statement " xfId="1365" xr:uid="{00000000-0005-0000-0000-00005B050000}"/>
    <cellStyle name="Normal 9 7_Income Statement " xfId="1366" xr:uid="{00000000-0005-0000-0000-00005C050000}"/>
    <cellStyle name="Normal 9 8 2_Income Statement " xfId="1367" xr:uid="{00000000-0005-0000-0000-00005D050000}"/>
    <cellStyle name="Normal 9 8 3_Income Statement " xfId="1368" xr:uid="{00000000-0005-0000-0000-00005E050000}"/>
    <cellStyle name="Normal 9 8_Income Statement " xfId="1369" xr:uid="{00000000-0005-0000-0000-00005F050000}"/>
    <cellStyle name="Normal 9 9 2_Income Statement " xfId="1370" xr:uid="{00000000-0005-0000-0000-000060050000}"/>
    <cellStyle name="Normal 9 9 3_Income Statement " xfId="1371" xr:uid="{00000000-0005-0000-0000-000061050000}"/>
    <cellStyle name="Normal 9 9_Income Statement " xfId="1372" xr:uid="{00000000-0005-0000-0000-000062050000}"/>
    <cellStyle name="Normal 90 2_Income Statement " xfId="1373" xr:uid="{00000000-0005-0000-0000-000063050000}"/>
    <cellStyle name="Normal 90 3_Income Statement " xfId="1374" xr:uid="{00000000-0005-0000-0000-000064050000}"/>
    <cellStyle name="Normal 90_Income Statement " xfId="1375" xr:uid="{00000000-0005-0000-0000-000065050000}"/>
    <cellStyle name="Normal 91 2_Income Statement " xfId="1376" xr:uid="{00000000-0005-0000-0000-000066050000}"/>
    <cellStyle name="Normal 91 3_Income Statement " xfId="1377" xr:uid="{00000000-0005-0000-0000-000067050000}"/>
    <cellStyle name="Normal 91_Income Statement " xfId="1378" xr:uid="{00000000-0005-0000-0000-000068050000}"/>
    <cellStyle name="Normal 92 2_Income Statement " xfId="1379" xr:uid="{00000000-0005-0000-0000-000069050000}"/>
    <cellStyle name="Normal 92 3_Income Statement " xfId="1380" xr:uid="{00000000-0005-0000-0000-00006A050000}"/>
    <cellStyle name="Normal 92_Income Statement " xfId="1381" xr:uid="{00000000-0005-0000-0000-00006B050000}"/>
    <cellStyle name="Normal 93 2_Income Statement " xfId="1382" xr:uid="{00000000-0005-0000-0000-00006C050000}"/>
    <cellStyle name="Normal 93 3_Income Statement " xfId="1383" xr:uid="{00000000-0005-0000-0000-00006D050000}"/>
    <cellStyle name="Normal 93_Income Statement " xfId="1384" xr:uid="{00000000-0005-0000-0000-00006E050000}"/>
    <cellStyle name="Normal 94 2_Income Statement " xfId="1385" xr:uid="{00000000-0005-0000-0000-00006F050000}"/>
    <cellStyle name="Normal 94 3_Income Statement " xfId="1386" xr:uid="{00000000-0005-0000-0000-000070050000}"/>
    <cellStyle name="Normal 94_Income Statement " xfId="1387" xr:uid="{00000000-0005-0000-0000-000071050000}"/>
    <cellStyle name="Normal 95 2_Income Statement " xfId="1388" xr:uid="{00000000-0005-0000-0000-000072050000}"/>
    <cellStyle name="Normal 95 3_Income Statement " xfId="1389" xr:uid="{00000000-0005-0000-0000-000073050000}"/>
    <cellStyle name="Normal 95_Income Statement " xfId="1390" xr:uid="{00000000-0005-0000-0000-000074050000}"/>
    <cellStyle name="Normal 96 2_Income Statement " xfId="1391" xr:uid="{00000000-0005-0000-0000-000075050000}"/>
    <cellStyle name="Normal 96 3_Income Statement " xfId="1392" xr:uid="{00000000-0005-0000-0000-000076050000}"/>
    <cellStyle name="Normal 96_Income Statement " xfId="1393" xr:uid="{00000000-0005-0000-0000-000077050000}"/>
    <cellStyle name="Normal 97 2_Income Statement " xfId="1394" xr:uid="{00000000-0005-0000-0000-000078050000}"/>
    <cellStyle name="Normal 97 3_Income Statement " xfId="1395" xr:uid="{00000000-0005-0000-0000-000079050000}"/>
    <cellStyle name="Normal 97_Income Statement " xfId="1396" xr:uid="{00000000-0005-0000-0000-00007A050000}"/>
    <cellStyle name="Normal 98 2_Income Statement " xfId="1397" xr:uid="{00000000-0005-0000-0000-00007B050000}"/>
    <cellStyle name="Normal 98 3_Income Statement " xfId="1398" xr:uid="{00000000-0005-0000-0000-00007C050000}"/>
    <cellStyle name="Normal 98_Income Statement " xfId="1399" xr:uid="{00000000-0005-0000-0000-00007D050000}"/>
    <cellStyle name="Normal 99 2_Income Statement " xfId="1400" xr:uid="{00000000-0005-0000-0000-00007E050000}"/>
    <cellStyle name="Normal 99 3_Income Statement " xfId="1401" xr:uid="{00000000-0005-0000-0000-00007F050000}"/>
    <cellStyle name="Normal 99_Income Statement " xfId="1402" xr:uid="{00000000-0005-0000-0000-000080050000}"/>
    <cellStyle name="Normal_Book2" xfId="1890" xr:uid="{532169C4-6E2F-4D4E-8A24-6EBA51FC6457}"/>
    <cellStyle name="Note 10 2 2_Income Statement " xfId="1403" xr:uid="{00000000-0005-0000-0000-000081050000}"/>
    <cellStyle name="Note 10 2_Income Statement " xfId="1404" xr:uid="{00000000-0005-0000-0000-000082050000}"/>
    <cellStyle name="Note 10 3 2_Income Statement " xfId="1405" xr:uid="{00000000-0005-0000-0000-000083050000}"/>
    <cellStyle name="Note 10 3_Income Statement " xfId="1406" xr:uid="{00000000-0005-0000-0000-000084050000}"/>
    <cellStyle name="Note 10 4_Income Statement " xfId="1407" xr:uid="{00000000-0005-0000-0000-000085050000}"/>
    <cellStyle name="Note 10 5_Income Statement " xfId="1408" xr:uid="{00000000-0005-0000-0000-000086050000}"/>
    <cellStyle name="Note 10_Income Statement " xfId="1409" xr:uid="{00000000-0005-0000-0000-000087050000}"/>
    <cellStyle name="Note 11 2_Income Statement " xfId="1410" xr:uid="{00000000-0005-0000-0000-000088050000}"/>
    <cellStyle name="Note 11_Income Statement " xfId="1411" xr:uid="{00000000-0005-0000-0000-000089050000}"/>
    <cellStyle name="Note 2 2 2_Income Statement " xfId="2028" xr:uid="{5EB097B0-FBDE-4D88-8E3C-35D28023A2A7}"/>
    <cellStyle name="Note 2 2_Income Statement " xfId="2029" xr:uid="{CF176EFC-1C63-43E4-B373-CAC9A8915817}"/>
    <cellStyle name="Note 2 3 2_Income Statement " xfId="1412" xr:uid="{00000000-0005-0000-0000-00008A050000}"/>
    <cellStyle name="Note 2 3_Income Statement " xfId="2030" xr:uid="{38203124-00D0-4F0E-A594-9B93C7CAF72B}"/>
    <cellStyle name="Note 2 4 2_Income Statement " xfId="1413" xr:uid="{00000000-0005-0000-0000-00008B050000}"/>
    <cellStyle name="Note 2 4_Income Statement " xfId="1414" xr:uid="{00000000-0005-0000-0000-00008C050000}"/>
    <cellStyle name="Note 2 5 2_Income Statement " xfId="1415" xr:uid="{00000000-0005-0000-0000-00008D050000}"/>
    <cellStyle name="Note 2 5_Income Statement " xfId="1416" xr:uid="{00000000-0005-0000-0000-00008E050000}"/>
    <cellStyle name="Note 2 6_Income Statement " xfId="1417" xr:uid="{00000000-0005-0000-0000-00008F050000}"/>
    <cellStyle name="Note 2 7_Income Statement " xfId="1418" xr:uid="{00000000-0005-0000-0000-000090050000}"/>
    <cellStyle name="Note 3 2 2_Income Statement " xfId="2031" xr:uid="{15900ABA-84FE-4AF5-ABB8-C952E31D9F05}"/>
    <cellStyle name="Note 3 2_Income Statement " xfId="2032" xr:uid="{0C0FC785-BC8D-4D1D-A18B-49EC8B4917F6}"/>
    <cellStyle name="Note 3 3_Income Statement " xfId="2033" xr:uid="{ACED8586-CD14-4053-8FBC-49F3E92E1D9F}"/>
    <cellStyle name="Note 3 4_Income Statement " xfId="1419" xr:uid="{00000000-0005-0000-0000-000091050000}"/>
    <cellStyle name="Note 3_Income Statement " xfId="2034" xr:uid="{DE29BAD7-CDB7-4529-A654-D0D6A9FE8795}"/>
    <cellStyle name="Note 4 2 2_Income Statement " xfId="2035" xr:uid="{D859322E-C3F6-4DA9-AE6B-4747BF7434F6}"/>
    <cellStyle name="Note 4 2_Income Statement " xfId="2036" xr:uid="{AEFFC657-2901-40FE-8E01-821166CE8255}"/>
    <cellStyle name="Note 4 3_Income Statement " xfId="2037" xr:uid="{0AF50927-3DCE-4748-BEE9-F3E73924728F}"/>
    <cellStyle name="Note 4 4_Income Statement " xfId="1420" xr:uid="{00000000-0005-0000-0000-000092050000}"/>
    <cellStyle name="Note 4_Income Statement " xfId="2038" xr:uid="{BDF51EAF-1A2D-4F6D-AADB-3BC39A96E523}"/>
    <cellStyle name="Note 5 2 2_Income Statement " xfId="2039" xr:uid="{E8F54137-186E-441D-99F2-DE69549B0B51}"/>
    <cellStyle name="Note 5 2_Income Statement " xfId="2040" xr:uid="{1A0A451C-1396-4352-B319-6F219026B952}"/>
    <cellStyle name="Note 5 3_Income Statement " xfId="2041" xr:uid="{AFADC8CF-EB5E-4188-9A18-04E0A6679735}"/>
    <cellStyle name="Note 5 4_Income Statement " xfId="1421" xr:uid="{00000000-0005-0000-0000-000093050000}"/>
    <cellStyle name="Note 5_Income Statement " xfId="2042" xr:uid="{B094F496-B22E-4061-9E7F-676E74232DCA}"/>
    <cellStyle name="Note 6 2 2_Income Statement " xfId="2043" xr:uid="{342F786A-CF1F-45B5-970F-3D06C0EBE05D}"/>
    <cellStyle name="Note 6 2_Income Statement " xfId="2044" xr:uid="{53B2D622-5AE4-466E-84EE-42481CE04BBC}"/>
    <cellStyle name="Note 6 3_Income Statement " xfId="2045" xr:uid="{63CFF81A-4541-4251-AE3A-F09367B5352D}"/>
    <cellStyle name="Note 6 4_Income Statement " xfId="1422" xr:uid="{00000000-0005-0000-0000-000094050000}"/>
    <cellStyle name="Note 6_Income Statement " xfId="2046" xr:uid="{F4F6E612-D280-417D-B667-D43245A802D9}"/>
    <cellStyle name="Note 7 2 2_Income Statement " xfId="1423" xr:uid="{00000000-0005-0000-0000-000095050000}"/>
    <cellStyle name="Note 7 2_Income Statement " xfId="1424" xr:uid="{00000000-0005-0000-0000-000096050000}"/>
    <cellStyle name="Note 7 3_Income Statement " xfId="1425" xr:uid="{00000000-0005-0000-0000-000097050000}"/>
    <cellStyle name="Note 7 4_Income Statement " xfId="1426" xr:uid="{00000000-0005-0000-0000-000098050000}"/>
    <cellStyle name="Note 7_Income Statement " xfId="2047" xr:uid="{FE7A3222-7D5C-4A56-B347-ADCDB4F9CF6D}"/>
    <cellStyle name="Note 8 2 2_Income Statement " xfId="1427" xr:uid="{00000000-0005-0000-0000-000099050000}"/>
    <cellStyle name="Note 8 2_Income Statement " xfId="1428" xr:uid="{00000000-0005-0000-0000-00009A050000}"/>
    <cellStyle name="Note 8 3_Income Statement " xfId="1429" xr:uid="{00000000-0005-0000-0000-00009B050000}"/>
    <cellStyle name="Note 8 4_Income Statement " xfId="1430" xr:uid="{00000000-0005-0000-0000-00009C050000}"/>
    <cellStyle name="Note 8_Income Statement " xfId="1431" xr:uid="{00000000-0005-0000-0000-00009D050000}"/>
    <cellStyle name="Note 9 2 2_Income Statement " xfId="1432" xr:uid="{00000000-0005-0000-0000-00009E050000}"/>
    <cellStyle name="Note 9 2_Income Statement " xfId="1433" xr:uid="{00000000-0005-0000-0000-00009F050000}"/>
    <cellStyle name="Note 9 3_Income Statement " xfId="1434" xr:uid="{00000000-0005-0000-0000-0000A0050000}"/>
    <cellStyle name="Note 9 4_Income Statement " xfId="1435" xr:uid="{00000000-0005-0000-0000-0000A1050000}"/>
    <cellStyle name="Note 9_Income Statement " xfId="2048" xr:uid="{076EA6CD-8269-4B09-9E89-5955016106C9}"/>
    <cellStyle name="Output 10 2 2_Income Statement " xfId="1436" xr:uid="{00000000-0005-0000-0000-0000A2050000}"/>
    <cellStyle name="Output 10 2_Income Statement " xfId="1437" xr:uid="{00000000-0005-0000-0000-0000A3050000}"/>
    <cellStyle name="Output 10 3_Income Statement " xfId="1438" xr:uid="{00000000-0005-0000-0000-0000A4050000}"/>
    <cellStyle name="Output 10 4_Income Statement " xfId="1439" xr:uid="{00000000-0005-0000-0000-0000A5050000}"/>
    <cellStyle name="Output 10_Cash Flow " xfId="1440" xr:uid="{00000000-0005-0000-0000-0000A6050000}"/>
    <cellStyle name="Output 11 2_Income Statement " xfId="1441" xr:uid="{00000000-0005-0000-0000-0000A7050000}"/>
    <cellStyle name="Output 11_Income Statement " xfId="1442" xr:uid="{00000000-0005-0000-0000-0000A8050000}"/>
    <cellStyle name="Output 2 2 2_Income Statement " xfId="1443" xr:uid="{00000000-0005-0000-0000-0000A9050000}"/>
    <cellStyle name="Output 2 2_Income Statement " xfId="1444" xr:uid="{00000000-0005-0000-0000-0000AA050000}"/>
    <cellStyle name="Output 2 3 2_Income Statement " xfId="1445" xr:uid="{00000000-0005-0000-0000-0000AB050000}"/>
    <cellStyle name="Output 2 3_Income Statement " xfId="1446" xr:uid="{00000000-0005-0000-0000-0000AC050000}"/>
    <cellStyle name="Output 2 4 2_Income Statement " xfId="1447" xr:uid="{00000000-0005-0000-0000-0000AD050000}"/>
    <cellStyle name="Output 2 4_Income Statement " xfId="1448" xr:uid="{00000000-0005-0000-0000-0000AE050000}"/>
    <cellStyle name="Output 2 5_Income Statement " xfId="1449" xr:uid="{00000000-0005-0000-0000-0000AF050000}"/>
    <cellStyle name="Output 2 6_Income Statement " xfId="1450" xr:uid="{00000000-0005-0000-0000-0000B0050000}"/>
    <cellStyle name="Output 3 2 2_Income Statement " xfId="1451" xr:uid="{00000000-0005-0000-0000-0000B1050000}"/>
    <cellStyle name="Output 3 2_Income Statement " xfId="1452" xr:uid="{00000000-0005-0000-0000-0000B2050000}"/>
    <cellStyle name="Output 3 3_Income Statement " xfId="1453" xr:uid="{00000000-0005-0000-0000-0000B3050000}"/>
    <cellStyle name="Output 3 4_Income Statement " xfId="1454" xr:uid="{00000000-0005-0000-0000-0000B4050000}"/>
    <cellStyle name="Output 3_Cash Flow " xfId="2049" xr:uid="{A36A5EB0-D1C6-4C18-B6CD-F933302E5269}"/>
    <cellStyle name="Output 4 2 2_Income Statement " xfId="1455" xr:uid="{00000000-0005-0000-0000-0000B5050000}"/>
    <cellStyle name="Output 4 2_Income Statement " xfId="1456" xr:uid="{00000000-0005-0000-0000-0000B6050000}"/>
    <cellStyle name="Output 4 3_Income Statement " xfId="1457" xr:uid="{00000000-0005-0000-0000-0000B7050000}"/>
    <cellStyle name="Output 4 4_Income Statement " xfId="1458" xr:uid="{00000000-0005-0000-0000-0000B8050000}"/>
    <cellStyle name="Output 4_Cash Flow " xfId="1459" xr:uid="{00000000-0005-0000-0000-0000B9050000}"/>
    <cellStyle name="Output 5 2 2_Income Statement " xfId="1460" xr:uid="{00000000-0005-0000-0000-0000BA050000}"/>
    <cellStyle name="Output 5 2_Income Statement " xfId="1461" xr:uid="{00000000-0005-0000-0000-0000BB050000}"/>
    <cellStyle name="Output 5 3_Income Statement " xfId="1462" xr:uid="{00000000-0005-0000-0000-0000BC050000}"/>
    <cellStyle name="Output 5 4_Income Statement " xfId="1463" xr:uid="{00000000-0005-0000-0000-0000BD050000}"/>
    <cellStyle name="Output 5_Cash Flow " xfId="2050" xr:uid="{601D06C6-B38C-40EB-9353-1B637D7D7095}"/>
    <cellStyle name="Output 6 2 2_Income Statement " xfId="1464" xr:uid="{00000000-0005-0000-0000-0000BE050000}"/>
    <cellStyle name="Output 6 2_Income Statement " xfId="1465" xr:uid="{00000000-0005-0000-0000-0000BF050000}"/>
    <cellStyle name="Output 6 3_Income Statement " xfId="1466" xr:uid="{00000000-0005-0000-0000-0000C0050000}"/>
    <cellStyle name="Output 6 4_Income Statement " xfId="1467" xr:uid="{00000000-0005-0000-0000-0000C1050000}"/>
    <cellStyle name="Output 6_Cash Flow " xfId="2051" xr:uid="{EE577C54-2978-4234-8999-CBA5B9E617B5}"/>
    <cellStyle name="Output 7 2 2_Income Statement " xfId="1468" xr:uid="{00000000-0005-0000-0000-0000C2050000}"/>
    <cellStyle name="Output 7 2_Income Statement " xfId="1469" xr:uid="{00000000-0005-0000-0000-0000C3050000}"/>
    <cellStyle name="Output 7 3_Income Statement " xfId="1470" xr:uid="{00000000-0005-0000-0000-0000C4050000}"/>
    <cellStyle name="Output 7 4_Income Statement " xfId="1471" xr:uid="{00000000-0005-0000-0000-0000C5050000}"/>
    <cellStyle name="Output 7_Cash Flow " xfId="1472" xr:uid="{00000000-0005-0000-0000-0000C6050000}"/>
    <cellStyle name="Output 8 2 2_Income Statement " xfId="1473" xr:uid="{00000000-0005-0000-0000-0000C7050000}"/>
    <cellStyle name="Output 8 2_Income Statement " xfId="1474" xr:uid="{00000000-0005-0000-0000-0000C8050000}"/>
    <cellStyle name="Output 8 3_Income Statement " xfId="1475" xr:uid="{00000000-0005-0000-0000-0000C9050000}"/>
    <cellStyle name="Output 8 4_Income Statement " xfId="1476" xr:uid="{00000000-0005-0000-0000-0000CA050000}"/>
    <cellStyle name="Output 8_Cash Flow " xfId="1477" xr:uid="{00000000-0005-0000-0000-0000CB050000}"/>
    <cellStyle name="Output 9 2 2_Income Statement " xfId="1478" xr:uid="{00000000-0005-0000-0000-0000CC050000}"/>
    <cellStyle name="Output 9 2_Income Statement " xfId="1479" xr:uid="{00000000-0005-0000-0000-0000CD050000}"/>
    <cellStyle name="Output 9 3_Income Statement " xfId="1480" xr:uid="{00000000-0005-0000-0000-0000CE050000}"/>
    <cellStyle name="Output 9 4_Income Statement " xfId="1481" xr:uid="{00000000-0005-0000-0000-0000CF050000}"/>
    <cellStyle name="Output 9_Cash Flow " xfId="1482" xr:uid="{00000000-0005-0000-0000-0000D0050000}"/>
    <cellStyle name="Output Column Headings 2_Income Statement " xfId="1483" xr:uid="{00000000-0005-0000-0000-0000D1050000}"/>
    <cellStyle name="Output Column Headings_Income Statement " xfId="1484" xr:uid="{00000000-0005-0000-0000-0000D2050000}"/>
    <cellStyle name="Output Line Items 2_Income Statement " xfId="1485" xr:uid="{00000000-0005-0000-0000-0000D3050000}"/>
    <cellStyle name="Output Line Items_Income Statement " xfId="2052" xr:uid="{712C1575-0B43-4684-8F39-8D9D5409ED5D}"/>
    <cellStyle name="Output Report Heading 2_Income Statement " xfId="1486" xr:uid="{00000000-0005-0000-0000-0000D4050000}"/>
    <cellStyle name="Output Report Heading_Income Statement " xfId="1487" xr:uid="{00000000-0005-0000-0000-0000D5050000}"/>
    <cellStyle name="Output Report Title 2_Income Statement " xfId="1488" xr:uid="{00000000-0005-0000-0000-0000D6050000}"/>
    <cellStyle name="Output Report Title_Income Statement " xfId="1489" xr:uid="{00000000-0005-0000-0000-0000D7050000}"/>
    <cellStyle name="Percent" xfId="1880" builtinId="5"/>
    <cellStyle name="Percent [3] 3_Income Statement " xfId="1490" xr:uid="{00000000-0005-0000-0000-0000D9050000}"/>
    <cellStyle name="Percent [3] 4_Income Statement " xfId="1491" xr:uid="{00000000-0005-0000-0000-0000DA050000}"/>
    <cellStyle name="Percent [3] 5_Income Statement " xfId="1492" xr:uid="{00000000-0005-0000-0000-0000DB050000}"/>
    <cellStyle name="Percent [3]_Income Statement " xfId="1493" xr:uid="{00000000-0005-0000-0000-0000DC050000}"/>
    <cellStyle name="Percent 15_Income Statement " xfId="1494" xr:uid="{00000000-0005-0000-0000-0000DD050000}"/>
    <cellStyle name="Percent 16 2_Income Statement " xfId="1495" xr:uid="{00000000-0005-0000-0000-0000DE050000}"/>
    <cellStyle name="Percent 16_Income Statement " xfId="1496" xr:uid="{00000000-0005-0000-0000-0000DF050000}"/>
    <cellStyle name="Percent 17_Income Statement " xfId="1497" xr:uid="{00000000-0005-0000-0000-0000E0050000}"/>
    <cellStyle name="Percent 18_Income Statement " xfId="1498" xr:uid="{00000000-0005-0000-0000-0000E1050000}"/>
    <cellStyle name="Percent 19_Income Statement " xfId="1499" xr:uid="{00000000-0005-0000-0000-0000E2050000}"/>
    <cellStyle name="Percent 2" xfId="1885" xr:uid="{00000000-0005-0000-0000-0000E3050000}"/>
    <cellStyle name="Percent 2 14_Income Statement " xfId="1500" xr:uid="{00000000-0005-0000-0000-0000E4050000}"/>
    <cellStyle name="Percent 2 15_Income Statement " xfId="1501" xr:uid="{00000000-0005-0000-0000-0000E5050000}"/>
    <cellStyle name="Percent 2 16_Income Statement " xfId="1502" xr:uid="{00000000-0005-0000-0000-0000E6050000}"/>
    <cellStyle name="Percent 2 17_Income Statement " xfId="1503" xr:uid="{00000000-0005-0000-0000-0000E7050000}"/>
    <cellStyle name="Percent 2 18_Income Statement " xfId="1504" xr:uid="{00000000-0005-0000-0000-0000E8050000}"/>
    <cellStyle name="Percent 2 19_Income Statement " xfId="1505" xr:uid="{00000000-0005-0000-0000-0000E9050000}"/>
    <cellStyle name="Percent 2 2 10_Income Statement " xfId="1506" xr:uid="{00000000-0005-0000-0000-0000EA050000}"/>
    <cellStyle name="Percent 2 2 11_Income Statement " xfId="1507" xr:uid="{00000000-0005-0000-0000-0000EB050000}"/>
    <cellStyle name="Percent 2 2 12_Income Statement " xfId="1508" xr:uid="{00000000-0005-0000-0000-0000EC050000}"/>
    <cellStyle name="Percent 2 2 2_Income Statement " xfId="1509" xr:uid="{00000000-0005-0000-0000-0000ED050000}"/>
    <cellStyle name="Percent 2 2 3_Income Statement " xfId="1510" xr:uid="{00000000-0005-0000-0000-0000EE050000}"/>
    <cellStyle name="Percent 2 2 4_Income Statement " xfId="1511" xr:uid="{00000000-0005-0000-0000-0000EF050000}"/>
    <cellStyle name="Percent 2 2 5_Income Statement " xfId="1512" xr:uid="{00000000-0005-0000-0000-0000F0050000}"/>
    <cellStyle name="Percent 2 2 6_Income Statement " xfId="1513" xr:uid="{00000000-0005-0000-0000-0000F1050000}"/>
    <cellStyle name="Percent 2 2 7_Income Statement " xfId="1514" xr:uid="{00000000-0005-0000-0000-0000F2050000}"/>
    <cellStyle name="Percent 2 2 8_Income Statement " xfId="1515" xr:uid="{00000000-0005-0000-0000-0000F3050000}"/>
    <cellStyle name="Percent 2 2 9_Income Statement " xfId="1516" xr:uid="{00000000-0005-0000-0000-0000F4050000}"/>
    <cellStyle name="Percent 2 2_Income Statement " xfId="1517" xr:uid="{00000000-0005-0000-0000-0000F5050000}"/>
    <cellStyle name="Percent 2 20_Income Statement " xfId="1518" xr:uid="{00000000-0005-0000-0000-0000F6050000}"/>
    <cellStyle name="Percent 2 21_Income Statement " xfId="1519" xr:uid="{00000000-0005-0000-0000-0000F7050000}"/>
    <cellStyle name="Percent 2 22_Income Statement " xfId="1520" xr:uid="{00000000-0005-0000-0000-0000F8050000}"/>
    <cellStyle name="Percent 2 23_Income Statement " xfId="1521" xr:uid="{00000000-0005-0000-0000-0000F9050000}"/>
    <cellStyle name="Percent 2 24_Income Statement " xfId="1522" xr:uid="{00000000-0005-0000-0000-0000FA050000}"/>
    <cellStyle name="Percent 2 25_Income Statement " xfId="1523" xr:uid="{00000000-0005-0000-0000-0000FB050000}"/>
    <cellStyle name="Percent 2 26_Income Statement " xfId="1524" xr:uid="{00000000-0005-0000-0000-0000FC050000}"/>
    <cellStyle name="Percent 2 27_Income Statement " xfId="1525" xr:uid="{00000000-0005-0000-0000-0000FD050000}"/>
    <cellStyle name="Percent 2 28_Income Statement " xfId="1526" xr:uid="{00000000-0005-0000-0000-0000FE050000}"/>
    <cellStyle name="Percent 2 29_Income Statement " xfId="1527" xr:uid="{00000000-0005-0000-0000-0000FF050000}"/>
    <cellStyle name="Percent 2 30_Income Statement " xfId="1528" xr:uid="{00000000-0005-0000-0000-000000060000}"/>
    <cellStyle name="Percent 2 31_Income Statement " xfId="1529" xr:uid="{00000000-0005-0000-0000-000001060000}"/>
    <cellStyle name="Percent 2 32_Income Statement " xfId="1530" xr:uid="{00000000-0005-0000-0000-000002060000}"/>
    <cellStyle name="Percent 2 33_Income Statement " xfId="1531" xr:uid="{00000000-0005-0000-0000-000003060000}"/>
    <cellStyle name="Percent 2 34_Income Statement " xfId="1532" xr:uid="{00000000-0005-0000-0000-000004060000}"/>
    <cellStyle name="Percent 2 35_Income Statement " xfId="1533" xr:uid="{00000000-0005-0000-0000-000005060000}"/>
    <cellStyle name="Percent 2 36_Income Statement " xfId="1534" xr:uid="{00000000-0005-0000-0000-000006060000}"/>
    <cellStyle name="Percent 2 37_Income Statement " xfId="1535" xr:uid="{00000000-0005-0000-0000-000007060000}"/>
    <cellStyle name="Percent 2 38_Income Statement " xfId="1536" xr:uid="{00000000-0005-0000-0000-000008060000}"/>
    <cellStyle name="Percent 2 39_Income Statement " xfId="1537" xr:uid="{00000000-0005-0000-0000-000009060000}"/>
    <cellStyle name="Percent 2 40_Income Statement " xfId="1538" xr:uid="{00000000-0005-0000-0000-00000A060000}"/>
    <cellStyle name="Percent 2 41_Income Statement " xfId="1539" xr:uid="{00000000-0005-0000-0000-00000B060000}"/>
    <cellStyle name="Percent 2 42_Income Statement " xfId="1540" xr:uid="{00000000-0005-0000-0000-00000C060000}"/>
    <cellStyle name="Percent 2 43_Income Statement " xfId="1541" xr:uid="{00000000-0005-0000-0000-00000D060000}"/>
    <cellStyle name="Percent 2 44_Income Statement " xfId="1542" xr:uid="{00000000-0005-0000-0000-00000E060000}"/>
    <cellStyle name="Percent 2 45_Income Statement " xfId="1543" xr:uid="{00000000-0005-0000-0000-00000F060000}"/>
    <cellStyle name="Percent 2 46_Income Statement " xfId="1544" xr:uid="{00000000-0005-0000-0000-000010060000}"/>
    <cellStyle name="Percent 2 47_Income Statement " xfId="1545" xr:uid="{00000000-0005-0000-0000-000011060000}"/>
    <cellStyle name="Percent 2 48_Income Statement " xfId="1546" xr:uid="{00000000-0005-0000-0000-000012060000}"/>
    <cellStyle name="Percent 2 49_Income Statement " xfId="1547" xr:uid="{00000000-0005-0000-0000-000013060000}"/>
    <cellStyle name="Percent 2 50_Income Statement " xfId="1548" xr:uid="{00000000-0005-0000-0000-000014060000}"/>
    <cellStyle name="Percent 2 51_Income Statement " xfId="1549" xr:uid="{00000000-0005-0000-0000-000015060000}"/>
    <cellStyle name="Percent 2 52_Income Statement " xfId="1550" xr:uid="{00000000-0005-0000-0000-000016060000}"/>
    <cellStyle name="Percent 2 53_Income Statement " xfId="1551" xr:uid="{00000000-0005-0000-0000-000017060000}"/>
    <cellStyle name="Percent 2 54_Income Statement " xfId="1552" xr:uid="{00000000-0005-0000-0000-000018060000}"/>
    <cellStyle name="Percent 2 55_Income Statement " xfId="1553" xr:uid="{00000000-0005-0000-0000-000019060000}"/>
    <cellStyle name="Percent 2 56_Income Statement " xfId="1554" xr:uid="{00000000-0005-0000-0000-00001A060000}"/>
    <cellStyle name="Percent 2 57_Income Statement " xfId="1555" xr:uid="{00000000-0005-0000-0000-00001B060000}"/>
    <cellStyle name="Percent 2 58_Income Statement " xfId="1556" xr:uid="{00000000-0005-0000-0000-00001C060000}"/>
    <cellStyle name="Percent 2 59_Income Statement " xfId="1557" xr:uid="{00000000-0005-0000-0000-00001D060000}"/>
    <cellStyle name="Percent 2 60_Income Statement " xfId="1558" xr:uid="{00000000-0005-0000-0000-00001E060000}"/>
    <cellStyle name="Percent 2 61_Income Statement " xfId="1559" xr:uid="{00000000-0005-0000-0000-00001F060000}"/>
    <cellStyle name="Percent 2 62_Income Statement " xfId="1560" xr:uid="{00000000-0005-0000-0000-000020060000}"/>
    <cellStyle name="Percent 2 63_Income Statement " xfId="1561" xr:uid="{00000000-0005-0000-0000-000021060000}"/>
    <cellStyle name="Percent 2 64_Income Statement " xfId="1562" xr:uid="{00000000-0005-0000-0000-000022060000}"/>
    <cellStyle name="Percent 2 65_Income Statement " xfId="1563" xr:uid="{00000000-0005-0000-0000-000023060000}"/>
    <cellStyle name="Percent 2 66_Income Statement " xfId="1564" xr:uid="{00000000-0005-0000-0000-000024060000}"/>
    <cellStyle name="Percent 2 67_Income Statement " xfId="1565" xr:uid="{00000000-0005-0000-0000-000025060000}"/>
    <cellStyle name="Percent 2 68_Income Statement " xfId="1566" xr:uid="{00000000-0005-0000-0000-000026060000}"/>
    <cellStyle name="Percent 2 69_Income Statement " xfId="1567" xr:uid="{00000000-0005-0000-0000-000027060000}"/>
    <cellStyle name="Percent 2 70_Income Statement " xfId="1568" xr:uid="{00000000-0005-0000-0000-000028060000}"/>
    <cellStyle name="Percent 2 71_Income Statement " xfId="1569" xr:uid="{00000000-0005-0000-0000-000029060000}"/>
    <cellStyle name="Percent 2 72_Income Statement " xfId="1570" xr:uid="{00000000-0005-0000-0000-00002A060000}"/>
    <cellStyle name="Percent 2 73_Income Statement " xfId="1571" xr:uid="{00000000-0005-0000-0000-00002B060000}"/>
    <cellStyle name="Percent 2 74_Income Statement " xfId="1572" xr:uid="{00000000-0005-0000-0000-00002C060000}"/>
    <cellStyle name="Percent 2 75_Income Statement " xfId="1573" xr:uid="{00000000-0005-0000-0000-00002D060000}"/>
    <cellStyle name="Percent 2 76_Income Statement " xfId="1574" xr:uid="{00000000-0005-0000-0000-00002E060000}"/>
    <cellStyle name="Percent 2 77_Income Statement " xfId="1575" xr:uid="{00000000-0005-0000-0000-00002F060000}"/>
    <cellStyle name="Percent 2 78_Income Statement " xfId="1576" xr:uid="{00000000-0005-0000-0000-000030060000}"/>
    <cellStyle name="Percent 2 79_Income Statement " xfId="1577" xr:uid="{00000000-0005-0000-0000-000031060000}"/>
    <cellStyle name="Percent 2 80_Income Statement " xfId="1578" xr:uid="{00000000-0005-0000-0000-000032060000}"/>
    <cellStyle name="Percent 2 81_Income Statement " xfId="1579" xr:uid="{00000000-0005-0000-0000-000033060000}"/>
    <cellStyle name="Percent 2 82_Income Statement " xfId="1580" xr:uid="{00000000-0005-0000-0000-000034060000}"/>
    <cellStyle name="Percent 2 83_Income Statement " xfId="1581" xr:uid="{00000000-0005-0000-0000-000035060000}"/>
    <cellStyle name="Percent 2 84_Income Statement " xfId="1582" xr:uid="{00000000-0005-0000-0000-000036060000}"/>
    <cellStyle name="Percent 2 85_Income Statement " xfId="1583" xr:uid="{00000000-0005-0000-0000-000037060000}"/>
    <cellStyle name="Percent 2 86_Income Statement " xfId="1584" xr:uid="{00000000-0005-0000-0000-000038060000}"/>
    <cellStyle name="Percent 2 87_Income Statement " xfId="1585" xr:uid="{00000000-0005-0000-0000-000039060000}"/>
    <cellStyle name="Percent 2_Income Statement " xfId="1586" xr:uid="{00000000-0005-0000-0000-00003A060000}"/>
    <cellStyle name="Percent 20_Income Statement " xfId="1587" xr:uid="{00000000-0005-0000-0000-00003B060000}"/>
    <cellStyle name="Percent 21_Income Statement " xfId="1588" xr:uid="{00000000-0005-0000-0000-00003C060000}"/>
    <cellStyle name="Percent 22_Income Statement " xfId="1589" xr:uid="{00000000-0005-0000-0000-00003D060000}"/>
    <cellStyle name="Percent 23_Income Statement " xfId="1590" xr:uid="{00000000-0005-0000-0000-00003E060000}"/>
    <cellStyle name="Percent 24_Income Statement " xfId="1591" xr:uid="{00000000-0005-0000-0000-00003F060000}"/>
    <cellStyle name="Percent 25_Income Statement " xfId="1592" xr:uid="{00000000-0005-0000-0000-000040060000}"/>
    <cellStyle name="Percent 26_Income Statement " xfId="1593" xr:uid="{00000000-0005-0000-0000-000041060000}"/>
    <cellStyle name="Percent 27_Income Statement " xfId="1594" xr:uid="{00000000-0005-0000-0000-000042060000}"/>
    <cellStyle name="Percent 28_Income Statement " xfId="1595" xr:uid="{00000000-0005-0000-0000-000043060000}"/>
    <cellStyle name="Percent 29_Income Statement " xfId="1596" xr:uid="{00000000-0005-0000-0000-000044060000}"/>
    <cellStyle name="Percent 3" xfId="1887" xr:uid="{00000000-0005-0000-0000-000045060000}"/>
    <cellStyle name="Percent 3 10_Income Statement " xfId="1597" xr:uid="{00000000-0005-0000-0000-000046060000}"/>
    <cellStyle name="Percent 3 11_Income Statement " xfId="1598" xr:uid="{00000000-0005-0000-0000-000047060000}"/>
    <cellStyle name="Percent 3 12_Income Statement " xfId="1599" xr:uid="{00000000-0005-0000-0000-000048060000}"/>
    <cellStyle name="Percent 3 13_Income Statement " xfId="1600" xr:uid="{00000000-0005-0000-0000-000049060000}"/>
    <cellStyle name="Percent 3 14_Income Statement " xfId="1601" xr:uid="{00000000-0005-0000-0000-00004A060000}"/>
    <cellStyle name="Percent 3 15_Income Statement " xfId="1602" xr:uid="{00000000-0005-0000-0000-00004B060000}"/>
    <cellStyle name="Percent 3 16_Income Statement " xfId="1603" xr:uid="{00000000-0005-0000-0000-00004C060000}"/>
    <cellStyle name="Percent 3 17_Income Statement " xfId="1604" xr:uid="{00000000-0005-0000-0000-00004D060000}"/>
    <cellStyle name="Percent 3 18_Income Statement " xfId="1605" xr:uid="{00000000-0005-0000-0000-00004E060000}"/>
    <cellStyle name="Percent 3 19_Income Statement " xfId="1606" xr:uid="{00000000-0005-0000-0000-00004F060000}"/>
    <cellStyle name="Percent 3 20_Income Statement " xfId="1607" xr:uid="{00000000-0005-0000-0000-000050060000}"/>
    <cellStyle name="Percent 3 21_Income Statement " xfId="1608" xr:uid="{00000000-0005-0000-0000-000051060000}"/>
    <cellStyle name="Percent 3 22_Income Statement " xfId="1609" xr:uid="{00000000-0005-0000-0000-000052060000}"/>
    <cellStyle name="Percent 3 23_Income Statement " xfId="1610" xr:uid="{00000000-0005-0000-0000-000053060000}"/>
    <cellStyle name="Percent 3 24_Income Statement " xfId="1611" xr:uid="{00000000-0005-0000-0000-000054060000}"/>
    <cellStyle name="Percent 3 25_Income Statement " xfId="1612" xr:uid="{00000000-0005-0000-0000-000055060000}"/>
    <cellStyle name="Percent 3 26_Income Statement " xfId="1613" xr:uid="{00000000-0005-0000-0000-000056060000}"/>
    <cellStyle name="Percent 3 27_Income Statement " xfId="1614" xr:uid="{00000000-0005-0000-0000-000057060000}"/>
    <cellStyle name="Percent 3 28_Income Statement " xfId="1615" xr:uid="{00000000-0005-0000-0000-000058060000}"/>
    <cellStyle name="Percent 3 29_Income Statement " xfId="1616" xr:uid="{00000000-0005-0000-0000-000059060000}"/>
    <cellStyle name="Percent 3 30_Income Statement " xfId="1617" xr:uid="{00000000-0005-0000-0000-00005A060000}"/>
    <cellStyle name="Percent 3 31_Income Statement " xfId="1618" xr:uid="{00000000-0005-0000-0000-00005B060000}"/>
    <cellStyle name="Percent 3 32_Income Statement " xfId="1619" xr:uid="{00000000-0005-0000-0000-00005C060000}"/>
    <cellStyle name="Percent 3 33_Income Statement " xfId="1620" xr:uid="{00000000-0005-0000-0000-00005D060000}"/>
    <cellStyle name="Percent 3 34_Income Statement " xfId="1621" xr:uid="{00000000-0005-0000-0000-00005E060000}"/>
    <cellStyle name="Percent 3 35_Income Statement " xfId="1622" xr:uid="{00000000-0005-0000-0000-00005F060000}"/>
    <cellStyle name="Percent 3 36_Income Statement " xfId="1623" xr:uid="{00000000-0005-0000-0000-000060060000}"/>
    <cellStyle name="Percent 3 37_Income Statement " xfId="1624" xr:uid="{00000000-0005-0000-0000-000061060000}"/>
    <cellStyle name="Percent 3 38_Income Statement " xfId="1625" xr:uid="{00000000-0005-0000-0000-000062060000}"/>
    <cellStyle name="Percent 3 39_Income Statement " xfId="1626" xr:uid="{00000000-0005-0000-0000-000063060000}"/>
    <cellStyle name="Percent 3 5_Income Statement " xfId="1627" xr:uid="{00000000-0005-0000-0000-000064060000}"/>
    <cellStyle name="Percent 3 6_Income Statement " xfId="1628" xr:uid="{00000000-0005-0000-0000-000065060000}"/>
    <cellStyle name="Percent 3 7_Income Statement " xfId="1629" xr:uid="{00000000-0005-0000-0000-000066060000}"/>
    <cellStyle name="Percent 3 8_Income Statement " xfId="1630" xr:uid="{00000000-0005-0000-0000-000067060000}"/>
    <cellStyle name="Percent 3 9_Income Statement " xfId="1631" xr:uid="{00000000-0005-0000-0000-000068060000}"/>
    <cellStyle name="Percent 3_Income Statement " xfId="1632" xr:uid="{00000000-0005-0000-0000-000069060000}"/>
    <cellStyle name="Percent 30_Income Statement " xfId="1633" xr:uid="{00000000-0005-0000-0000-00006A060000}"/>
    <cellStyle name="Percent 31_Income Statement " xfId="1634" xr:uid="{00000000-0005-0000-0000-00006B060000}"/>
    <cellStyle name="Percent 32_Income Statement " xfId="1635" xr:uid="{00000000-0005-0000-0000-00006C060000}"/>
    <cellStyle name="Percent 33_Income Statement " xfId="1636" xr:uid="{00000000-0005-0000-0000-00006D060000}"/>
    <cellStyle name="Percent 34_Income Statement " xfId="1637" xr:uid="{00000000-0005-0000-0000-00006E060000}"/>
    <cellStyle name="Percent 35_Income Statement " xfId="1638" xr:uid="{00000000-0005-0000-0000-00006F060000}"/>
    <cellStyle name="Percent 36_Income Statement " xfId="1639" xr:uid="{00000000-0005-0000-0000-000070060000}"/>
    <cellStyle name="Percent 37_Income Statement " xfId="1640" xr:uid="{00000000-0005-0000-0000-000071060000}"/>
    <cellStyle name="Percent 38_Income Statement " xfId="1641" xr:uid="{00000000-0005-0000-0000-000072060000}"/>
    <cellStyle name="Percent 4" xfId="2072" xr:uid="{532718BD-0DBF-4A75-B842-E31206DF5C64}"/>
    <cellStyle name="Percent 4 10_Income Statement " xfId="1642" xr:uid="{00000000-0005-0000-0000-000073060000}"/>
    <cellStyle name="Percent 4 11_Income Statement " xfId="1643" xr:uid="{00000000-0005-0000-0000-000074060000}"/>
    <cellStyle name="Percent 4 12_Income Statement " xfId="1644" xr:uid="{00000000-0005-0000-0000-000075060000}"/>
    <cellStyle name="Percent 4 13_Income Statement " xfId="1645" xr:uid="{00000000-0005-0000-0000-000076060000}"/>
    <cellStyle name="Percent 4 2_Income Statement " xfId="1646" xr:uid="{00000000-0005-0000-0000-000077060000}"/>
    <cellStyle name="Percent 4 3_Income Statement " xfId="1647" xr:uid="{00000000-0005-0000-0000-000078060000}"/>
    <cellStyle name="Percent 4 4_Income Statement " xfId="1648" xr:uid="{00000000-0005-0000-0000-000079060000}"/>
    <cellStyle name="Percent 4 5_Income Statement " xfId="1649" xr:uid="{00000000-0005-0000-0000-00007A060000}"/>
    <cellStyle name="Percent 4 6_Income Statement " xfId="1650" xr:uid="{00000000-0005-0000-0000-00007B060000}"/>
    <cellStyle name="Percent 4 7_Income Statement " xfId="1651" xr:uid="{00000000-0005-0000-0000-00007C060000}"/>
    <cellStyle name="Percent 4 8_Income Statement " xfId="1652" xr:uid="{00000000-0005-0000-0000-00007D060000}"/>
    <cellStyle name="Percent 4 9_Income Statement " xfId="1653" xr:uid="{00000000-0005-0000-0000-00007E060000}"/>
    <cellStyle name="Percent 4_Income Statement " xfId="1654" xr:uid="{00000000-0005-0000-0000-00007F060000}"/>
    <cellStyle name="Percent 5 10_Income Statement " xfId="1655" xr:uid="{00000000-0005-0000-0000-000080060000}"/>
    <cellStyle name="Percent 5 11_Income Statement " xfId="1656" xr:uid="{00000000-0005-0000-0000-000081060000}"/>
    <cellStyle name="Percent 5 12_Income Statement " xfId="1657" xr:uid="{00000000-0005-0000-0000-000082060000}"/>
    <cellStyle name="Percent 5 2_Income Statement " xfId="1658" xr:uid="{00000000-0005-0000-0000-000083060000}"/>
    <cellStyle name="Percent 5 3_Income Statement " xfId="1659" xr:uid="{00000000-0005-0000-0000-000084060000}"/>
    <cellStyle name="Percent 5 4_Income Statement " xfId="1660" xr:uid="{00000000-0005-0000-0000-000085060000}"/>
    <cellStyle name="Percent 5 5_Income Statement " xfId="1661" xr:uid="{00000000-0005-0000-0000-000086060000}"/>
    <cellStyle name="Percent 5 6_Income Statement " xfId="1662" xr:uid="{00000000-0005-0000-0000-000087060000}"/>
    <cellStyle name="Percent 5 7_Income Statement " xfId="1663" xr:uid="{00000000-0005-0000-0000-000088060000}"/>
    <cellStyle name="Percent 5 8_Income Statement " xfId="1664" xr:uid="{00000000-0005-0000-0000-000089060000}"/>
    <cellStyle name="Percent 5 9_Income Statement " xfId="1665" xr:uid="{00000000-0005-0000-0000-00008A060000}"/>
    <cellStyle name="Percent 5_Income Statement " xfId="1666" xr:uid="{00000000-0005-0000-0000-00008B060000}"/>
    <cellStyle name="Percent 57_Income Statement " xfId="1667" xr:uid="{00000000-0005-0000-0000-00008C060000}"/>
    <cellStyle name="Percent 6 10_Income Statement " xfId="1668" xr:uid="{00000000-0005-0000-0000-00008D060000}"/>
    <cellStyle name="Percent 6 11_Income Statement " xfId="1669" xr:uid="{00000000-0005-0000-0000-00008E060000}"/>
    <cellStyle name="Percent 6 12_Income Statement " xfId="1670" xr:uid="{00000000-0005-0000-0000-00008F060000}"/>
    <cellStyle name="Percent 6 2_Income Statement " xfId="1671" xr:uid="{00000000-0005-0000-0000-000090060000}"/>
    <cellStyle name="Percent 6 3_Income Statement " xfId="1672" xr:uid="{00000000-0005-0000-0000-000091060000}"/>
    <cellStyle name="Percent 6 4_Income Statement " xfId="1673" xr:uid="{00000000-0005-0000-0000-000092060000}"/>
    <cellStyle name="Percent 6 5_Income Statement " xfId="1674" xr:uid="{00000000-0005-0000-0000-000093060000}"/>
    <cellStyle name="Percent 6 6_Income Statement " xfId="1675" xr:uid="{00000000-0005-0000-0000-000094060000}"/>
    <cellStyle name="Percent 6 7_Income Statement " xfId="1676" xr:uid="{00000000-0005-0000-0000-000095060000}"/>
    <cellStyle name="Percent 6 8_Income Statement " xfId="1677" xr:uid="{00000000-0005-0000-0000-000096060000}"/>
    <cellStyle name="Percent 6 9_Income Statement " xfId="1678" xr:uid="{00000000-0005-0000-0000-000097060000}"/>
    <cellStyle name="Percent 6_Income Statement " xfId="1679" xr:uid="{00000000-0005-0000-0000-000098060000}"/>
    <cellStyle name="Percent 7_Income Statement " xfId="1680" xr:uid="{00000000-0005-0000-0000-000099060000}"/>
    <cellStyle name="Percent 8_Income Statement " xfId="1681" xr:uid="{00000000-0005-0000-0000-00009A060000}"/>
    <cellStyle name="Percent 9_Income Statement " xfId="1682" xr:uid="{00000000-0005-0000-0000-00009B060000}"/>
    <cellStyle name="Percent 96_Income Statement " xfId="1683" xr:uid="{00000000-0005-0000-0000-00009C060000}"/>
    <cellStyle name="PSChar 2 2 2_Income Statement " xfId="1684" xr:uid="{00000000-0005-0000-0000-00009D060000}"/>
    <cellStyle name="PSChar 2 2 3_Income Statement " xfId="1685" xr:uid="{00000000-0005-0000-0000-00009E060000}"/>
    <cellStyle name="PSChar 2 2_Income Statement " xfId="1686" xr:uid="{00000000-0005-0000-0000-00009F060000}"/>
    <cellStyle name="PSChar 2 3_Income Statement " xfId="1687" xr:uid="{00000000-0005-0000-0000-0000A0060000}"/>
    <cellStyle name="PSChar 2 4_Income Statement " xfId="1688" xr:uid="{00000000-0005-0000-0000-0000A1060000}"/>
    <cellStyle name="PSChar 2_Income Statement " xfId="1689" xr:uid="{00000000-0005-0000-0000-0000A2060000}"/>
    <cellStyle name="PSChar 3 2 2_Income Statement " xfId="1690" xr:uid="{00000000-0005-0000-0000-0000A3060000}"/>
    <cellStyle name="PSChar 3 2 3_Income Statement " xfId="1691" xr:uid="{00000000-0005-0000-0000-0000A4060000}"/>
    <cellStyle name="PSChar 3 2_Income Statement " xfId="1692" xr:uid="{00000000-0005-0000-0000-0000A5060000}"/>
    <cellStyle name="PSChar 3 3_Income Statement " xfId="1693" xr:uid="{00000000-0005-0000-0000-0000A6060000}"/>
    <cellStyle name="PSChar 3 4_Income Statement " xfId="1694" xr:uid="{00000000-0005-0000-0000-0000A7060000}"/>
    <cellStyle name="PSChar 3_Income Statement " xfId="1695" xr:uid="{00000000-0005-0000-0000-0000A8060000}"/>
    <cellStyle name="PSChar 4 2 2_Income Statement " xfId="1696" xr:uid="{00000000-0005-0000-0000-0000A9060000}"/>
    <cellStyle name="PSChar 4 2 3_Income Statement " xfId="1697" xr:uid="{00000000-0005-0000-0000-0000AA060000}"/>
    <cellStyle name="PSChar 4 2_Income Statement " xfId="1698" xr:uid="{00000000-0005-0000-0000-0000AB060000}"/>
    <cellStyle name="PSChar 4 3_Income Statement " xfId="1699" xr:uid="{00000000-0005-0000-0000-0000AC060000}"/>
    <cellStyle name="PSChar 4 4_Income Statement " xfId="1700" xr:uid="{00000000-0005-0000-0000-0000AD060000}"/>
    <cellStyle name="PSChar 4_Income Statement " xfId="1701" xr:uid="{00000000-0005-0000-0000-0000AE060000}"/>
    <cellStyle name="PSChar 5 2 2_Income Statement " xfId="1702" xr:uid="{00000000-0005-0000-0000-0000AF060000}"/>
    <cellStyle name="PSChar 5 2 3_Income Statement " xfId="1703" xr:uid="{00000000-0005-0000-0000-0000B0060000}"/>
    <cellStyle name="PSChar 5 2_Income Statement " xfId="1704" xr:uid="{00000000-0005-0000-0000-0000B1060000}"/>
    <cellStyle name="PSChar 5 3_Income Statement " xfId="1705" xr:uid="{00000000-0005-0000-0000-0000B2060000}"/>
    <cellStyle name="PSChar 5 4_Income Statement " xfId="1706" xr:uid="{00000000-0005-0000-0000-0000B3060000}"/>
    <cellStyle name="PSChar 5_Income Statement " xfId="1707" xr:uid="{00000000-0005-0000-0000-0000B4060000}"/>
    <cellStyle name="PSChar 6 2 2_Income Statement " xfId="1708" xr:uid="{00000000-0005-0000-0000-0000B5060000}"/>
    <cellStyle name="PSChar 6 2 3_Income Statement " xfId="1709" xr:uid="{00000000-0005-0000-0000-0000B6060000}"/>
    <cellStyle name="PSChar 6 2_Income Statement " xfId="1710" xr:uid="{00000000-0005-0000-0000-0000B7060000}"/>
    <cellStyle name="PSChar 6 3_Income Statement " xfId="1711" xr:uid="{00000000-0005-0000-0000-0000B8060000}"/>
    <cellStyle name="PSChar 6 4_Income Statement " xfId="1712" xr:uid="{00000000-0005-0000-0000-0000B9060000}"/>
    <cellStyle name="PSChar 6_Income Statement " xfId="1713" xr:uid="{00000000-0005-0000-0000-0000BA060000}"/>
    <cellStyle name="PSChar 7 2 2_Income Statement " xfId="1714" xr:uid="{00000000-0005-0000-0000-0000BB060000}"/>
    <cellStyle name="PSChar 7 2 3_Income Statement " xfId="1715" xr:uid="{00000000-0005-0000-0000-0000BC060000}"/>
    <cellStyle name="PSChar 7 2_Income Statement " xfId="1716" xr:uid="{00000000-0005-0000-0000-0000BD060000}"/>
    <cellStyle name="PSChar 7 3_Income Statement " xfId="1717" xr:uid="{00000000-0005-0000-0000-0000BE060000}"/>
    <cellStyle name="PSChar 7 4_Income Statement " xfId="1718" xr:uid="{00000000-0005-0000-0000-0000BF060000}"/>
    <cellStyle name="PSChar 7_Income Statement " xfId="1719" xr:uid="{00000000-0005-0000-0000-0000C0060000}"/>
    <cellStyle name="PSChar 8_Income Statement " xfId="1720" xr:uid="{00000000-0005-0000-0000-0000C1060000}"/>
    <cellStyle name="PSChar 9_Income Statement " xfId="1721" xr:uid="{00000000-0005-0000-0000-0000C2060000}"/>
    <cellStyle name="PSChar_Income Statement " xfId="1722" xr:uid="{00000000-0005-0000-0000-0000C3060000}"/>
    <cellStyle name="PSDate 2_Income Statement " xfId="1723" xr:uid="{00000000-0005-0000-0000-0000C4060000}"/>
    <cellStyle name="PSDate 3_Income Statement " xfId="1724" xr:uid="{00000000-0005-0000-0000-0000C5060000}"/>
    <cellStyle name="PSDate 4_Income Statement " xfId="1725" xr:uid="{00000000-0005-0000-0000-0000C6060000}"/>
    <cellStyle name="PSDate 5_Income Statement " xfId="1726" xr:uid="{00000000-0005-0000-0000-0000C7060000}"/>
    <cellStyle name="PSDate_Income Statement " xfId="1727" xr:uid="{00000000-0005-0000-0000-0000C8060000}"/>
    <cellStyle name="PSDec 2_Income Statement " xfId="1728" xr:uid="{00000000-0005-0000-0000-0000C9060000}"/>
    <cellStyle name="PSDec 3_Income Statement " xfId="1729" xr:uid="{00000000-0005-0000-0000-0000CA060000}"/>
    <cellStyle name="PSDec 4_Income Statement " xfId="1730" xr:uid="{00000000-0005-0000-0000-0000CB060000}"/>
    <cellStyle name="PSDec 5_Income Statement " xfId="1731" xr:uid="{00000000-0005-0000-0000-0000CC060000}"/>
    <cellStyle name="PSDec_Income Statement " xfId="1732" xr:uid="{00000000-0005-0000-0000-0000CD060000}"/>
    <cellStyle name="PSHeading 2 2 2_Income Statement " xfId="1733" xr:uid="{00000000-0005-0000-0000-0000CE060000}"/>
    <cellStyle name="PSHeading 2 2 3_Income Statement " xfId="1734" xr:uid="{00000000-0005-0000-0000-0000CF060000}"/>
    <cellStyle name="PSHeading 2 2_Income Statement " xfId="1735" xr:uid="{00000000-0005-0000-0000-0000D0060000}"/>
    <cellStyle name="PSHeading 2 3_Income Statement " xfId="1736" xr:uid="{00000000-0005-0000-0000-0000D1060000}"/>
    <cellStyle name="PSHeading 2 4_Income Statement " xfId="1737" xr:uid="{00000000-0005-0000-0000-0000D2060000}"/>
    <cellStyle name="PSHeading 3 2_Income Statement " xfId="1738" xr:uid="{00000000-0005-0000-0000-0000D3060000}"/>
    <cellStyle name="PSHeading 3 3_Income Statement " xfId="1739" xr:uid="{00000000-0005-0000-0000-0000D4060000}"/>
    <cellStyle name="PSHeading 3_Income Statement " xfId="1740" xr:uid="{00000000-0005-0000-0000-0000D5060000}"/>
    <cellStyle name="PSHeading 4_Income Statement " xfId="1741" xr:uid="{00000000-0005-0000-0000-0000D6060000}"/>
    <cellStyle name="PSHeading 5_Income Statement " xfId="1742" xr:uid="{00000000-0005-0000-0000-0000D7060000}"/>
    <cellStyle name="PSHeading 6_Income Statement " xfId="1743" xr:uid="{00000000-0005-0000-0000-0000D8060000}"/>
    <cellStyle name="PSInt 2_Income Statement " xfId="1744" xr:uid="{00000000-0005-0000-0000-0000D9060000}"/>
    <cellStyle name="PSInt 3_Income Statement " xfId="1745" xr:uid="{00000000-0005-0000-0000-0000DA060000}"/>
    <cellStyle name="PSInt 4_Income Statement " xfId="1746" xr:uid="{00000000-0005-0000-0000-0000DB060000}"/>
    <cellStyle name="PSInt 5_Income Statement " xfId="1747" xr:uid="{00000000-0005-0000-0000-0000DC060000}"/>
    <cellStyle name="PSInt_Income Statement " xfId="1748" xr:uid="{00000000-0005-0000-0000-0000DD060000}"/>
    <cellStyle name="PSSpacer 2 2_Income Statement " xfId="1749" xr:uid="{00000000-0005-0000-0000-0000DE060000}"/>
    <cellStyle name="PSSpacer 2 3_Income Statement " xfId="1750" xr:uid="{00000000-0005-0000-0000-0000DF060000}"/>
    <cellStyle name="PSSpacer 2_Income Statement " xfId="1751" xr:uid="{00000000-0005-0000-0000-0000E0060000}"/>
    <cellStyle name="PSSpacer 3_Income Statement " xfId="1752" xr:uid="{00000000-0005-0000-0000-0000E1060000}"/>
    <cellStyle name="PSSpacer 4_Income Statement " xfId="1753" xr:uid="{00000000-0005-0000-0000-0000E2060000}"/>
    <cellStyle name="PSSpacer_Income Statement " xfId="1754" xr:uid="{00000000-0005-0000-0000-0000E3060000}"/>
    <cellStyle name="RangeBelow 2_Income Statement " xfId="1755" xr:uid="{00000000-0005-0000-0000-0000E4060000}"/>
    <cellStyle name="RangeBelow_Income Statement " xfId="1756" xr:uid="{00000000-0005-0000-0000-0000E5060000}"/>
    <cellStyle name="s_HardInc " xfId="3" xr:uid="{00000000-0005-0000-0000-0000E6060000}"/>
    <cellStyle name="s_HardInc  2" xfId="2053" xr:uid="{0E5E44DC-E445-4D02-9457-6B1AD42CE99B}"/>
    <cellStyle name="Skadden Number_Income Statement " xfId="1757" xr:uid="{00000000-0005-0000-0000-0000E7060000}"/>
    <cellStyle name="Style 25 3_Income Statement " xfId="1758" xr:uid="{00000000-0005-0000-0000-0000E8060000}"/>
    <cellStyle name="Style 25 4_Income Statement " xfId="1759" xr:uid="{00000000-0005-0000-0000-0000E9060000}"/>
    <cellStyle name="Style 25 5_Income Statement " xfId="1760" xr:uid="{00000000-0005-0000-0000-0000EA060000}"/>
    <cellStyle name="Style 25_Income Statement " xfId="1761" xr:uid="{00000000-0005-0000-0000-0000EB060000}"/>
    <cellStyle name="Style 26 3_Income Statement " xfId="1762" xr:uid="{00000000-0005-0000-0000-0000EC060000}"/>
    <cellStyle name="Style 26 4_Income Statement " xfId="1763" xr:uid="{00000000-0005-0000-0000-0000ED060000}"/>
    <cellStyle name="Style 26 5_Income Statement " xfId="1764" xr:uid="{00000000-0005-0000-0000-0000EE060000}"/>
    <cellStyle name="Style 26_Income Statement " xfId="1765" xr:uid="{00000000-0005-0000-0000-0000EF060000}"/>
    <cellStyle name="Style 27 2 2_Income Statement " xfId="1766" xr:uid="{00000000-0005-0000-0000-0000F0060000}"/>
    <cellStyle name="Style 27 2_Income Statement " xfId="1767" xr:uid="{00000000-0005-0000-0000-0000F1060000}"/>
    <cellStyle name="Style 27 3 2_Income Statement " xfId="1768" xr:uid="{00000000-0005-0000-0000-0000F2060000}"/>
    <cellStyle name="Style 27 3_Income Statement " xfId="1769" xr:uid="{00000000-0005-0000-0000-0000F3060000}"/>
    <cellStyle name="Style 27 4_Income Statement " xfId="1770" xr:uid="{00000000-0005-0000-0000-0000F4060000}"/>
    <cellStyle name="Style 27 5_Income Statement " xfId="1771" xr:uid="{00000000-0005-0000-0000-0000F5060000}"/>
    <cellStyle name="Style 27 6_Income Statement " xfId="1772" xr:uid="{00000000-0005-0000-0000-0000F6060000}"/>
    <cellStyle name="Style 27_Cash Flow " xfId="1773" xr:uid="{00000000-0005-0000-0000-0000F7060000}"/>
    <cellStyle name="Style 28 2 2_Income Statement " xfId="1774" xr:uid="{00000000-0005-0000-0000-0000F8060000}"/>
    <cellStyle name="Style 28 2_Income Statement " xfId="1775" xr:uid="{00000000-0005-0000-0000-0000F9060000}"/>
    <cellStyle name="Style 28 3 2_Income Statement " xfId="1776" xr:uid="{00000000-0005-0000-0000-0000FA060000}"/>
    <cellStyle name="Style 28 3_Income Statement " xfId="1777" xr:uid="{00000000-0005-0000-0000-0000FB060000}"/>
    <cellStyle name="Style 28 4_Income Statement " xfId="1778" xr:uid="{00000000-0005-0000-0000-0000FC060000}"/>
    <cellStyle name="Style 28 5_Income Statement " xfId="1779" xr:uid="{00000000-0005-0000-0000-0000FD060000}"/>
    <cellStyle name="Style 28 6_Income Statement " xfId="1780" xr:uid="{00000000-0005-0000-0000-0000FE060000}"/>
    <cellStyle name="Style 28_Cash Flow " xfId="1781" xr:uid="{00000000-0005-0000-0000-0000FF060000}"/>
    <cellStyle name="STYLE3 2_Income Statement " xfId="1782" xr:uid="{00000000-0005-0000-0000-000000070000}"/>
    <cellStyle name="SubRoutine 2_Income Statement " xfId="1783" xr:uid="{00000000-0005-0000-0000-000001070000}"/>
    <cellStyle name="SubRoutine_Income Statement " xfId="1784" xr:uid="{00000000-0005-0000-0000-000002070000}"/>
    <cellStyle name="Subtotal 2_Income Statement " xfId="1785" xr:uid="{00000000-0005-0000-0000-000003070000}"/>
    <cellStyle name="Table Title 2_Income Statement " xfId="1786" xr:uid="{00000000-0005-0000-0000-000004070000}"/>
    <cellStyle name="Table Title_Income Statement " xfId="1787" xr:uid="{00000000-0005-0000-0000-000005070000}"/>
    <cellStyle name="Title 10 2_Income Statement " xfId="1788" xr:uid="{00000000-0005-0000-0000-000006070000}"/>
    <cellStyle name="Title 10_Income Statement " xfId="1789" xr:uid="{00000000-0005-0000-0000-000007070000}"/>
    <cellStyle name="Title 11_Income Statement " xfId="1790" xr:uid="{00000000-0005-0000-0000-000008070000}"/>
    <cellStyle name="Title 2 2_Income Statement " xfId="1791" xr:uid="{00000000-0005-0000-0000-000009070000}"/>
    <cellStyle name="Title 2 3_Income Statement " xfId="1792" xr:uid="{00000000-0005-0000-0000-00000A070000}"/>
    <cellStyle name="Title 2 4_Income Statement " xfId="1793" xr:uid="{00000000-0005-0000-0000-00000B070000}"/>
    <cellStyle name="Title 2_Income Statement " xfId="2054" xr:uid="{A1269F44-01C9-45CB-BBB4-FE416322CCA6}"/>
    <cellStyle name="Title 3 2_Income Statement " xfId="1794" xr:uid="{00000000-0005-0000-0000-00000C070000}"/>
    <cellStyle name="Title 3_Income Statement " xfId="2055" xr:uid="{6B70DD8A-6632-4E80-8120-7409990BBA3D}"/>
    <cellStyle name="Title 4 2_Income Statement " xfId="1795" xr:uid="{00000000-0005-0000-0000-00000D070000}"/>
    <cellStyle name="Title 4_Income Statement " xfId="2056" xr:uid="{A3E211A5-D89D-43F6-80E8-12C5A8950864}"/>
    <cellStyle name="Title 5 2_Income Statement " xfId="1796" xr:uid="{00000000-0005-0000-0000-00000E070000}"/>
    <cellStyle name="Title 5_Income Statement " xfId="1797" xr:uid="{00000000-0005-0000-0000-00000F070000}"/>
    <cellStyle name="Title 6 2_Income Statement " xfId="1798" xr:uid="{00000000-0005-0000-0000-000010070000}"/>
    <cellStyle name="Title 6_Income Statement " xfId="1799" xr:uid="{00000000-0005-0000-0000-000011070000}"/>
    <cellStyle name="Title 7 2_Income Statement " xfId="1800" xr:uid="{00000000-0005-0000-0000-000012070000}"/>
    <cellStyle name="Title 7_Income Statement " xfId="1801" xr:uid="{00000000-0005-0000-0000-000013070000}"/>
    <cellStyle name="Title 8 2_Income Statement " xfId="1802" xr:uid="{00000000-0005-0000-0000-000014070000}"/>
    <cellStyle name="Title 8_Income Statement " xfId="1803" xr:uid="{00000000-0005-0000-0000-000015070000}"/>
    <cellStyle name="Title 9 2_Income Statement " xfId="1804" xr:uid="{00000000-0005-0000-0000-000016070000}"/>
    <cellStyle name="Title 9_Income Statement " xfId="1805" xr:uid="{00000000-0005-0000-0000-000017070000}"/>
    <cellStyle name="Total 10 2 2_Income Statement " xfId="1806" xr:uid="{00000000-0005-0000-0000-000018070000}"/>
    <cellStyle name="Total 10 2_Income Statement " xfId="1807" xr:uid="{00000000-0005-0000-0000-000019070000}"/>
    <cellStyle name="Total 10 3_Income Statement " xfId="1808" xr:uid="{00000000-0005-0000-0000-00001A070000}"/>
    <cellStyle name="Total 10 4_Income Statement " xfId="1809" xr:uid="{00000000-0005-0000-0000-00001B070000}"/>
    <cellStyle name="Total 10_Cash Flow " xfId="1810" xr:uid="{00000000-0005-0000-0000-00001C070000}"/>
    <cellStyle name="Total 11 2_Income Statement " xfId="1811" xr:uid="{00000000-0005-0000-0000-00001D070000}"/>
    <cellStyle name="Total 11_Income Statement " xfId="1812" xr:uid="{00000000-0005-0000-0000-00001E070000}"/>
    <cellStyle name="Total 2 2 2_Income Statement " xfId="1813" xr:uid="{00000000-0005-0000-0000-00001F070000}"/>
    <cellStyle name="Total 2 2_Income Statement " xfId="1814" xr:uid="{00000000-0005-0000-0000-000020070000}"/>
    <cellStyle name="Total 2 3 2_Income Statement " xfId="1815" xr:uid="{00000000-0005-0000-0000-000021070000}"/>
    <cellStyle name="Total 2 3_Income Statement " xfId="1816" xr:uid="{00000000-0005-0000-0000-000022070000}"/>
    <cellStyle name="Total 2 4 2_Income Statement " xfId="1817" xr:uid="{00000000-0005-0000-0000-000023070000}"/>
    <cellStyle name="Total 2 4_Income Statement " xfId="1818" xr:uid="{00000000-0005-0000-0000-000024070000}"/>
    <cellStyle name="Total 2 5_Income Statement " xfId="1819" xr:uid="{00000000-0005-0000-0000-000025070000}"/>
    <cellStyle name="Total 2 6_Income Statement " xfId="1820" xr:uid="{00000000-0005-0000-0000-000026070000}"/>
    <cellStyle name="Total 3 2 2_Income Statement " xfId="1821" xr:uid="{00000000-0005-0000-0000-000027070000}"/>
    <cellStyle name="Total 3 2_Income Statement " xfId="1822" xr:uid="{00000000-0005-0000-0000-000028070000}"/>
    <cellStyle name="Total 3 3_Income Statement " xfId="1823" xr:uid="{00000000-0005-0000-0000-000029070000}"/>
    <cellStyle name="Total 3 4_Income Statement " xfId="1824" xr:uid="{00000000-0005-0000-0000-00002A070000}"/>
    <cellStyle name="Total 3_Cash Flow " xfId="2057" xr:uid="{E31A0B83-8FAD-44A7-93C2-97F2794AE18F}"/>
    <cellStyle name="Total 4 2 2_Income Statement " xfId="1825" xr:uid="{00000000-0005-0000-0000-00002B070000}"/>
    <cellStyle name="Total 4 2_Income Statement " xfId="1826" xr:uid="{00000000-0005-0000-0000-00002C070000}"/>
    <cellStyle name="Total 4 3_Income Statement " xfId="1827" xr:uid="{00000000-0005-0000-0000-00002D070000}"/>
    <cellStyle name="Total 4 4_Income Statement " xfId="1828" xr:uid="{00000000-0005-0000-0000-00002E070000}"/>
    <cellStyle name="Total 4_Cash Flow " xfId="1829" xr:uid="{00000000-0005-0000-0000-00002F070000}"/>
    <cellStyle name="Total 5 2 2_Income Statement " xfId="1830" xr:uid="{00000000-0005-0000-0000-000030070000}"/>
    <cellStyle name="Total 5 2_Income Statement " xfId="1831" xr:uid="{00000000-0005-0000-0000-000031070000}"/>
    <cellStyle name="Total 5 3_Income Statement " xfId="1832" xr:uid="{00000000-0005-0000-0000-000032070000}"/>
    <cellStyle name="Total 5 4_Income Statement " xfId="1833" xr:uid="{00000000-0005-0000-0000-000033070000}"/>
    <cellStyle name="Total 5_Cash Flow " xfId="2058" xr:uid="{6AC4C2CA-6900-4E03-AA5E-AC69FD2C12D3}"/>
    <cellStyle name="Total 6 2 2_Income Statement " xfId="1834" xr:uid="{00000000-0005-0000-0000-000034070000}"/>
    <cellStyle name="Total 6 2_Income Statement " xfId="1835" xr:uid="{00000000-0005-0000-0000-000035070000}"/>
    <cellStyle name="Total 6 3_Income Statement " xfId="1836" xr:uid="{00000000-0005-0000-0000-000036070000}"/>
    <cellStyle name="Total 6 4_Income Statement " xfId="1837" xr:uid="{00000000-0005-0000-0000-000037070000}"/>
    <cellStyle name="Total 6_Cash Flow " xfId="2059" xr:uid="{967D07C8-C8BD-4C7A-ACAF-EF3CBE4CD38B}"/>
    <cellStyle name="Total 7 2 2_Income Statement " xfId="1838" xr:uid="{00000000-0005-0000-0000-000038070000}"/>
    <cellStyle name="Total 7 2_Income Statement " xfId="1839" xr:uid="{00000000-0005-0000-0000-000039070000}"/>
    <cellStyle name="Total 7 3_Income Statement " xfId="1840" xr:uid="{00000000-0005-0000-0000-00003A070000}"/>
    <cellStyle name="Total 7 4_Income Statement " xfId="1841" xr:uid="{00000000-0005-0000-0000-00003B070000}"/>
    <cellStyle name="Total 7_Cash Flow " xfId="1842" xr:uid="{00000000-0005-0000-0000-00003C070000}"/>
    <cellStyle name="Total 8 2 2_Income Statement " xfId="1843" xr:uid="{00000000-0005-0000-0000-00003D070000}"/>
    <cellStyle name="Total 8 2_Income Statement " xfId="1844" xr:uid="{00000000-0005-0000-0000-00003E070000}"/>
    <cellStyle name="Total 8 3_Income Statement " xfId="1845" xr:uid="{00000000-0005-0000-0000-00003F070000}"/>
    <cellStyle name="Total 8 4_Income Statement " xfId="1846" xr:uid="{00000000-0005-0000-0000-000040070000}"/>
    <cellStyle name="Total 8_Cash Flow " xfId="1847" xr:uid="{00000000-0005-0000-0000-000041070000}"/>
    <cellStyle name="Total 9 2 2_Income Statement " xfId="1848" xr:uid="{00000000-0005-0000-0000-000042070000}"/>
    <cellStyle name="Total 9 2_Income Statement " xfId="1849" xr:uid="{00000000-0005-0000-0000-000043070000}"/>
    <cellStyle name="Total 9 3_Income Statement " xfId="1850" xr:uid="{00000000-0005-0000-0000-000044070000}"/>
    <cellStyle name="Total 9 4_Income Statement " xfId="1851" xr:uid="{00000000-0005-0000-0000-000045070000}"/>
    <cellStyle name="Total 9_Cash Flow " xfId="1852" xr:uid="{00000000-0005-0000-0000-000046070000}"/>
    <cellStyle name="Total Bold 2_Income Statement " xfId="1853" xr:uid="{00000000-0005-0000-0000-000047070000}"/>
    <cellStyle name="Total Bold 3 2_Income Statement " xfId="1854" xr:uid="{00000000-0005-0000-0000-000048070000}"/>
    <cellStyle name="Total Bold 3_Income Statement " xfId="1855" xr:uid="{00000000-0005-0000-0000-000049070000}"/>
    <cellStyle name="Total Bold 4_Income Statement " xfId="1856" xr:uid="{00000000-0005-0000-0000-00004A070000}"/>
    <cellStyle name="Total Bold 5_Income Statement " xfId="1857" xr:uid="{00000000-0005-0000-0000-00004B070000}"/>
    <cellStyle name="Validation 2 2_Income Statement " xfId="1858" xr:uid="{00000000-0005-0000-0000-00004C070000}"/>
    <cellStyle name="Validation 2_Income Statement " xfId="1859" xr:uid="{00000000-0005-0000-0000-00004D070000}"/>
    <cellStyle name="Validation 3_Income Statement " xfId="1860" xr:uid="{00000000-0005-0000-0000-00004E070000}"/>
    <cellStyle name="Validation_Income Statement " xfId="1861" xr:uid="{00000000-0005-0000-0000-00004F070000}"/>
    <cellStyle name="Warning Text 10 2_Income Statement " xfId="1862" xr:uid="{00000000-0005-0000-0000-000050070000}"/>
    <cellStyle name="Warning Text 10_Income Statement " xfId="1863" xr:uid="{00000000-0005-0000-0000-000051070000}"/>
    <cellStyle name="Warning Text 11_Income Statement " xfId="1864" xr:uid="{00000000-0005-0000-0000-000052070000}"/>
    <cellStyle name="Warning Text 2 2_Income Statement " xfId="1865" xr:uid="{00000000-0005-0000-0000-000053070000}"/>
    <cellStyle name="Warning Text 2 3_Income Statement " xfId="1866" xr:uid="{00000000-0005-0000-0000-000054070000}"/>
    <cellStyle name="Warning Text 2 4_Income Statement " xfId="1867" xr:uid="{00000000-0005-0000-0000-000055070000}"/>
    <cellStyle name="Warning Text 2_Income Statement " xfId="2060" xr:uid="{B1136EC9-D2F0-47F5-877E-813F41FA723C}"/>
    <cellStyle name="Warning Text 3 2_Income Statement " xfId="1868" xr:uid="{00000000-0005-0000-0000-000056070000}"/>
    <cellStyle name="Warning Text 3_Income Statement " xfId="2061" xr:uid="{9A2641A4-9D76-446E-8FD7-5FDEBD37A897}"/>
    <cellStyle name="Warning Text 4 2_Income Statement " xfId="1869" xr:uid="{00000000-0005-0000-0000-000057070000}"/>
    <cellStyle name="Warning Text 4_Income Statement " xfId="1870" xr:uid="{00000000-0005-0000-0000-000058070000}"/>
    <cellStyle name="Warning Text 5 2_Income Statement " xfId="1871" xr:uid="{00000000-0005-0000-0000-000059070000}"/>
    <cellStyle name="Warning Text 5_Income Statement " xfId="2062" xr:uid="{52A68F07-D15E-4515-94D8-7114922A64F1}"/>
    <cellStyle name="Warning Text 6 2_Income Statement " xfId="1872" xr:uid="{00000000-0005-0000-0000-00005A070000}"/>
    <cellStyle name="Warning Text 6_Income Statement " xfId="1873" xr:uid="{00000000-0005-0000-0000-00005B070000}"/>
    <cellStyle name="Warning Text 7 2_Income Statement " xfId="1874" xr:uid="{00000000-0005-0000-0000-00005C070000}"/>
    <cellStyle name="Warning Text 7_Income Statement " xfId="1875" xr:uid="{00000000-0005-0000-0000-00005D070000}"/>
    <cellStyle name="Warning Text 8 2_Income Statement " xfId="1876" xr:uid="{00000000-0005-0000-0000-00005E070000}"/>
    <cellStyle name="Warning Text 8_Income Statement " xfId="1877" xr:uid="{00000000-0005-0000-0000-00005F070000}"/>
    <cellStyle name="Warning Text 9 2_Income Statement " xfId="1878" xr:uid="{00000000-0005-0000-0000-000060070000}"/>
    <cellStyle name="Warning Text 9_Income Statement " xfId="1879" xr:uid="{00000000-0005-0000-0000-000061070000}"/>
  </cellStyles>
  <dxfs count="1">
    <dxf>
      <font>
        <color rgb="FF9C0006"/>
      </font>
      <fill>
        <patternFill>
          <bgColor rgb="FFFFC7CE"/>
        </patternFill>
      </fill>
    </dxf>
  </dxfs>
  <tableStyles count="0" defaultTableStyle="TableStyleMedium9"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ctrlProps/ctrlProp1.xml><?xml version="1.0" encoding="utf-8"?>
<formControlPr xmlns="http://schemas.microsoft.com/office/spreadsheetml/2009/9/main" objectType="Button"/>
</file>

<file path=xl/drawings/drawing1.xml><?xml version="1.0" encoding="utf-8"?>
<xdr:wsDr xmlns:xdr="http://schemas.openxmlformats.org/drawingml/2006/spreadsheetDrawing" xmlns:a="http://schemas.openxmlformats.org/drawingml/2006/main">
  <xdr:twoCellAnchor>
    <xdr:from>
      <xdr:col>1</xdr:col>
      <xdr:colOff>2867025</xdr:colOff>
      <xdr:row>144</xdr:row>
      <xdr:rowOff>38100</xdr:rowOff>
    </xdr:from>
    <xdr:to>
      <xdr:col>1</xdr:col>
      <xdr:colOff>3305175</xdr:colOff>
      <xdr:row>145</xdr:row>
      <xdr:rowOff>0</xdr:rowOff>
    </xdr:to>
    <xdr:sp macro="" textlink="" fLocksText="0">
      <xdr:nvSpPr>
        <xdr:cNvPr id="4" name="Rectangle 9">
          <a:extLst>
            <a:ext uri="{FF2B5EF4-FFF2-40B4-BE49-F238E27FC236}">
              <a16:creationId xmlns:a16="http://schemas.microsoft.com/office/drawing/2014/main" id="{00000000-0008-0000-0600-000004000000}"/>
            </a:ext>
          </a:extLst>
        </xdr:cNvPr>
        <xdr:cNvSpPr>
          <a:spLocks noChangeArrowheads="1"/>
        </xdr:cNvSpPr>
      </xdr:nvSpPr>
      <xdr:spPr bwMode="auto">
        <a:xfrm>
          <a:off x="3095625" y="29356050"/>
          <a:ext cx="438150" cy="152400"/>
        </a:xfrm>
        <a:prstGeom prst="rect">
          <a:avLst/>
        </a:prstGeom>
        <a:noFill/>
        <a:ln w="9525">
          <a:solidFill>
            <a:srgbClr val="000000"/>
          </a:solidFill>
          <a:miter lim="800000"/>
          <a:headEnd/>
          <a:tailEnd/>
        </a:ln>
      </xdr:spPr>
    </xdr:sp>
    <xdr:clientData fLocksWithSheet="0"/>
  </xdr:twoCellAnchor>
  <xdr:twoCellAnchor>
    <xdr:from>
      <xdr:col>1</xdr:col>
      <xdr:colOff>3390900</xdr:colOff>
      <xdr:row>146</xdr:row>
      <xdr:rowOff>19050</xdr:rowOff>
    </xdr:from>
    <xdr:to>
      <xdr:col>1</xdr:col>
      <xdr:colOff>3819525</xdr:colOff>
      <xdr:row>146</xdr:row>
      <xdr:rowOff>180975</xdr:rowOff>
    </xdr:to>
    <xdr:sp macro="" textlink="" fLocksText="0">
      <xdr:nvSpPr>
        <xdr:cNvPr id="5" name="Rectangle 10">
          <a:extLst>
            <a:ext uri="{FF2B5EF4-FFF2-40B4-BE49-F238E27FC236}">
              <a16:creationId xmlns:a16="http://schemas.microsoft.com/office/drawing/2014/main" id="{00000000-0008-0000-0600-000005000000}"/>
            </a:ext>
          </a:extLst>
        </xdr:cNvPr>
        <xdr:cNvSpPr>
          <a:spLocks noChangeArrowheads="1"/>
        </xdr:cNvSpPr>
      </xdr:nvSpPr>
      <xdr:spPr bwMode="auto">
        <a:xfrm>
          <a:off x="3619500" y="28165425"/>
          <a:ext cx="428625" cy="161925"/>
        </a:xfrm>
        <a:prstGeom prst="rect">
          <a:avLst/>
        </a:prstGeom>
        <a:noFill/>
        <a:ln w="9525">
          <a:solidFill>
            <a:srgbClr val="000000"/>
          </a:solidFill>
          <a:miter lim="800000"/>
          <a:headEnd/>
          <a:tailEnd/>
        </a:ln>
      </xdr:spPr>
    </xdr:sp>
    <xdr:clientData fLock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952500</xdr:colOff>
          <xdr:row>50</xdr:row>
          <xdr:rowOff>0</xdr:rowOff>
        </xdr:from>
        <xdr:to>
          <xdr:col>4</xdr:col>
          <xdr:colOff>381000</xdr:colOff>
          <xdr:row>50</xdr:row>
          <xdr:rowOff>0</xdr:rowOff>
        </xdr:to>
        <xdr:sp macro="" textlink="">
          <xdr:nvSpPr>
            <xdr:cNvPr id="75857" name="Button 81" hidden="1">
              <a:extLst>
                <a:ext uri="{63B3BB69-23CF-44E3-9099-C40C66FF867C}">
                  <a14:compatExt spid="_x0000_s75857"/>
                </a:ext>
                <a:ext uri="{FF2B5EF4-FFF2-40B4-BE49-F238E27FC236}">
                  <a16:creationId xmlns:a16="http://schemas.microsoft.com/office/drawing/2014/main" id="{00000000-0008-0000-5300-0000512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45</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1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8F7A115-3954-46C6-BABD-82B0C003703C}">
  <we:reference id="a61690ae-43dd-4ca6-bca2-c5858e67d85c" version="1.0.33.0" store="EXCatalog" storeType="EXCatalog"/>
  <we:alternateReferences>
    <we:reference id="WA200005292" version="1.0.33.0" store="en-US"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30.bin"/><Relationship Id="rId1" Type="http://schemas.openxmlformats.org/officeDocument/2006/relationships/printerSettings" Target="../printerSettings/printerSettings30.bin"/><Relationship Id="rId4" Type="http://schemas.openxmlformats.org/officeDocument/2006/relationships/comments" Target="../comments1.xml"/></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customProperty" Target="../customProperty36.bin"/><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customProperty" Target="../customProperty37.bin"/><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customProperty" Target="../customProperty38.bin"/><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customProperty" Target="../customProperty39.bin"/><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customProperty" Target="../customProperty40.bin"/><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customProperty" Target="../customProperty41.bin"/><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customProperty" Target="../customProperty42.bin"/><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customProperty" Target="../customProperty43.bin"/><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customProperty" Target="../customProperty44.bin"/><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customProperty" Target="../customProperty45.bin"/><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customProperty" Target="../customProperty46.bin"/><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customProperty" Target="../customProperty47.bin"/><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customProperty" Target="../customProperty48.bin"/><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customProperty" Target="../customProperty49.bin"/><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customProperty" Target="../customProperty50.bin"/><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customProperty" Target="../customProperty51.bin"/><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customProperty" Target="../customProperty52.bin"/><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customProperty" Target="../customProperty53.bin"/><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customProperty" Target="../customProperty54.bin"/><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customProperty" Target="../customProperty55.bin"/><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customProperty" Target="../customProperty56.bin"/><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customProperty" Target="../customProperty57.bin"/><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customProperty" Target="../customProperty58.bin"/><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customProperty" Target="../customProperty59.bin"/><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customProperty" Target="../customProperty60.bin"/><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customProperty" Target="../customProperty61.bin"/><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customProperty" Target="../customProperty62.bin"/><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customProperty" Target="../customProperty63.bin"/><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customProperty" Target="../customProperty64.bin"/><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customProperty" Target="../customProperty65.bin"/><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customProperty" Target="../customProperty66.bin"/><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customProperty" Target="../customProperty67.bin"/><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customProperty" Target="../customProperty68.bin"/><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customProperty" Target="../customProperty69.bin"/><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customProperty" Target="../customProperty70.bin"/><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customProperty" Target="../customProperty71.bin"/><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customProperty" Target="../customProperty72.bin"/><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customProperty" Target="../customProperty73.bin"/><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customProperty" Target="../customProperty74.bin"/><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customProperty" Target="../customProperty75.bin"/><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customProperty" Target="../customProperty76.bin"/><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customProperty" Target="../customProperty77.bin"/><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customProperty" Target="../customProperty78.bin"/><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customProperty" Target="../customProperty79.bin"/><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customProperty" Target="../customProperty80.bin"/><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customProperty" Target="../customProperty81.bin"/><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customProperty" Target="../customProperty82.bin"/><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customProperty" Target="../customProperty83.bin"/><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84.bin"/><Relationship Id="rId1" Type="http://schemas.openxmlformats.org/officeDocument/2006/relationships/printerSettings" Target="../printerSettings/printerSettings84.bin"/><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85.xml.rels><?xml version="1.0" encoding="UTF-8" standalone="yes"?>
<Relationships xmlns="http://schemas.openxmlformats.org/package/2006/relationships"><Relationship Id="rId2" Type="http://schemas.openxmlformats.org/officeDocument/2006/relationships/customProperty" Target="../customProperty85.bin"/><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pageSetUpPr fitToPage="1"/>
  </sheetPr>
  <dimension ref="A1:H70"/>
  <sheetViews>
    <sheetView view="pageBreakPreview" zoomScale="60" zoomScaleNormal="100" workbookViewId="0">
      <selection activeCell="E24" sqref="E24"/>
    </sheetView>
  </sheetViews>
  <sheetFormatPr defaultColWidth="9.6640625" defaultRowHeight="15"/>
  <cols>
    <col min="1" max="1" width="20.6640625" style="13" customWidth="1"/>
    <col min="2" max="2" width="10.6640625" style="13" customWidth="1"/>
    <col min="3" max="3" width="20.6640625" style="13" customWidth="1"/>
    <col min="4" max="4" width="10.6640625" style="13" customWidth="1"/>
    <col min="5" max="10" width="20.6640625" style="13" customWidth="1"/>
    <col min="11" max="11" width="11.6640625" style="13" customWidth="1"/>
    <col min="12" max="16384" width="9.6640625" style="13"/>
  </cols>
  <sheetData>
    <row r="1" spans="1:8" ht="18">
      <c r="B1" s="10"/>
      <c r="C1" s="10"/>
      <c r="D1" s="10"/>
      <c r="E1" s="10"/>
      <c r="F1" s="10"/>
      <c r="G1" s="10"/>
      <c r="H1" s="10"/>
    </row>
    <row r="2" spans="1:8" ht="18">
      <c r="A2" s="3495" t="s">
        <v>2841</v>
      </c>
      <c r="B2" s="3495"/>
      <c r="C2" s="3495"/>
      <c r="D2" s="3495"/>
      <c r="E2" s="3495"/>
      <c r="F2" s="3495"/>
      <c r="G2" s="11"/>
      <c r="H2" s="11"/>
    </row>
    <row r="3" spans="1:8" ht="15" customHeight="1">
      <c r="A3" s="3496" t="s">
        <v>2842</v>
      </c>
      <c r="B3" s="3496"/>
      <c r="C3" s="3496"/>
      <c r="D3" s="3496"/>
      <c r="E3" s="3496"/>
      <c r="F3" s="3496"/>
      <c r="G3" s="12"/>
      <c r="H3" s="12"/>
    </row>
    <row r="4" spans="1:8" ht="15" customHeight="1">
      <c r="A4" s="634"/>
      <c r="B4" s="11"/>
      <c r="C4" s="11"/>
      <c r="D4" s="11"/>
      <c r="E4" s="11"/>
      <c r="F4" s="11"/>
      <c r="G4" s="11"/>
      <c r="H4" s="11"/>
    </row>
    <row r="5" spans="1:8">
      <c r="A5" s="17"/>
      <c r="B5" s="11"/>
      <c r="C5" s="11"/>
      <c r="D5" s="11"/>
      <c r="E5" s="11"/>
      <c r="F5" s="11"/>
      <c r="G5" s="11"/>
      <c r="H5" s="11"/>
    </row>
    <row r="6" spans="1:8">
      <c r="A6" s="633"/>
      <c r="B6" s="11"/>
      <c r="C6" s="11"/>
      <c r="D6" s="11"/>
      <c r="E6" s="11"/>
      <c r="F6" s="11"/>
      <c r="G6" s="11"/>
      <c r="H6" s="11"/>
    </row>
    <row r="7" spans="1:8" ht="15.75">
      <c r="A7" s="3494" t="s">
        <v>2843</v>
      </c>
      <c r="B7" s="3494"/>
      <c r="C7" s="3494"/>
      <c r="D7" s="3494"/>
      <c r="E7" s="3494"/>
      <c r="F7" s="3494"/>
      <c r="G7" s="11"/>
      <c r="H7" s="11"/>
    </row>
    <row r="8" spans="1:8" ht="18.75" customHeight="1">
      <c r="B8" s="11"/>
      <c r="C8" s="11"/>
      <c r="D8" s="11"/>
      <c r="E8" s="11"/>
      <c r="F8" s="11"/>
      <c r="G8" s="11"/>
      <c r="H8" s="11"/>
    </row>
    <row r="9" spans="1:8" ht="57.75" customHeight="1">
      <c r="A9" s="3493" t="s">
        <v>1019</v>
      </c>
      <c r="B9" s="3493"/>
      <c r="C9" s="3493"/>
      <c r="D9" s="3493"/>
      <c r="E9" s="3493"/>
      <c r="F9" s="3493"/>
      <c r="G9" s="11"/>
      <c r="H9" s="11"/>
    </row>
    <row r="10" spans="1:8" ht="16.5" customHeight="1">
      <c r="A10"/>
      <c r="B10" s="11"/>
      <c r="C10" s="11"/>
      <c r="D10" s="11"/>
      <c r="E10" s="11"/>
      <c r="F10" s="11"/>
      <c r="G10" s="11"/>
      <c r="H10" s="11"/>
    </row>
    <row r="11" spans="1:8" ht="48.75" customHeight="1">
      <c r="A11" s="3493" t="s">
        <v>1020</v>
      </c>
      <c r="B11" s="3493"/>
      <c r="C11" s="3493"/>
      <c r="D11" s="3493"/>
      <c r="E11" s="3493"/>
      <c r="F11" s="3493"/>
      <c r="G11" s="11"/>
      <c r="H11" s="11"/>
    </row>
    <row r="12" spans="1:8">
      <c r="A12" s="11"/>
      <c r="B12" s="11"/>
      <c r="C12" s="11"/>
      <c r="D12" s="11"/>
      <c r="E12" s="11"/>
      <c r="F12" s="11"/>
      <c r="G12" s="11"/>
      <c r="H12" s="11"/>
    </row>
    <row r="13" spans="1:8" ht="46.5" customHeight="1">
      <c r="A13" s="3493" t="s">
        <v>714</v>
      </c>
      <c r="B13" s="3493"/>
      <c r="C13" s="3493"/>
      <c r="D13" s="3493"/>
      <c r="E13" s="3493"/>
      <c r="F13" s="3493"/>
      <c r="G13" s="11"/>
      <c r="H13" s="11"/>
    </row>
    <row r="14" spans="1:8" ht="15.75" customHeight="1">
      <c r="A14" s="11"/>
      <c r="B14" s="11"/>
      <c r="C14" s="11"/>
      <c r="D14" s="11"/>
      <c r="E14" s="11"/>
      <c r="F14" s="11"/>
      <c r="G14" s="11"/>
      <c r="H14" s="11"/>
    </row>
    <row r="15" spans="1:8" ht="75" customHeight="1">
      <c r="A15" s="3493" t="s">
        <v>1021</v>
      </c>
      <c r="B15" s="3493"/>
      <c r="C15" s="3493"/>
      <c r="D15" s="3493"/>
      <c r="E15" s="3493"/>
      <c r="F15" s="3493"/>
      <c r="G15" s="11"/>
      <c r="H15" s="11"/>
    </row>
    <row r="16" spans="1:8" ht="21" customHeight="1">
      <c r="A16" s="11"/>
      <c r="B16" s="11"/>
      <c r="C16" s="11"/>
      <c r="D16" s="11"/>
      <c r="E16" s="11"/>
      <c r="F16" s="11"/>
      <c r="G16" s="11"/>
      <c r="H16" s="11"/>
    </row>
    <row r="17" spans="1:8" ht="48" customHeight="1">
      <c r="A17" s="3493" t="s">
        <v>600</v>
      </c>
      <c r="B17" s="3493"/>
      <c r="C17" s="3493"/>
      <c r="D17" s="3493"/>
      <c r="E17" s="3493"/>
      <c r="F17" s="3493"/>
      <c r="G17" s="11"/>
      <c r="H17" s="11"/>
    </row>
    <row r="18" spans="1:8" ht="15.75" customHeight="1">
      <c r="A18" s="11"/>
      <c r="B18" s="11"/>
      <c r="C18" s="11"/>
      <c r="D18" s="11"/>
      <c r="E18" s="11"/>
      <c r="F18" s="11"/>
      <c r="G18" s="11"/>
      <c r="H18" s="11"/>
    </row>
    <row r="19" spans="1:8" ht="21" customHeight="1">
      <c r="A19" s="3494"/>
      <c r="B19" s="3494"/>
      <c r="C19" s="3494"/>
      <c r="D19" s="3494"/>
      <c r="E19" s="3494"/>
      <c r="F19" s="3494"/>
      <c r="G19" s="11"/>
      <c r="H19" s="11"/>
    </row>
    <row r="20" spans="1:8" ht="15" customHeight="1">
      <c r="A20" s="3493"/>
      <c r="B20" s="3493"/>
      <c r="C20" s="3493"/>
      <c r="D20" s="3493"/>
      <c r="E20" s="3493"/>
      <c r="F20" s="3493"/>
      <c r="G20" s="11"/>
      <c r="H20" s="11"/>
    </row>
    <row r="21" spans="1:8">
      <c r="A21" s="11"/>
      <c r="B21" s="11"/>
      <c r="C21" s="11"/>
      <c r="D21" s="11"/>
      <c r="E21" s="11"/>
      <c r="F21" s="11"/>
      <c r="G21" s="11"/>
      <c r="H21" s="11"/>
    </row>
    <row r="22" spans="1:8" ht="15.75">
      <c r="A22" s="3494" t="s">
        <v>2844</v>
      </c>
      <c r="B22" s="3494"/>
      <c r="C22" s="3494"/>
      <c r="D22" s="3494"/>
      <c r="E22" s="3494"/>
      <c r="F22" s="3494"/>
      <c r="G22" s="11"/>
      <c r="H22" s="11"/>
    </row>
    <row r="23" spans="1:8" ht="72.75" customHeight="1">
      <c r="A23" s="3493" t="s">
        <v>2626</v>
      </c>
      <c r="B23" s="3493"/>
      <c r="C23" s="3493"/>
      <c r="D23" s="3493"/>
      <c r="E23" s="3493"/>
      <c r="F23" s="3493"/>
      <c r="G23" s="11"/>
      <c r="H23" s="11"/>
    </row>
    <row r="24" spans="1:8">
      <c r="A24" s="11"/>
      <c r="B24" s="11"/>
      <c r="C24" s="11"/>
      <c r="D24" s="11"/>
      <c r="E24" s="11"/>
      <c r="F24" s="11"/>
      <c r="G24" s="11"/>
      <c r="H24" s="11"/>
    </row>
    <row r="25" spans="1:8" ht="22.5" customHeight="1">
      <c r="A25" s="3497" t="s">
        <v>2845</v>
      </c>
      <c r="B25" s="3497"/>
      <c r="C25" s="3497"/>
      <c r="D25" s="3497"/>
      <c r="E25" s="3497"/>
      <c r="F25" s="638"/>
      <c r="G25" s="11"/>
      <c r="H25" s="11"/>
    </row>
    <row r="26" spans="1:8" ht="17.25" customHeight="1">
      <c r="A26" s="3493" t="s">
        <v>602</v>
      </c>
      <c r="B26" s="3493"/>
      <c r="C26" s="3493"/>
      <c r="D26" s="3493"/>
      <c r="E26" s="3493"/>
      <c r="F26" s="3493"/>
      <c r="G26" s="11"/>
      <c r="H26" s="11"/>
    </row>
    <row r="27" spans="1:8">
      <c r="A27" s="11"/>
      <c r="B27" s="11"/>
      <c r="C27" s="11"/>
      <c r="D27" s="11"/>
      <c r="E27" s="11"/>
      <c r="F27" s="11"/>
      <c r="G27" s="11"/>
      <c r="H27" s="11"/>
    </row>
    <row r="28" spans="1:8" ht="15.75">
      <c r="A28" s="3494" t="s">
        <v>2846</v>
      </c>
      <c r="B28" s="3494"/>
      <c r="C28" s="3494"/>
      <c r="D28" s="3494"/>
      <c r="E28" s="3494"/>
      <c r="F28" s="3494"/>
      <c r="G28" s="11"/>
      <c r="H28" s="11"/>
    </row>
    <row r="29" spans="1:8" ht="33" customHeight="1">
      <c r="A29" s="3493" t="s">
        <v>1022</v>
      </c>
      <c r="B29" s="3493"/>
      <c r="C29" s="3493"/>
      <c r="D29" s="3493"/>
      <c r="E29" s="3493"/>
      <c r="F29" s="3493"/>
      <c r="G29" s="11"/>
      <c r="H29" s="11"/>
    </row>
    <row r="30" spans="1:8">
      <c r="A30" s="11"/>
      <c r="B30" s="11"/>
      <c r="C30" s="11"/>
      <c r="D30" s="11"/>
      <c r="E30" s="11"/>
      <c r="F30" s="11"/>
      <c r="G30" s="11"/>
      <c r="H30" s="11"/>
    </row>
    <row r="31" spans="1:8" ht="15.75">
      <c r="A31" s="3494" t="s">
        <v>2847</v>
      </c>
      <c r="B31" s="3494"/>
      <c r="C31" s="3494"/>
      <c r="D31" s="3494"/>
      <c r="E31" s="3494"/>
      <c r="F31" s="3494"/>
      <c r="G31" s="11"/>
      <c r="H31" s="11"/>
    </row>
    <row r="32" spans="1:8" ht="35.25" customHeight="1">
      <c r="A32" s="3493" t="s">
        <v>601</v>
      </c>
      <c r="B32" s="3493"/>
      <c r="C32" s="3493"/>
      <c r="D32" s="3493"/>
      <c r="E32" s="3493"/>
      <c r="F32" s="3493"/>
      <c r="G32" s="11"/>
      <c r="H32" s="11"/>
    </row>
    <row r="33" spans="1:8" ht="12.75" customHeight="1">
      <c r="A33" s="11"/>
      <c r="B33" s="11"/>
      <c r="C33" s="11"/>
      <c r="D33" s="11"/>
      <c r="E33" s="11"/>
      <c r="F33" s="11"/>
      <c r="G33" s="11"/>
      <c r="H33" s="11"/>
    </row>
    <row r="34" spans="1:8" ht="20.25" customHeight="1">
      <c r="A34" s="3494" t="s">
        <v>2848</v>
      </c>
      <c r="B34" s="3494"/>
      <c r="C34" s="3494"/>
      <c r="D34" s="3494"/>
      <c r="E34" s="3494"/>
      <c r="F34" s="3494"/>
      <c r="G34" s="11"/>
      <c r="H34" s="11"/>
    </row>
    <row r="35" spans="1:8" ht="60" customHeight="1">
      <c r="A35" s="3493" t="s">
        <v>603</v>
      </c>
      <c r="B35" s="3493"/>
      <c r="C35" s="3493"/>
      <c r="D35" s="3493"/>
      <c r="E35" s="3493"/>
      <c r="F35" s="3493"/>
      <c r="G35" s="11"/>
      <c r="H35" s="11"/>
    </row>
    <row r="36" spans="1:8" ht="12.75" customHeight="1">
      <c r="A36" s="11"/>
      <c r="B36" s="11"/>
      <c r="C36" s="11"/>
      <c r="D36" s="11"/>
      <c r="E36" s="11"/>
      <c r="F36" s="11"/>
      <c r="G36" s="11"/>
      <c r="H36" s="11"/>
    </row>
    <row r="37" spans="1:8" ht="18" customHeight="1">
      <c r="A37" s="3494" t="s">
        <v>2849</v>
      </c>
      <c r="B37" s="3494"/>
      <c r="C37" s="3494"/>
      <c r="D37" s="3494"/>
      <c r="E37" s="3494"/>
      <c r="F37" s="3494"/>
      <c r="G37" s="11"/>
      <c r="H37" s="11"/>
    </row>
    <row r="38" spans="1:8" ht="35.25" customHeight="1">
      <c r="A38" s="3493" t="s">
        <v>2850</v>
      </c>
      <c r="B38" s="3493"/>
      <c r="C38" s="3493"/>
      <c r="D38" s="3493"/>
      <c r="E38" s="3493"/>
      <c r="F38" s="3493"/>
      <c r="G38" s="11"/>
      <c r="H38" s="11"/>
    </row>
    <row r="39" spans="1:8">
      <c r="A39" s="11"/>
      <c r="B39" s="11"/>
      <c r="C39" s="11"/>
      <c r="D39" s="11"/>
      <c r="E39" s="11"/>
      <c r="F39" s="11"/>
      <c r="G39" s="11"/>
      <c r="H39" s="11"/>
    </row>
    <row r="40" spans="1:8" ht="15.75">
      <c r="B40" s="14"/>
      <c r="C40" s="636" t="s">
        <v>1023</v>
      </c>
      <c r="D40" s="15"/>
      <c r="E40" s="636" t="s">
        <v>1024</v>
      </c>
      <c r="F40" s="16"/>
      <c r="G40" s="14"/>
    </row>
    <row r="41" spans="1:8" ht="15.75">
      <c r="A41" s="635" t="s">
        <v>2851</v>
      </c>
      <c r="B41" s="16"/>
      <c r="C41" s="637" t="s">
        <v>2852</v>
      </c>
      <c r="D41" s="15"/>
      <c r="E41" s="637" t="s">
        <v>2852</v>
      </c>
      <c r="F41" s="15"/>
    </row>
    <row r="42" spans="1:8" ht="18">
      <c r="A42" s="412" t="s">
        <v>2853</v>
      </c>
      <c r="C42" s="13" t="s">
        <v>715</v>
      </c>
      <c r="E42" s="13" t="s">
        <v>727</v>
      </c>
    </row>
    <row r="43" spans="1:8" ht="18">
      <c r="A43" s="412" t="s">
        <v>2854</v>
      </c>
      <c r="C43" s="13" t="s">
        <v>716</v>
      </c>
      <c r="E43" s="13" t="s">
        <v>728</v>
      </c>
    </row>
    <row r="44" spans="1:8" ht="18">
      <c r="A44" s="412" t="s">
        <v>2855</v>
      </c>
      <c r="C44" s="13" t="s">
        <v>717</v>
      </c>
      <c r="E44" s="13" t="s">
        <v>729</v>
      </c>
    </row>
    <row r="45" spans="1:8" ht="18">
      <c r="A45" s="412" t="s">
        <v>2856</v>
      </c>
      <c r="C45" s="13" t="s">
        <v>726</v>
      </c>
      <c r="E45" s="13" t="s">
        <v>730</v>
      </c>
    </row>
    <row r="46" spans="1:8" ht="18">
      <c r="A46" s="412" t="s">
        <v>2857</v>
      </c>
      <c r="C46" s="13" t="s">
        <v>718</v>
      </c>
      <c r="E46" s="13" t="s">
        <v>731</v>
      </c>
    </row>
    <row r="47" spans="1:8" ht="18">
      <c r="A47" s="412" t="s">
        <v>2858</v>
      </c>
      <c r="C47" s="13" t="s">
        <v>719</v>
      </c>
      <c r="E47" s="13" t="s">
        <v>732</v>
      </c>
    </row>
    <row r="48" spans="1:8" ht="18">
      <c r="A48" s="412" t="s">
        <v>2859</v>
      </c>
      <c r="C48" s="13" t="s">
        <v>720</v>
      </c>
      <c r="E48" s="13" t="s">
        <v>733</v>
      </c>
    </row>
    <row r="49" spans="1:7" ht="18">
      <c r="A49" s="412" t="s">
        <v>2860</v>
      </c>
      <c r="C49" s="13" t="s">
        <v>721</v>
      </c>
      <c r="E49" s="13" t="s">
        <v>734</v>
      </c>
    </row>
    <row r="50" spans="1:7" ht="18">
      <c r="A50" s="412" t="s">
        <v>2861</v>
      </c>
      <c r="C50" s="13" t="s">
        <v>722</v>
      </c>
      <c r="E50" s="13" t="s">
        <v>735</v>
      </c>
    </row>
    <row r="51" spans="1:7" ht="18">
      <c r="A51" s="412" t="s">
        <v>2862</v>
      </c>
      <c r="C51" s="13" t="s">
        <v>723</v>
      </c>
      <c r="E51" s="13" t="s">
        <v>736</v>
      </c>
    </row>
    <row r="52" spans="1:7" ht="18">
      <c r="A52" s="412" t="s">
        <v>2863</v>
      </c>
      <c r="C52" s="13" t="s">
        <v>724</v>
      </c>
      <c r="E52" s="13" t="s">
        <v>737</v>
      </c>
    </row>
    <row r="53" spans="1:7" ht="18">
      <c r="A53" s="412" t="s">
        <v>2864</v>
      </c>
      <c r="C53" s="13" t="s">
        <v>725</v>
      </c>
      <c r="E53" s="13" t="s">
        <v>738</v>
      </c>
    </row>
    <row r="54" spans="1:7">
      <c r="A54" s="11"/>
      <c r="B54" s="11"/>
      <c r="C54" s="11"/>
      <c r="D54" s="11"/>
      <c r="E54" s="11"/>
      <c r="F54" s="11"/>
      <c r="G54" s="11"/>
    </row>
    <row r="55" spans="1:7">
      <c r="A55" s="11"/>
      <c r="B55" s="11"/>
      <c r="C55" s="11"/>
      <c r="D55" s="11"/>
      <c r="E55" s="11"/>
      <c r="F55" s="11"/>
      <c r="G55" s="11"/>
    </row>
    <row r="56" spans="1:7">
      <c r="A56" s="11"/>
      <c r="B56" s="11"/>
      <c r="C56" s="11"/>
      <c r="D56" s="11"/>
      <c r="E56" s="11"/>
      <c r="F56" s="11"/>
      <c r="G56" s="11"/>
    </row>
    <row r="57" spans="1:7">
      <c r="A57" s="11"/>
      <c r="B57" s="11"/>
      <c r="C57" s="11"/>
      <c r="D57" s="11"/>
      <c r="E57" s="11"/>
      <c r="F57" s="11"/>
      <c r="G57" s="11"/>
    </row>
    <row r="58" spans="1:7">
      <c r="A58" s="11"/>
      <c r="B58" s="11"/>
      <c r="C58" s="11"/>
      <c r="D58" s="11"/>
      <c r="E58" s="11"/>
      <c r="F58" s="11"/>
      <c r="G58" s="11"/>
    </row>
    <row r="59" spans="1:7">
      <c r="A59" s="11"/>
      <c r="B59" s="11"/>
      <c r="C59" s="11"/>
      <c r="D59" s="11"/>
      <c r="E59" s="11"/>
      <c r="F59" s="11"/>
      <c r="G59" s="11"/>
    </row>
    <row r="60" spans="1:7">
      <c r="A60" s="16"/>
      <c r="C60" s="11"/>
      <c r="D60" s="11"/>
      <c r="E60" s="11"/>
      <c r="F60" s="11"/>
      <c r="G60" s="11"/>
    </row>
    <row r="61" spans="1:7">
      <c r="A61" s="16"/>
      <c r="C61" s="11"/>
      <c r="D61" s="11"/>
      <c r="E61" s="11"/>
      <c r="F61" s="11"/>
      <c r="G61" s="11"/>
    </row>
    <row r="62" spans="1:7">
      <c r="A62" s="16"/>
      <c r="C62" s="11"/>
      <c r="D62" s="11"/>
      <c r="E62" s="11"/>
      <c r="F62" s="11"/>
      <c r="G62" s="11"/>
    </row>
    <row r="63" spans="1:7">
      <c r="A63" s="16"/>
      <c r="C63" s="11"/>
      <c r="D63" s="11"/>
      <c r="E63" s="11"/>
      <c r="F63" s="11"/>
      <c r="G63" s="11"/>
    </row>
    <row r="64" spans="1:7">
      <c r="A64" s="16"/>
      <c r="C64" s="11"/>
      <c r="D64" s="11"/>
      <c r="E64" s="11"/>
      <c r="F64" s="11"/>
      <c r="G64" s="11"/>
    </row>
    <row r="65" spans="1:8">
      <c r="A65" s="16"/>
      <c r="C65" s="11"/>
      <c r="D65" s="11"/>
      <c r="E65" s="11"/>
      <c r="F65" s="11"/>
      <c r="G65" s="11"/>
    </row>
    <row r="66" spans="1:8">
      <c r="A66" s="16"/>
      <c r="C66" s="11"/>
      <c r="D66" s="11"/>
      <c r="E66" s="11"/>
      <c r="F66" s="11"/>
      <c r="G66" s="11"/>
    </row>
    <row r="67" spans="1:8">
      <c r="A67" s="16"/>
      <c r="C67" s="11"/>
      <c r="D67" s="11"/>
      <c r="E67" s="11"/>
      <c r="F67" s="11"/>
      <c r="G67" s="11"/>
    </row>
    <row r="68" spans="1:8">
      <c r="A68" s="16"/>
      <c r="C68" s="11"/>
      <c r="D68" s="11"/>
      <c r="E68" s="11"/>
      <c r="F68" s="11"/>
      <c r="G68" s="11"/>
    </row>
    <row r="69" spans="1:8">
      <c r="A69" s="11"/>
      <c r="B69" s="11"/>
      <c r="C69" s="11"/>
      <c r="D69" s="11"/>
      <c r="E69" s="11"/>
      <c r="F69" s="11"/>
      <c r="G69" s="11"/>
    </row>
    <row r="70" spans="1:8">
      <c r="H70" s="17"/>
    </row>
  </sheetData>
  <mergeCells count="22">
    <mergeCell ref="A38:F38"/>
    <mergeCell ref="A32:F32"/>
    <mergeCell ref="A34:F34"/>
    <mergeCell ref="A35:F35"/>
    <mergeCell ref="A37:F37"/>
    <mergeCell ref="A28:F28"/>
    <mergeCell ref="A29:F29"/>
    <mergeCell ref="A31:F31"/>
    <mergeCell ref="A25:E25"/>
    <mergeCell ref="A20:F20"/>
    <mergeCell ref="A26:F26"/>
    <mergeCell ref="A23:F23"/>
    <mergeCell ref="A22:F22"/>
    <mergeCell ref="A17:F17"/>
    <mergeCell ref="A19:F19"/>
    <mergeCell ref="A2:F2"/>
    <mergeCell ref="A3:F3"/>
    <mergeCell ref="A7:F7"/>
    <mergeCell ref="A9:F9"/>
    <mergeCell ref="A11:F11"/>
    <mergeCell ref="A13:F13"/>
    <mergeCell ref="A15:F15"/>
  </mergeCells>
  <printOptions horizontalCentered="1" verticalCentered="1"/>
  <pageMargins left="0.5" right="0.5" top="0.5" bottom="0.5" header="0.5" footer="0.5"/>
  <pageSetup scale="56" orientation="portrait" horizontalDpi="300" verticalDpi="300" r:id="rId1"/>
  <headerFooter alignWithMargins="0"/>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ransitionEvaluation="1">
    <tabColor rgb="FF92D050"/>
    <pageSetUpPr fitToPage="1"/>
  </sheetPr>
  <dimension ref="A1:H200"/>
  <sheetViews>
    <sheetView view="pageBreakPreview" zoomScale="85" zoomScaleNormal="100" zoomScaleSheetLayoutView="85" workbookViewId="0">
      <selection activeCell="B40" sqref="B40"/>
    </sheetView>
  </sheetViews>
  <sheetFormatPr defaultColWidth="9.6640625" defaultRowHeight="15"/>
  <cols>
    <col min="1" max="1" width="2.6640625" style="13" customWidth="1"/>
    <col min="2" max="2" width="33.6640625" style="13" customWidth="1"/>
    <col min="3" max="3" width="3.6640625" style="13" customWidth="1"/>
    <col min="4" max="4" width="2.6640625" style="13" customWidth="1"/>
    <col min="5" max="5" width="2" style="13" customWidth="1"/>
    <col min="6" max="6" width="13.6640625" style="13" customWidth="1"/>
    <col min="7" max="7" width="12.6640625" style="13" customWidth="1"/>
    <col min="8" max="8" width="17" style="13" customWidth="1"/>
    <col min="9" max="16384" width="9.6640625" style="13"/>
  </cols>
  <sheetData>
    <row r="1" spans="1:8">
      <c r="A1" s="31"/>
      <c r="B1" s="186" t="s">
        <v>1757</v>
      </c>
      <c r="C1" s="188" t="s">
        <v>1307</v>
      </c>
      <c r="D1" s="66"/>
      <c r="E1" s="66"/>
      <c r="F1" s="186"/>
      <c r="G1" s="66" t="s">
        <v>1759</v>
      </c>
      <c r="H1" s="340" t="s">
        <v>1760</v>
      </c>
    </row>
    <row r="2" spans="1:8">
      <c r="A2" s="36"/>
      <c r="B2" s="80" t="str">
        <f>'Data Sheet'!$C$25</f>
        <v xml:space="preserve">Niagara Mohawk Power Corporation </v>
      </c>
      <c r="C2" s="90" t="s">
        <v>1308</v>
      </c>
      <c r="D2" s="13" t="s">
        <v>5791</v>
      </c>
      <c r="F2" s="80" t="s">
        <v>1310</v>
      </c>
      <c r="G2" s="32" t="s">
        <v>1761</v>
      </c>
      <c r="H2" s="82"/>
    </row>
    <row r="3" spans="1:8" ht="15" customHeight="1">
      <c r="A3" s="73"/>
      <c r="B3" s="76"/>
      <c r="C3" s="92" t="s">
        <v>1311</v>
      </c>
      <c r="D3" s="76" t="s">
        <v>1309</v>
      </c>
      <c r="E3" s="76"/>
      <c r="F3" s="101" t="s">
        <v>1312</v>
      </c>
      <c r="G3" s="550" t="str">
        <f>'Data Sheet'!$C$40</f>
        <v>April 30, 2025</v>
      </c>
      <c r="H3" s="951" t="str">
        <f>'Data Sheet'!$C$38</f>
        <v>December 31, 2024</v>
      </c>
    </row>
    <row r="4" spans="1:8" ht="15" customHeight="1">
      <c r="A4" s="33" t="s">
        <v>1677</v>
      </c>
      <c r="B4" s="34"/>
      <c r="C4" s="34"/>
      <c r="D4" s="34"/>
      <c r="E4" s="34"/>
      <c r="F4" s="34"/>
      <c r="G4" s="34"/>
      <c r="H4" s="35"/>
    </row>
    <row r="5" spans="1:8">
      <c r="A5" s="36"/>
      <c r="B5" s="32"/>
      <c r="C5" s="37"/>
      <c r="D5" s="37"/>
      <c r="E5" s="37"/>
      <c r="F5" s="37"/>
      <c r="G5" s="37"/>
      <c r="H5" s="38"/>
    </row>
    <row r="6" spans="1:8" ht="120">
      <c r="A6" s="36"/>
      <c r="B6" s="666" t="s">
        <v>1782</v>
      </c>
      <c r="C6" s="662"/>
      <c r="D6" s="37"/>
      <c r="E6" s="32"/>
      <c r="F6" s="3524" t="s">
        <v>1783</v>
      </c>
      <c r="G6" s="3513"/>
      <c r="H6" s="3514"/>
    </row>
    <row r="7" spans="1:8">
      <c r="A7" s="36"/>
      <c r="B7" s="662"/>
      <c r="C7" s="662"/>
      <c r="D7" s="37"/>
      <c r="E7" s="32"/>
      <c r="F7" s="37"/>
      <c r="G7" s="37"/>
      <c r="H7" s="38"/>
    </row>
    <row r="8" spans="1:8">
      <c r="A8" s="39"/>
      <c r="B8" s="34"/>
      <c r="C8" s="34"/>
      <c r="D8" s="34"/>
      <c r="E8" s="40"/>
      <c r="F8" s="34"/>
      <c r="G8" s="34"/>
      <c r="H8" s="35"/>
    </row>
    <row r="9" spans="1:8">
      <c r="A9" s="36"/>
      <c r="B9" s="37"/>
      <c r="C9" s="37"/>
      <c r="D9" s="37"/>
      <c r="E9" s="32"/>
      <c r="F9" s="37"/>
      <c r="G9" s="37"/>
      <c r="H9" s="38"/>
    </row>
    <row r="10" spans="1:8" ht="15" customHeight="1">
      <c r="A10" s="36"/>
      <c r="B10" s="3524" t="s">
        <v>5805</v>
      </c>
      <c r="C10" s="3524"/>
      <c r="D10" s="3524"/>
      <c r="E10" s="3524"/>
      <c r="F10" s="3524"/>
      <c r="G10" s="3524"/>
      <c r="H10" s="3525"/>
    </row>
    <row r="11" spans="1:8">
      <c r="A11" s="36"/>
      <c r="B11" s="3524"/>
      <c r="C11" s="3524"/>
      <c r="D11" s="3524"/>
      <c r="E11" s="3524"/>
      <c r="F11" s="3524"/>
      <c r="G11" s="3524"/>
      <c r="H11" s="3525"/>
    </row>
    <row r="12" spans="1:8">
      <c r="A12" s="36"/>
      <c r="B12" s="3524"/>
      <c r="C12" s="3524"/>
      <c r="D12" s="3524"/>
      <c r="E12" s="3524"/>
      <c r="F12" s="3524"/>
      <c r="G12" s="3524"/>
      <c r="H12" s="3525"/>
    </row>
    <row r="13" spans="1:8">
      <c r="A13" s="36"/>
      <c r="B13" s="3524"/>
      <c r="C13" s="3524"/>
      <c r="D13" s="3524"/>
      <c r="E13" s="3524"/>
      <c r="F13" s="3524"/>
      <c r="G13" s="3524"/>
      <c r="H13" s="3525"/>
    </row>
    <row r="14" spans="1:8">
      <c r="A14" s="36"/>
      <c r="B14" s="3524"/>
      <c r="C14" s="3524"/>
      <c r="D14" s="3524"/>
      <c r="E14" s="3524"/>
      <c r="F14" s="3524"/>
      <c r="G14" s="3524"/>
      <c r="H14" s="3525"/>
    </row>
    <row r="15" spans="1:8">
      <c r="A15" s="36"/>
      <c r="B15" s="3524"/>
      <c r="C15" s="3524"/>
      <c r="D15" s="3524"/>
      <c r="E15" s="3524"/>
      <c r="F15" s="3524"/>
      <c r="G15" s="3524"/>
      <c r="H15" s="3525"/>
    </row>
    <row r="16" spans="1:8">
      <c r="A16" s="36"/>
      <c r="B16" s="3524"/>
      <c r="C16" s="3524"/>
      <c r="D16" s="3524"/>
      <c r="E16" s="3524"/>
      <c r="F16" s="3524"/>
      <c r="G16" s="3524"/>
      <c r="H16" s="3525"/>
    </row>
    <row r="17" spans="1:8">
      <c r="A17" s="36"/>
      <c r="B17" s="3524"/>
      <c r="C17" s="3524"/>
      <c r="D17" s="3524"/>
      <c r="E17" s="3524"/>
      <c r="F17" s="3524"/>
      <c r="G17" s="3524"/>
      <c r="H17" s="3525"/>
    </row>
    <row r="18" spans="1:8">
      <c r="A18" s="36"/>
      <c r="B18" s="3524"/>
      <c r="C18" s="3524"/>
      <c r="D18" s="3524"/>
      <c r="E18" s="3524"/>
      <c r="F18" s="3524"/>
      <c r="G18" s="3524"/>
      <c r="H18" s="3525"/>
    </row>
    <row r="19" spans="1:8" ht="36" customHeight="1">
      <c r="A19" s="36"/>
      <c r="B19" s="3524"/>
      <c r="C19" s="3524"/>
      <c r="D19" s="3524"/>
      <c r="E19" s="3524"/>
      <c r="F19" s="3524"/>
      <c r="G19" s="3524"/>
      <c r="H19" s="3525"/>
    </row>
    <row r="20" spans="1:8">
      <c r="A20" s="36"/>
      <c r="B20" s="1412"/>
      <c r="C20" s="1412"/>
      <c r="D20" s="1412"/>
      <c r="E20" s="1412"/>
      <c r="F20" s="1412"/>
      <c r="G20" s="1412"/>
      <c r="H20" s="1413"/>
    </row>
    <row r="21" spans="1:8">
      <c r="A21" s="36"/>
      <c r="B21" s="1412"/>
      <c r="C21" s="1412"/>
      <c r="D21" s="1412"/>
      <c r="E21" s="1412"/>
      <c r="F21" s="1412"/>
      <c r="G21" s="1412"/>
      <c r="H21" s="1413"/>
    </row>
    <row r="22" spans="1:8">
      <c r="A22" s="36"/>
      <c r="B22" s="1412"/>
      <c r="C22" s="1412"/>
      <c r="D22" s="1412"/>
      <c r="E22" s="1412"/>
      <c r="F22" s="1412"/>
      <c r="G22" s="1412"/>
      <c r="H22" s="1413"/>
    </row>
    <row r="23" spans="1:8">
      <c r="A23" s="36"/>
      <c r="B23" s="37"/>
      <c r="C23" s="37"/>
      <c r="D23" s="37"/>
      <c r="E23" s="32"/>
      <c r="F23" s="32"/>
      <c r="G23" s="32"/>
      <c r="H23" s="41"/>
    </row>
    <row r="24" spans="1:8">
      <c r="A24" s="36"/>
      <c r="B24" s="37"/>
      <c r="C24" s="37"/>
      <c r="D24" s="37"/>
      <c r="E24" s="32"/>
      <c r="F24" s="32"/>
      <c r="G24" s="32"/>
      <c r="H24" s="41"/>
    </row>
    <row r="25" spans="1:8">
      <c r="A25" s="36"/>
      <c r="B25" s="37"/>
      <c r="C25" s="37"/>
      <c r="D25" s="37"/>
      <c r="E25" s="32"/>
      <c r="F25" s="32"/>
      <c r="G25" s="32"/>
      <c r="H25" s="41"/>
    </row>
    <row r="26" spans="1:8">
      <c r="A26" s="36"/>
      <c r="B26" s="37"/>
      <c r="C26" s="37"/>
      <c r="D26" s="37"/>
      <c r="E26" s="32"/>
      <c r="F26" s="32"/>
      <c r="G26" s="32"/>
      <c r="H26" s="41"/>
    </row>
    <row r="27" spans="1:8">
      <c r="A27" s="36"/>
      <c r="B27" s="37"/>
      <c r="C27" s="37"/>
      <c r="D27" s="37"/>
      <c r="E27" s="32"/>
      <c r="F27" s="32"/>
      <c r="G27" s="32"/>
      <c r="H27" s="41"/>
    </row>
    <row r="28" spans="1:8">
      <c r="A28" s="36"/>
      <c r="B28" s="37"/>
      <c r="C28" s="37"/>
      <c r="D28" s="37"/>
      <c r="E28" s="32"/>
      <c r="F28" s="32"/>
      <c r="G28" s="32"/>
      <c r="H28" s="41"/>
    </row>
    <row r="29" spans="1:8">
      <c r="A29" s="36"/>
      <c r="B29" s="37"/>
      <c r="C29" s="37"/>
      <c r="D29" s="37"/>
      <c r="E29" s="32"/>
      <c r="F29" s="32"/>
      <c r="G29" s="32"/>
      <c r="H29" s="41"/>
    </row>
    <row r="30" spans="1:8">
      <c r="A30" s="36"/>
      <c r="B30" s="37"/>
      <c r="C30" s="37"/>
      <c r="D30" s="37"/>
      <c r="E30" s="32"/>
      <c r="F30" s="32"/>
      <c r="G30" s="32"/>
      <c r="H30" s="41"/>
    </row>
    <row r="31" spans="1:8">
      <c r="A31" s="36"/>
      <c r="B31" s="37"/>
      <c r="C31" s="37"/>
      <c r="D31" s="37"/>
      <c r="E31" s="32"/>
      <c r="F31" s="32"/>
      <c r="G31" s="32"/>
      <c r="H31" s="41"/>
    </row>
    <row r="32" spans="1:8">
      <c r="A32" s="36"/>
      <c r="B32" s="32"/>
      <c r="C32" s="32"/>
      <c r="D32" s="32"/>
      <c r="E32" s="32"/>
      <c r="F32" s="32"/>
      <c r="G32" s="32"/>
      <c r="H32" s="41"/>
    </row>
    <row r="33" spans="1:8">
      <c r="A33" s="36"/>
      <c r="B33" s="32"/>
      <c r="C33" s="32"/>
      <c r="D33" s="32"/>
      <c r="E33" s="32"/>
      <c r="F33" s="32"/>
      <c r="G33" s="32"/>
      <c r="H33" s="41"/>
    </row>
    <row r="34" spans="1:8">
      <c r="A34" s="36"/>
      <c r="B34" s="32"/>
      <c r="C34" s="32"/>
      <c r="D34" s="32"/>
      <c r="E34" s="32"/>
      <c r="F34" s="32"/>
      <c r="G34" s="32"/>
      <c r="H34" s="41"/>
    </row>
    <row r="35" spans="1:8">
      <c r="A35" s="36"/>
      <c r="B35" s="32"/>
      <c r="C35" s="32"/>
      <c r="D35" s="32"/>
      <c r="E35" s="32"/>
      <c r="F35" s="32"/>
      <c r="G35" s="32"/>
      <c r="H35" s="41"/>
    </row>
    <row r="36" spans="1:8">
      <c r="A36" s="36"/>
      <c r="B36" s="32"/>
      <c r="C36" s="32"/>
      <c r="D36" s="32"/>
      <c r="E36" s="32"/>
      <c r="F36" s="32"/>
      <c r="G36" s="32"/>
      <c r="H36" s="41"/>
    </row>
    <row r="37" spans="1:8">
      <c r="A37" s="36"/>
      <c r="B37" s="32"/>
      <c r="C37" s="32"/>
      <c r="D37" s="32"/>
      <c r="E37" s="32"/>
      <c r="F37" s="32"/>
      <c r="G37" s="32"/>
      <c r="H37" s="41"/>
    </row>
    <row r="38" spans="1:8">
      <c r="A38" s="36"/>
      <c r="B38" s="32"/>
      <c r="C38" s="32"/>
      <c r="D38" s="32"/>
      <c r="E38" s="32"/>
      <c r="F38" s="32"/>
      <c r="G38" s="32"/>
      <c r="H38" s="41"/>
    </row>
    <row r="39" spans="1:8">
      <c r="A39" s="36"/>
      <c r="B39" s="32"/>
      <c r="C39" s="32"/>
      <c r="D39" s="32"/>
      <c r="E39" s="32"/>
      <c r="F39" s="32"/>
      <c r="G39" s="32"/>
      <c r="H39" s="41"/>
    </row>
    <row r="40" spans="1:8">
      <c r="A40" s="36"/>
      <c r="B40" s="32"/>
      <c r="C40" s="32"/>
      <c r="D40" s="32"/>
      <c r="E40" s="32"/>
      <c r="F40" s="32"/>
      <c r="G40" s="32"/>
      <c r="H40" s="41"/>
    </row>
    <row r="41" spans="1:8">
      <c r="A41" s="36"/>
      <c r="B41" s="32"/>
      <c r="C41" s="32"/>
      <c r="D41" s="32"/>
      <c r="E41" s="32"/>
      <c r="F41" s="32"/>
      <c r="G41" s="32"/>
      <c r="H41" s="41"/>
    </row>
    <row r="42" spans="1:8">
      <c r="A42" s="36"/>
      <c r="B42" s="32"/>
      <c r="C42" s="32"/>
      <c r="D42" s="32"/>
      <c r="E42" s="32"/>
      <c r="F42" s="32"/>
      <c r="G42" s="32"/>
      <c r="H42" s="41"/>
    </row>
    <row r="43" spans="1:8">
      <c r="A43" s="36"/>
      <c r="B43" s="32"/>
      <c r="C43" s="37"/>
      <c r="D43" s="37"/>
      <c r="E43" s="37"/>
      <c r="F43" s="37"/>
      <c r="G43" s="37"/>
      <c r="H43" s="38"/>
    </row>
    <row r="44" spans="1:8">
      <c r="A44" s="36"/>
      <c r="B44" s="32"/>
      <c r="C44" s="32"/>
      <c r="D44" s="32"/>
      <c r="E44" s="32"/>
      <c r="F44" s="32"/>
      <c r="G44" s="32"/>
      <c r="H44" s="41"/>
    </row>
    <row r="45" spans="1:8">
      <c r="A45" s="36"/>
      <c r="B45" s="32"/>
      <c r="C45" s="32"/>
      <c r="D45" s="32"/>
      <c r="E45" s="32"/>
      <c r="F45" s="32"/>
      <c r="G45" s="32"/>
      <c r="H45" s="41"/>
    </row>
    <row r="46" spans="1:8">
      <c r="A46" s="36"/>
      <c r="B46" s="32"/>
      <c r="C46" s="32"/>
      <c r="D46" s="32"/>
      <c r="E46" s="32"/>
      <c r="F46" s="32"/>
      <c r="G46" s="32"/>
      <c r="H46" s="41"/>
    </row>
    <row r="47" spans="1:8" ht="15.75" thickBot="1">
      <c r="A47" s="42"/>
      <c r="B47" s="43"/>
      <c r="C47" s="44"/>
      <c r="D47" s="44"/>
      <c r="E47" s="44"/>
      <c r="F47" s="44"/>
      <c r="G47" s="44"/>
      <c r="H47" s="667"/>
    </row>
    <row r="48" spans="1:8">
      <c r="A48" s="32"/>
      <c r="B48" s="32"/>
      <c r="C48" s="37"/>
      <c r="D48" s="37"/>
      <c r="E48" s="37"/>
      <c r="F48" s="37"/>
      <c r="G48" s="37"/>
      <c r="H48" s="37"/>
    </row>
    <row r="49" spans="1:8">
      <c r="A49" s="119" t="s">
        <v>1678</v>
      </c>
      <c r="B49" s="32"/>
      <c r="C49" s="37"/>
      <c r="D49" s="37"/>
      <c r="E49" s="37"/>
      <c r="F49" s="37"/>
      <c r="G49" s="37"/>
      <c r="H49" s="37"/>
    </row>
    <row r="50" spans="1:8">
      <c r="A50" s="37" t="s">
        <v>1679</v>
      </c>
      <c r="B50" s="37"/>
      <c r="C50" s="37"/>
      <c r="D50" s="16"/>
      <c r="E50" s="37"/>
      <c r="F50" s="37"/>
      <c r="G50" s="37"/>
      <c r="H50" s="37"/>
    </row>
    <row r="51" spans="1:8">
      <c r="A51"/>
      <c r="B51"/>
      <c r="C51"/>
      <c r="D51"/>
      <c r="E51"/>
      <c r="F51"/>
      <c r="G51"/>
      <c r="H51"/>
    </row>
    <row r="52" spans="1:8">
      <c r="A52"/>
      <c r="B52"/>
      <c r="C52"/>
      <c r="D52"/>
      <c r="E52"/>
      <c r="F52"/>
      <c r="G52"/>
      <c r="H52"/>
    </row>
    <row r="53" spans="1:8">
      <c r="A53"/>
      <c r="B53"/>
      <c r="C53"/>
      <c r="D53"/>
      <c r="E53"/>
      <c r="F53"/>
      <c r="G53"/>
      <c r="H53"/>
    </row>
    <row r="54" spans="1:8">
      <c r="A54"/>
      <c r="B54"/>
      <c r="C54"/>
      <c r="D54"/>
      <c r="E54"/>
      <c r="F54"/>
      <c r="G54"/>
      <c r="H54"/>
    </row>
    <row r="55" spans="1:8">
      <c r="A55" s="37"/>
      <c r="B55" s="37"/>
      <c r="C55" s="37"/>
      <c r="D55" s="16"/>
      <c r="E55" s="37"/>
      <c r="F55" s="37"/>
      <c r="G55" s="37"/>
      <c r="H55" s="37"/>
    </row>
    <row r="56" spans="1:8">
      <c r="A56" s="37"/>
      <c r="B56" s="37"/>
      <c r="C56" s="37"/>
      <c r="D56" s="16"/>
      <c r="E56" s="37"/>
      <c r="F56" s="37"/>
      <c r="G56" s="37"/>
      <c r="H56" s="37"/>
    </row>
    <row r="57" spans="1:8">
      <c r="A57" s="37"/>
      <c r="B57" s="37"/>
      <c r="C57" s="37"/>
      <c r="D57" s="16"/>
      <c r="E57" s="37"/>
      <c r="F57" s="37"/>
      <c r="G57" s="37"/>
      <c r="H57" s="37"/>
    </row>
    <row r="58" spans="1:8">
      <c r="A58" s="32"/>
      <c r="B58" s="32"/>
      <c r="C58" s="32"/>
      <c r="D58" s="32"/>
      <c r="E58" s="32"/>
      <c r="F58" s="32"/>
      <c r="G58" s="32"/>
      <c r="H58" s="32"/>
    </row>
    <row r="59" spans="1:8">
      <c r="C59" s="32"/>
      <c r="D59" s="32"/>
      <c r="E59" s="32"/>
      <c r="F59" s="32"/>
      <c r="G59" s="32"/>
      <c r="H59" s="32"/>
    </row>
    <row r="60" spans="1:8">
      <c r="C60" s="32"/>
      <c r="D60" s="32"/>
      <c r="E60" s="32"/>
      <c r="F60" s="32"/>
      <c r="G60" s="32"/>
      <c r="H60" s="32"/>
    </row>
    <row r="61" spans="1:8">
      <c r="C61" s="32"/>
      <c r="D61" s="32"/>
      <c r="E61" s="32"/>
      <c r="F61" s="32"/>
      <c r="G61" s="32"/>
      <c r="H61" s="32"/>
    </row>
    <row r="62" spans="1:8">
      <c r="C62" s="32"/>
      <c r="D62" s="32"/>
      <c r="E62" s="32"/>
      <c r="F62" s="32"/>
      <c r="G62" s="32"/>
      <c r="H62" s="32"/>
    </row>
    <row r="63" spans="1:8">
      <c r="C63" s="32"/>
      <c r="D63" s="32"/>
      <c r="E63" s="32"/>
      <c r="F63" s="32"/>
      <c r="G63" s="32"/>
      <c r="H63" s="32"/>
    </row>
    <row r="64" spans="1:8">
      <c r="C64" s="32"/>
      <c r="D64" s="32"/>
      <c r="E64" s="32"/>
      <c r="F64" s="32"/>
      <c r="G64" s="32"/>
      <c r="H64" s="32"/>
    </row>
    <row r="65" spans="3:8">
      <c r="C65" s="32"/>
      <c r="D65" s="32"/>
      <c r="E65" s="32"/>
      <c r="F65" s="32"/>
      <c r="G65" s="32"/>
      <c r="H65" s="32"/>
    </row>
    <row r="66" spans="3:8">
      <c r="C66" s="32"/>
      <c r="D66" s="32"/>
      <c r="E66" s="32"/>
      <c r="F66" s="32"/>
      <c r="G66" s="32"/>
      <c r="H66" s="32"/>
    </row>
    <row r="67" spans="3:8">
      <c r="C67" s="32"/>
      <c r="D67" s="32"/>
      <c r="E67" s="32"/>
      <c r="F67" s="32"/>
      <c r="G67" s="32"/>
      <c r="H67" s="32"/>
    </row>
    <row r="125" spans="1:5" ht="15.75" thickBot="1"/>
    <row r="126" spans="1:5">
      <c r="A126" s="1962"/>
      <c r="B126" s="2197"/>
      <c r="C126" s="2197"/>
      <c r="D126" s="2197"/>
      <c r="E126" s="1964"/>
    </row>
    <row r="127" spans="1:5">
      <c r="A127" s="2511"/>
      <c r="E127" s="2678"/>
    </row>
    <row r="128" spans="1:5">
      <c r="A128" s="2511"/>
      <c r="E128" s="2678"/>
    </row>
    <row r="129" spans="1:6">
      <c r="A129" s="2511"/>
      <c r="E129" s="2678"/>
    </row>
    <row r="130" spans="1:6">
      <c r="A130" s="2511"/>
      <c r="E130" s="2678"/>
    </row>
    <row r="131" spans="1:6">
      <c r="A131" s="2511"/>
      <c r="E131" s="2678"/>
    </row>
    <row r="132" spans="1:6">
      <c r="A132" s="2511"/>
      <c r="C132" s="2850"/>
      <c r="D132" s="2850"/>
      <c r="E132" s="2678"/>
    </row>
    <row r="133" spans="1:6">
      <c r="A133" s="2511"/>
      <c r="C133" s="1097"/>
      <c r="D133" s="1097"/>
      <c r="E133" s="2678"/>
    </row>
    <row r="134" spans="1:6">
      <c r="A134" s="2511"/>
      <c r="C134" s="1097"/>
      <c r="D134" s="1097"/>
      <c r="E134" s="2678"/>
    </row>
    <row r="135" spans="1:6">
      <c r="A135" s="2511"/>
      <c r="C135" s="1097"/>
      <c r="D135" s="1097"/>
      <c r="E135" s="2678"/>
    </row>
    <row r="136" spans="1:6">
      <c r="A136" s="2511"/>
      <c r="C136" s="1097"/>
      <c r="D136" s="1097"/>
      <c r="E136" s="2678"/>
      <c r="F136" s="2678"/>
    </row>
    <row r="137" spans="1:6">
      <c r="A137" s="2511"/>
      <c r="C137" s="1097"/>
      <c r="D137" s="1097"/>
      <c r="E137" s="2678"/>
      <c r="F137" s="2678"/>
    </row>
    <row r="138" spans="1:6">
      <c r="A138" s="2511"/>
      <c r="C138" s="1097"/>
      <c r="D138" s="1097"/>
      <c r="E138" s="2678"/>
      <c r="F138" s="2678"/>
    </row>
    <row r="139" spans="1:6">
      <c r="A139" s="2511"/>
      <c r="C139" s="1097"/>
      <c r="D139" s="1097"/>
      <c r="E139" s="2678"/>
      <c r="F139" s="2678"/>
    </row>
    <row r="140" spans="1:6">
      <c r="A140" s="2511"/>
      <c r="C140" s="1097"/>
      <c r="D140" s="1097"/>
      <c r="E140" s="2678"/>
      <c r="F140" s="2678"/>
    </row>
    <row r="141" spans="1:6">
      <c r="A141" s="2511"/>
      <c r="C141" s="1097"/>
      <c r="D141" s="1097"/>
      <c r="E141" s="2678"/>
      <c r="F141" s="2678"/>
    </row>
    <row r="142" spans="1:6">
      <c r="A142" s="2511"/>
      <c r="C142" s="1097"/>
      <c r="D142" s="1097"/>
      <c r="E142" s="2678"/>
      <c r="F142" s="2678"/>
    </row>
    <row r="143" spans="1:6">
      <c r="A143" s="2511"/>
      <c r="C143" s="1097"/>
      <c r="D143" s="1097"/>
      <c r="E143" s="2678"/>
      <c r="F143" s="2678"/>
    </row>
    <row r="144" spans="1:6">
      <c r="A144" s="2511"/>
      <c r="C144" s="1097"/>
      <c r="D144" s="1097"/>
      <c r="E144" s="2678"/>
      <c r="F144" s="2678"/>
    </row>
    <row r="145" spans="1:6">
      <c r="A145" s="2511"/>
      <c r="C145" s="1097"/>
      <c r="D145" s="1097"/>
      <c r="E145" s="2678"/>
      <c r="F145" s="2678"/>
    </row>
    <row r="146" spans="1:6">
      <c r="A146" s="2511"/>
      <c r="C146" s="1097"/>
      <c r="D146" s="1097"/>
      <c r="E146" s="2678"/>
      <c r="F146" s="2678"/>
    </row>
    <row r="147" spans="1:6">
      <c r="A147" s="2511"/>
      <c r="C147" s="1097"/>
      <c r="D147" s="1097"/>
      <c r="E147" s="2678"/>
      <c r="F147" s="2678"/>
    </row>
    <row r="148" spans="1:6">
      <c r="A148" s="2511"/>
      <c r="C148" s="1097"/>
      <c r="D148" s="1097"/>
      <c r="E148" s="2678"/>
      <c r="F148" s="2678"/>
    </row>
    <row r="149" spans="1:6">
      <c r="A149" s="2511"/>
      <c r="C149" s="1097"/>
      <c r="D149" s="1097"/>
      <c r="E149" s="2678"/>
      <c r="F149" s="2678"/>
    </row>
    <row r="150" spans="1:6">
      <c r="A150" s="2511"/>
      <c r="C150" s="1097"/>
      <c r="D150" s="1097"/>
      <c r="E150" s="2678"/>
      <c r="F150" s="2678"/>
    </row>
    <row r="151" spans="1:6">
      <c r="A151" s="2511"/>
      <c r="C151" s="1097"/>
      <c r="D151" s="1097"/>
      <c r="E151" s="2678"/>
      <c r="F151" s="2678"/>
    </row>
    <row r="152" spans="1:6">
      <c r="A152" s="2511"/>
      <c r="C152" s="1097"/>
      <c r="D152" s="1097"/>
      <c r="E152" s="2678"/>
      <c r="F152" s="2678"/>
    </row>
    <row r="153" spans="1:6">
      <c r="A153" s="2511"/>
      <c r="C153" s="1097"/>
      <c r="D153" s="1097"/>
      <c r="E153" s="2678"/>
      <c r="F153" s="2678"/>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2">
    <mergeCell ref="F6:H6"/>
    <mergeCell ref="B10:H19"/>
  </mergeCells>
  <printOptions horizontalCentered="1" verticalCentered="1"/>
  <pageMargins left="0.25" right="0.25" top="0.25" bottom="0.25" header="0" footer="0"/>
  <pageSetup scale="84" orientation="portrait" r:id="rId1"/>
  <headerFooter alignWithMargins="0"/>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tabColor rgb="FF92D050"/>
  </sheetPr>
  <dimension ref="A1:G200"/>
  <sheetViews>
    <sheetView view="pageBreakPreview" zoomScale="85" zoomScaleNormal="70" zoomScaleSheetLayoutView="85" workbookViewId="0">
      <selection activeCell="B40" sqref="B40"/>
    </sheetView>
  </sheetViews>
  <sheetFormatPr defaultColWidth="9.6640625" defaultRowHeight="15"/>
  <cols>
    <col min="1" max="1" width="4.6640625" style="13" customWidth="1"/>
    <col min="2" max="2" width="36.6640625" style="13" customWidth="1"/>
    <col min="3" max="3" width="6.6640625" style="13" customWidth="1"/>
    <col min="4" max="4" width="18.6640625" style="13" customWidth="1"/>
    <col min="5" max="5" width="15.6640625" style="13" customWidth="1"/>
    <col min="6" max="16384" width="9.6640625" style="13"/>
  </cols>
  <sheetData>
    <row r="1" spans="1:7">
      <c r="A1" s="45"/>
      <c r="B1" s="46" t="s">
        <v>1757</v>
      </c>
      <c r="C1" s="60" t="s">
        <v>1307</v>
      </c>
      <c r="D1" s="46"/>
      <c r="E1" s="48" t="s">
        <v>1759</v>
      </c>
      <c r="F1" s="668" t="s">
        <v>1760</v>
      </c>
      <c r="G1" s="668"/>
    </row>
    <row r="2" spans="1:7">
      <c r="A2" s="36"/>
      <c r="B2" s="80" t="str">
        <f>'Data Sheet'!$C$25</f>
        <v xml:space="preserve">Niagara Mohawk Power Corporation </v>
      </c>
      <c r="C2" s="59" t="s">
        <v>5790</v>
      </c>
      <c r="D2" s="65"/>
      <c r="E2" s="32" t="s">
        <v>1682</v>
      </c>
      <c r="F2" s="54"/>
      <c r="G2" s="38"/>
    </row>
    <row r="3" spans="1:7" ht="15" customHeight="1">
      <c r="A3" s="39"/>
      <c r="B3" s="40"/>
      <c r="C3" s="100" t="s">
        <v>1683</v>
      </c>
      <c r="D3" s="99"/>
      <c r="E3" s="550" t="str">
        <f>'Data Sheet'!$C$40</f>
        <v>April 30, 2025</v>
      </c>
      <c r="F3" s="953" t="str">
        <f>'Data Sheet'!$C$38</f>
        <v>December 31, 2024</v>
      </c>
      <c r="G3" s="669"/>
    </row>
    <row r="4" spans="1:7" ht="15" customHeight="1">
      <c r="A4" s="33" t="s">
        <v>1684</v>
      </c>
      <c r="B4" s="34"/>
      <c r="C4" s="34"/>
      <c r="D4" s="34"/>
      <c r="E4" s="34"/>
      <c r="F4" s="34"/>
      <c r="G4" s="35"/>
    </row>
    <row r="5" spans="1:7">
      <c r="A5" s="36"/>
      <c r="B5" s="32"/>
      <c r="C5" s="32"/>
      <c r="D5" s="37"/>
      <c r="E5" s="37"/>
      <c r="F5" s="37"/>
      <c r="G5" s="38"/>
    </row>
    <row r="6" spans="1:7" ht="15" customHeight="1">
      <c r="A6" s="36"/>
      <c r="B6" s="3524" t="s">
        <v>604</v>
      </c>
      <c r="C6" s="37"/>
      <c r="D6" s="3524" t="s">
        <v>1784</v>
      </c>
      <c r="E6" s="3524"/>
      <c r="F6" s="3526"/>
      <c r="G6" s="38"/>
    </row>
    <row r="7" spans="1:7">
      <c r="A7" s="36"/>
      <c r="B7" s="3526"/>
      <c r="C7" s="37"/>
      <c r="D7" s="3524"/>
      <c r="E7" s="3524"/>
      <c r="F7" s="3526"/>
      <c r="G7" s="38"/>
    </row>
    <row r="8" spans="1:7">
      <c r="A8" s="36"/>
      <c r="B8" s="3526"/>
      <c r="C8" s="37"/>
      <c r="D8" s="3524"/>
      <c r="E8" s="3524"/>
      <c r="F8" s="3526"/>
      <c r="G8" s="38"/>
    </row>
    <row r="9" spans="1:7">
      <c r="A9" s="36"/>
      <c r="B9" s="3526"/>
      <c r="C9" s="37"/>
      <c r="D9" s="3524"/>
      <c r="E9" s="3524"/>
      <c r="F9" s="3526"/>
      <c r="G9" s="38"/>
    </row>
    <row r="10" spans="1:7">
      <c r="A10" s="36"/>
      <c r="B10" s="3526"/>
      <c r="C10" s="37"/>
      <c r="D10" s="3526"/>
      <c r="E10" s="3526"/>
      <c r="F10" s="3526"/>
      <c r="G10" s="38"/>
    </row>
    <row r="11" spans="1:7" ht="15" customHeight="1">
      <c r="A11" s="36"/>
      <c r="B11" s="3526"/>
      <c r="C11" s="37"/>
      <c r="D11" s="3527" t="s">
        <v>1785</v>
      </c>
      <c r="E11" s="3527"/>
      <c r="F11" s="3528"/>
      <c r="G11" s="38"/>
    </row>
    <row r="12" spans="1:7">
      <c r="A12" s="36"/>
      <c r="B12" s="3526"/>
      <c r="D12" s="3527"/>
      <c r="E12" s="3527"/>
      <c r="F12" s="3528"/>
      <c r="G12" s="38"/>
    </row>
    <row r="13" spans="1:7">
      <c r="A13" s="36"/>
      <c r="D13" s="3527"/>
      <c r="E13" s="3527"/>
      <c r="F13" s="3528"/>
      <c r="G13" s="38"/>
    </row>
    <row r="14" spans="1:7">
      <c r="A14" s="36"/>
      <c r="D14" s="670"/>
      <c r="E14" s="670"/>
      <c r="F14" s="671"/>
      <c r="G14" s="38"/>
    </row>
    <row r="15" spans="1:7">
      <c r="A15" s="36"/>
      <c r="D15" s="670"/>
      <c r="E15" s="670"/>
      <c r="F15" s="670"/>
      <c r="G15" s="38"/>
    </row>
    <row r="16" spans="1:7">
      <c r="A16" s="33"/>
      <c r="B16" s="34"/>
      <c r="C16" s="34"/>
      <c r="D16" s="34"/>
      <c r="E16" s="34"/>
      <c r="F16" s="34"/>
      <c r="G16" s="35"/>
    </row>
    <row r="17" spans="1:7">
      <c r="A17" s="33" t="s">
        <v>1685</v>
      </c>
      <c r="B17" s="34"/>
      <c r="C17" s="34"/>
      <c r="D17" s="34"/>
      <c r="E17" s="34"/>
      <c r="F17" s="34"/>
      <c r="G17" s="35"/>
    </row>
    <row r="18" spans="1:7" ht="15" customHeight="1">
      <c r="A18" s="36"/>
      <c r="B18" s="3529" t="s">
        <v>2994</v>
      </c>
      <c r="C18" s="672"/>
      <c r="D18" s="3530" t="s">
        <v>2995</v>
      </c>
      <c r="E18" s="3511"/>
      <c r="F18" s="3511"/>
      <c r="G18" s="673"/>
    </row>
    <row r="19" spans="1:7">
      <c r="A19" s="36"/>
      <c r="B19" s="3516"/>
      <c r="C19"/>
      <c r="D19" s="3513"/>
      <c r="E19" s="3513"/>
      <c r="F19" s="3513"/>
      <c r="G19" s="674"/>
    </row>
    <row r="20" spans="1:7" ht="15" customHeight="1">
      <c r="A20" s="36"/>
      <c r="B20" s="3532" t="s">
        <v>2996</v>
      </c>
      <c r="C20" s="675"/>
      <c r="D20" s="3513"/>
      <c r="E20" s="3513"/>
      <c r="F20" s="3513"/>
      <c r="G20" s="674"/>
    </row>
    <row r="21" spans="1:7">
      <c r="A21" s="36"/>
      <c r="B21" s="3532"/>
      <c r="C21" s="675"/>
      <c r="D21" s="3513"/>
      <c r="E21" s="3513"/>
      <c r="F21" s="3513"/>
      <c r="G21" s="674"/>
    </row>
    <row r="22" spans="1:7" ht="15" customHeight="1">
      <c r="A22" s="36"/>
      <c r="B22" s="3532" t="s">
        <v>605</v>
      </c>
      <c r="C22"/>
      <c r="D22" s="3513"/>
      <c r="E22" s="3513"/>
      <c r="F22" s="3513"/>
      <c r="G22" s="674"/>
    </row>
    <row r="23" spans="1:7">
      <c r="A23" s="36"/>
      <c r="B23" s="3532"/>
      <c r="C23" s="675"/>
      <c r="D23" s="3513"/>
      <c r="E23" s="3513"/>
      <c r="F23" s="3513"/>
      <c r="G23" s="674"/>
    </row>
    <row r="24" spans="1:7">
      <c r="A24" s="36"/>
      <c r="B24" s="3532"/>
      <c r="C24" s="676"/>
      <c r="D24" s="3513"/>
      <c r="E24" s="3513"/>
      <c r="F24" s="3513"/>
      <c r="G24" s="674"/>
    </row>
    <row r="25" spans="1:7" ht="15" customHeight="1">
      <c r="A25" s="36"/>
      <c r="B25" s="3532" t="s">
        <v>2997</v>
      </c>
      <c r="C25" s="676"/>
      <c r="D25" s="3513"/>
      <c r="E25" s="3513"/>
      <c r="F25" s="3513"/>
      <c r="G25" s="674"/>
    </row>
    <row r="26" spans="1:7">
      <c r="A26" s="36"/>
      <c r="B26" s="3533"/>
      <c r="C26" s="119"/>
      <c r="D26" s="3513"/>
      <c r="E26" s="3513"/>
      <c r="F26" s="3513"/>
      <c r="G26" s="674"/>
    </row>
    <row r="27" spans="1:7">
      <c r="A27" s="39"/>
      <c r="B27" s="3534"/>
      <c r="C27" s="34"/>
      <c r="D27" s="3531"/>
      <c r="E27" s="3531"/>
      <c r="F27" s="3531"/>
      <c r="G27" s="35"/>
    </row>
    <row r="28" spans="1:7">
      <c r="A28" s="131" t="s">
        <v>1686</v>
      </c>
      <c r="B28" s="37"/>
      <c r="C28" s="37"/>
      <c r="D28" s="54" t="s">
        <v>2835</v>
      </c>
      <c r="E28" s="144" t="s">
        <v>1687</v>
      </c>
      <c r="F28" s="677" t="s">
        <v>1688</v>
      </c>
      <c r="G28" s="38"/>
    </row>
    <row r="29" spans="1:7">
      <c r="A29" s="131" t="s">
        <v>1689</v>
      </c>
      <c r="B29" s="37" t="s">
        <v>1690</v>
      </c>
      <c r="C29" s="37"/>
      <c r="D29" s="54" t="s">
        <v>1691</v>
      </c>
      <c r="E29" s="144" t="s">
        <v>1692</v>
      </c>
      <c r="F29" s="54" t="s">
        <v>1693</v>
      </c>
      <c r="G29" s="38"/>
    </row>
    <row r="30" spans="1:7">
      <c r="A30" s="56"/>
      <c r="B30" s="34" t="s">
        <v>2935</v>
      </c>
      <c r="C30" s="34"/>
      <c r="D30" s="57" t="s">
        <v>2936</v>
      </c>
      <c r="E30" s="136" t="s">
        <v>2937</v>
      </c>
      <c r="F30" s="57" t="s">
        <v>2938</v>
      </c>
      <c r="G30" s="35"/>
    </row>
    <row r="31" spans="1:7">
      <c r="A31" s="131" t="s">
        <v>1694</v>
      </c>
      <c r="B31" s="119" t="s">
        <v>5023</v>
      </c>
      <c r="C31" s="119"/>
      <c r="D31" s="1414">
        <v>-1</v>
      </c>
      <c r="E31" s="144">
        <v>100</v>
      </c>
      <c r="F31" s="680"/>
      <c r="G31" s="681"/>
    </row>
    <row r="32" spans="1:7">
      <c r="A32" s="131" t="s">
        <v>1695</v>
      </c>
      <c r="B32" s="119" t="s">
        <v>5024</v>
      </c>
      <c r="C32" s="119"/>
      <c r="D32" s="678"/>
      <c r="E32" s="679"/>
      <c r="F32" s="682"/>
      <c r="G32" s="681"/>
    </row>
    <row r="33" spans="1:7">
      <c r="A33" s="131" t="s">
        <v>1696</v>
      </c>
      <c r="B33" s="119" t="s">
        <v>5025</v>
      </c>
      <c r="C33" s="119"/>
      <c r="D33" s="678"/>
      <c r="E33" s="679"/>
      <c r="F33" s="682"/>
      <c r="G33" s="681"/>
    </row>
    <row r="34" spans="1:7">
      <c r="A34" s="131" t="s">
        <v>1697</v>
      </c>
      <c r="B34" s="119" t="s">
        <v>5026</v>
      </c>
      <c r="C34" s="119"/>
      <c r="D34" s="678"/>
      <c r="E34" s="679"/>
      <c r="F34" s="682"/>
      <c r="G34" s="681"/>
    </row>
    <row r="35" spans="1:7">
      <c r="A35" s="131" t="s">
        <v>1698</v>
      </c>
      <c r="B35" s="119" t="s">
        <v>5027</v>
      </c>
      <c r="C35" s="119"/>
      <c r="D35" s="678"/>
      <c r="E35" s="679"/>
      <c r="F35" s="682"/>
      <c r="G35" s="681"/>
    </row>
    <row r="36" spans="1:7">
      <c r="A36" s="131" t="s">
        <v>1699</v>
      </c>
      <c r="B36" s="119" t="s">
        <v>6761</v>
      </c>
      <c r="C36" s="119"/>
      <c r="D36" s="678"/>
      <c r="E36" s="679"/>
      <c r="F36" s="682"/>
      <c r="G36" s="681"/>
    </row>
    <row r="37" spans="1:7">
      <c r="A37" s="131" t="s">
        <v>1700</v>
      </c>
      <c r="B37" s="119"/>
      <c r="C37" s="119"/>
      <c r="D37" s="678"/>
      <c r="E37" s="679"/>
      <c r="F37" s="682"/>
      <c r="G37" s="681"/>
    </row>
    <row r="38" spans="1:7">
      <c r="A38" s="131" t="s">
        <v>1701</v>
      </c>
      <c r="B38" s="119"/>
      <c r="C38" s="119"/>
      <c r="D38" s="678"/>
      <c r="E38" s="679"/>
      <c r="F38" s="682"/>
      <c r="G38" s="681"/>
    </row>
    <row r="39" spans="1:7">
      <c r="A39" s="131" t="s">
        <v>1702</v>
      </c>
      <c r="B39" s="119"/>
      <c r="C39" s="119"/>
      <c r="D39" s="678"/>
      <c r="E39" s="679"/>
      <c r="F39" s="682"/>
      <c r="G39" s="681"/>
    </row>
    <row r="40" spans="1:7">
      <c r="A40" s="131" t="s">
        <v>1703</v>
      </c>
      <c r="B40" s="119"/>
      <c r="C40" s="119"/>
      <c r="D40" s="678"/>
      <c r="E40" s="679"/>
      <c r="F40" s="682"/>
      <c r="G40" s="681"/>
    </row>
    <row r="41" spans="1:7">
      <c r="A41" s="131" t="s">
        <v>1704</v>
      </c>
      <c r="B41" s="119"/>
      <c r="C41" s="119"/>
      <c r="D41" s="678"/>
      <c r="E41" s="679"/>
      <c r="F41" s="682"/>
      <c r="G41" s="681"/>
    </row>
    <row r="42" spans="1:7">
      <c r="A42" s="131" t="s">
        <v>1705</v>
      </c>
      <c r="B42" s="119"/>
      <c r="C42" s="119"/>
      <c r="D42" s="678"/>
      <c r="E42" s="679"/>
      <c r="F42" s="682"/>
      <c r="G42" s="681"/>
    </row>
    <row r="43" spans="1:7">
      <c r="A43" s="131" t="s">
        <v>1706</v>
      </c>
      <c r="B43" s="119"/>
      <c r="C43" s="119"/>
      <c r="D43" s="678"/>
      <c r="E43" s="679"/>
      <c r="F43" s="682"/>
      <c r="G43" s="681"/>
    </row>
    <row r="44" spans="1:7">
      <c r="A44" s="131" t="s">
        <v>1707</v>
      </c>
      <c r="B44" s="119"/>
      <c r="C44" s="119"/>
      <c r="D44" s="678"/>
      <c r="E44" s="679"/>
      <c r="F44" s="682"/>
      <c r="G44" s="681"/>
    </row>
    <row r="45" spans="1:7">
      <c r="A45" s="131" t="s">
        <v>1708</v>
      </c>
      <c r="B45" s="119"/>
      <c r="C45" s="119"/>
      <c r="D45" s="678"/>
      <c r="E45" s="679"/>
      <c r="F45" s="682"/>
      <c r="G45" s="681"/>
    </row>
    <row r="46" spans="1:7">
      <c r="A46" s="131" t="s">
        <v>1709</v>
      </c>
      <c r="B46" s="119"/>
      <c r="C46" s="119"/>
      <c r="D46" s="678"/>
      <c r="E46" s="679"/>
      <c r="F46" s="682"/>
      <c r="G46" s="681"/>
    </row>
    <row r="47" spans="1:7">
      <c r="A47" s="131" t="s">
        <v>1710</v>
      </c>
      <c r="B47" s="119"/>
      <c r="C47" s="119"/>
      <c r="D47" s="678"/>
      <c r="E47" s="679"/>
      <c r="F47" s="682"/>
      <c r="G47" s="681"/>
    </row>
    <row r="48" spans="1:7">
      <c r="A48" s="131" t="s">
        <v>1711</v>
      </c>
      <c r="B48" s="119"/>
      <c r="C48" s="119"/>
      <c r="D48" s="678"/>
      <c r="E48" s="679"/>
      <c r="F48" s="682"/>
      <c r="G48" s="681"/>
    </row>
    <row r="49" spans="1:7">
      <c r="A49" s="131" t="s">
        <v>1712</v>
      </c>
      <c r="B49" s="119"/>
      <c r="C49" s="119"/>
      <c r="D49" s="678"/>
      <c r="E49" s="679"/>
      <c r="F49" s="682"/>
      <c r="G49" s="681"/>
    </row>
    <row r="50" spans="1:7">
      <c r="A50" s="131" t="s">
        <v>1713</v>
      </c>
      <c r="B50" s="119"/>
      <c r="C50" s="119"/>
      <c r="D50" s="678"/>
      <c r="E50" s="679"/>
      <c r="F50" s="682"/>
      <c r="G50" s="681"/>
    </row>
    <row r="51" spans="1:7">
      <c r="A51" s="131" t="s">
        <v>558</v>
      </c>
      <c r="B51" s="119"/>
      <c r="C51" s="119"/>
      <c r="D51" s="678"/>
      <c r="E51" s="679"/>
      <c r="F51" s="682"/>
      <c r="G51" s="681"/>
    </row>
    <row r="52" spans="1:7">
      <c r="A52" s="131" t="s">
        <v>559</v>
      </c>
      <c r="B52" s="119"/>
      <c r="C52" s="119"/>
      <c r="D52" s="678"/>
      <c r="E52" s="679"/>
      <c r="F52" s="682"/>
      <c r="G52" s="681"/>
    </row>
    <row r="53" spans="1:7">
      <c r="A53" s="131" t="s">
        <v>560</v>
      </c>
      <c r="B53" s="119"/>
      <c r="C53" s="119"/>
      <c r="D53" s="678"/>
      <c r="E53" s="679"/>
      <c r="F53" s="682"/>
      <c r="G53" s="681"/>
    </row>
    <row r="54" spans="1:7">
      <c r="A54" s="131" t="s">
        <v>561</v>
      </c>
      <c r="B54" s="119"/>
      <c r="C54" s="119"/>
      <c r="D54" s="678"/>
      <c r="E54" s="679"/>
      <c r="F54" s="682"/>
      <c r="G54" s="681"/>
    </row>
    <row r="55" spans="1:7">
      <c r="A55" s="131" t="s">
        <v>562</v>
      </c>
      <c r="B55" s="119"/>
      <c r="C55" s="119"/>
      <c r="D55" s="678"/>
      <c r="E55" s="679"/>
      <c r="F55" s="682"/>
      <c r="G55" s="681"/>
    </row>
    <row r="56" spans="1:7">
      <c r="A56" s="131" t="s">
        <v>563</v>
      </c>
      <c r="B56" s="119"/>
      <c r="C56" s="119"/>
      <c r="D56" s="678"/>
      <c r="E56" s="679"/>
      <c r="F56" s="682"/>
      <c r="G56" s="681"/>
    </row>
    <row r="57" spans="1:7" ht="15.75" thickBot="1">
      <c r="A57" s="513" t="s">
        <v>564</v>
      </c>
      <c r="B57" s="120"/>
      <c r="C57" s="120"/>
      <c r="D57" s="683"/>
      <c r="E57" s="684"/>
      <c r="F57" s="135"/>
      <c r="G57" s="685"/>
    </row>
    <row r="58" spans="1:7">
      <c r="A58" s="119" t="s">
        <v>565</v>
      </c>
      <c r="B58" s="119"/>
      <c r="C58" s="119"/>
      <c r="D58" s="119"/>
      <c r="E58" s="142"/>
      <c r="F58" s="686"/>
      <c r="G58" s="686"/>
    </row>
    <row r="59" spans="1:7">
      <c r="A59"/>
      <c r="B59" s="119"/>
      <c r="C59" s="119"/>
      <c r="D59" s="119"/>
      <c r="E59" s="142"/>
      <c r="F59" s="686"/>
      <c r="G59" s="686"/>
    </row>
    <row r="60" spans="1:7">
      <c r="A60" s="686" t="s">
        <v>566</v>
      </c>
      <c r="B60" s="11"/>
      <c r="C60" s="11"/>
      <c r="D60" s="686"/>
      <c r="E60" s="686"/>
      <c r="F60" s="686"/>
      <c r="G60" s="686"/>
    </row>
    <row r="61" spans="1:7" ht="15.75" thickBot="1">
      <c r="B61" s="17"/>
      <c r="C61" s="17"/>
      <c r="D61" s="17"/>
      <c r="E61" s="231"/>
      <c r="F61" s="11"/>
      <c r="G61" s="11"/>
    </row>
    <row r="62" spans="1:7">
      <c r="A62" s="45"/>
      <c r="B62" s="687" t="s">
        <v>1757</v>
      </c>
      <c r="C62" s="406" t="s">
        <v>1307</v>
      </c>
      <c r="D62" s="688"/>
      <c r="E62" s="519" t="s">
        <v>1680</v>
      </c>
      <c r="F62" s="689" t="s">
        <v>1760</v>
      </c>
      <c r="G62" s="689"/>
    </row>
    <row r="63" spans="1:7">
      <c r="A63" s="36"/>
      <c r="B63" s="80" t="str">
        <f>'Data Sheet'!$C$25</f>
        <v xml:space="preserve">Niagara Mohawk Power Corporation </v>
      </c>
      <c r="C63" s="678" t="s">
        <v>5790</v>
      </c>
      <c r="D63" s="690"/>
      <c r="E63" s="517" t="s">
        <v>1682</v>
      </c>
      <c r="F63" s="682"/>
      <c r="G63" s="681"/>
    </row>
    <row r="64" spans="1:7">
      <c r="A64" s="39"/>
      <c r="B64" s="156"/>
      <c r="C64" s="658" t="s">
        <v>1683</v>
      </c>
      <c r="D64" s="691"/>
      <c r="E64" s="550" t="str">
        <f>'Data Sheet'!$C$40</f>
        <v>April 30, 2025</v>
      </c>
      <c r="F64" s="975" t="str">
        <f>'Data Sheet'!$C$38</f>
        <v>December 31, 2024</v>
      </c>
      <c r="G64" s="692"/>
    </row>
    <row r="65" spans="1:7">
      <c r="A65" s="33" t="s">
        <v>1684</v>
      </c>
      <c r="B65" s="34"/>
      <c r="C65" s="34"/>
      <c r="D65" s="34"/>
      <c r="E65" s="34"/>
      <c r="F65" s="693"/>
      <c r="G65" s="694"/>
    </row>
    <row r="66" spans="1:7">
      <c r="A66" s="131" t="s">
        <v>1686</v>
      </c>
      <c r="B66" s="119"/>
      <c r="C66" s="119"/>
      <c r="D66" s="695" t="s">
        <v>2835</v>
      </c>
      <c r="E66" s="517" t="s">
        <v>1687</v>
      </c>
      <c r="F66" s="681" t="s">
        <v>1688</v>
      </c>
      <c r="G66" s="681"/>
    </row>
    <row r="67" spans="1:7">
      <c r="A67" s="131" t="s">
        <v>1689</v>
      </c>
      <c r="B67" s="137" t="s">
        <v>1690</v>
      </c>
      <c r="C67" s="137"/>
      <c r="D67" s="516" t="s">
        <v>1691</v>
      </c>
      <c r="E67" s="517" t="s">
        <v>1692</v>
      </c>
      <c r="F67" s="681" t="s">
        <v>1693</v>
      </c>
      <c r="G67" s="681"/>
    </row>
    <row r="68" spans="1:7">
      <c r="A68" s="56"/>
      <c r="B68" s="156" t="s">
        <v>2935</v>
      </c>
      <c r="C68" s="156"/>
      <c r="D68" s="696" t="s">
        <v>2936</v>
      </c>
      <c r="E68" s="518" t="s">
        <v>2937</v>
      </c>
      <c r="F68" s="694" t="s">
        <v>2938</v>
      </c>
      <c r="G68" s="694"/>
    </row>
    <row r="69" spans="1:7">
      <c r="A69" s="131" t="s">
        <v>1694</v>
      </c>
      <c r="B69" s="119"/>
      <c r="C69" s="119"/>
      <c r="D69" s="695"/>
      <c r="E69" s="697"/>
      <c r="F69" s="686"/>
      <c r="G69" s="681"/>
    </row>
    <row r="70" spans="1:7">
      <c r="A70" s="131" t="s">
        <v>1695</v>
      </c>
      <c r="B70" s="119"/>
      <c r="C70" s="119"/>
      <c r="D70" s="695"/>
      <c r="E70" s="697"/>
      <c r="F70" s="686"/>
      <c r="G70" s="681"/>
    </row>
    <row r="71" spans="1:7">
      <c r="A71" s="131" t="s">
        <v>1696</v>
      </c>
      <c r="B71" s="119"/>
      <c r="C71" s="119"/>
      <c r="D71" s="695"/>
      <c r="E71" s="697"/>
      <c r="F71" s="686"/>
      <c r="G71" s="681"/>
    </row>
    <row r="72" spans="1:7">
      <c r="A72" s="131" t="s">
        <v>1697</v>
      </c>
      <c r="B72" s="119"/>
      <c r="C72" s="119"/>
      <c r="D72" s="695"/>
      <c r="E72" s="697"/>
      <c r="F72" s="686"/>
      <c r="G72" s="681"/>
    </row>
    <row r="73" spans="1:7">
      <c r="A73" s="131" t="s">
        <v>1698</v>
      </c>
      <c r="B73" s="119"/>
      <c r="C73" s="119"/>
      <c r="D73" s="695"/>
      <c r="E73" s="697"/>
      <c r="F73" s="686"/>
      <c r="G73" s="681"/>
    </row>
    <row r="74" spans="1:7">
      <c r="A74" s="131" t="s">
        <v>1699</v>
      </c>
      <c r="B74" s="119"/>
      <c r="C74" s="119"/>
      <c r="D74" s="695"/>
      <c r="E74" s="697"/>
      <c r="F74" s="686"/>
      <c r="G74" s="681"/>
    </row>
    <row r="75" spans="1:7">
      <c r="A75" s="131" t="s">
        <v>1700</v>
      </c>
      <c r="B75" s="119"/>
      <c r="C75" s="119"/>
      <c r="D75" s="695"/>
      <c r="E75" s="697"/>
      <c r="F75" s="686"/>
      <c r="G75" s="681"/>
    </row>
    <row r="76" spans="1:7">
      <c r="A76" s="131" t="s">
        <v>1701</v>
      </c>
      <c r="B76" s="119"/>
      <c r="C76" s="119"/>
      <c r="D76" s="695"/>
      <c r="E76" s="697"/>
      <c r="F76" s="686"/>
      <c r="G76" s="681"/>
    </row>
    <row r="77" spans="1:7">
      <c r="A77" s="131" t="s">
        <v>1702</v>
      </c>
      <c r="B77" s="119"/>
      <c r="C77" s="119"/>
      <c r="D77" s="695"/>
      <c r="E77" s="697"/>
      <c r="F77" s="686"/>
      <c r="G77" s="681"/>
    </row>
    <row r="78" spans="1:7">
      <c r="A78" s="131" t="s">
        <v>1703</v>
      </c>
      <c r="B78" s="119"/>
      <c r="C78" s="119"/>
      <c r="D78" s="695"/>
      <c r="E78" s="697"/>
      <c r="F78" s="686"/>
      <c r="G78" s="681"/>
    </row>
    <row r="79" spans="1:7">
      <c r="A79" s="131" t="s">
        <v>1704</v>
      </c>
      <c r="B79" s="119"/>
      <c r="C79" s="119"/>
      <c r="D79" s="695"/>
      <c r="E79" s="697"/>
      <c r="F79" s="686"/>
      <c r="G79" s="681"/>
    </row>
    <row r="80" spans="1:7">
      <c r="A80" s="131" t="s">
        <v>1705</v>
      </c>
      <c r="B80" s="119"/>
      <c r="C80" s="119"/>
      <c r="D80" s="695"/>
      <c r="E80" s="697"/>
      <c r="F80" s="686"/>
      <c r="G80" s="681"/>
    </row>
    <row r="81" spans="1:7">
      <c r="A81" s="131" t="s">
        <v>1706</v>
      </c>
      <c r="B81" s="119"/>
      <c r="C81" s="119"/>
      <c r="D81" s="695"/>
      <c r="E81" s="697"/>
      <c r="F81" s="686"/>
      <c r="G81" s="681"/>
    </row>
    <row r="82" spans="1:7">
      <c r="A82" s="131" t="s">
        <v>1707</v>
      </c>
      <c r="B82" s="119"/>
      <c r="C82" s="119"/>
      <c r="D82" s="695"/>
      <c r="E82" s="697"/>
      <c r="F82" s="686"/>
      <c r="G82" s="681"/>
    </row>
    <row r="83" spans="1:7">
      <c r="A83" s="131" t="s">
        <v>1708</v>
      </c>
      <c r="B83" s="119"/>
      <c r="C83" s="119"/>
      <c r="D83" s="695"/>
      <c r="E83" s="697"/>
      <c r="F83" s="686"/>
      <c r="G83" s="681"/>
    </row>
    <row r="84" spans="1:7">
      <c r="A84" s="131" t="s">
        <v>1709</v>
      </c>
      <c r="B84" s="119"/>
      <c r="C84" s="119"/>
      <c r="D84" s="695"/>
      <c r="E84" s="697"/>
      <c r="F84" s="686"/>
      <c r="G84" s="681"/>
    </row>
    <row r="85" spans="1:7">
      <c r="A85" s="131" t="s">
        <v>1710</v>
      </c>
      <c r="B85" s="119"/>
      <c r="C85" s="119"/>
      <c r="D85" s="695"/>
      <c r="E85" s="697"/>
      <c r="F85" s="686"/>
      <c r="G85" s="681"/>
    </row>
    <row r="86" spans="1:7">
      <c r="A86" s="131" t="s">
        <v>1711</v>
      </c>
      <c r="B86" s="119"/>
      <c r="C86" s="119"/>
      <c r="D86" s="695"/>
      <c r="E86" s="697"/>
      <c r="F86" s="686"/>
      <c r="G86" s="681"/>
    </row>
    <row r="87" spans="1:7">
      <c r="A87" s="131" t="s">
        <v>1712</v>
      </c>
      <c r="B87" s="119"/>
      <c r="C87" s="119"/>
      <c r="D87" s="695"/>
      <c r="E87" s="697"/>
      <c r="F87" s="686"/>
      <c r="G87" s="681"/>
    </row>
    <row r="88" spans="1:7">
      <c r="A88" s="131" t="s">
        <v>1713</v>
      </c>
      <c r="B88" s="119"/>
      <c r="C88" s="119"/>
      <c r="D88" s="695"/>
      <c r="E88" s="697"/>
      <c r="F88" s="686"/>
      <c r="G88" s="681"/>
    </row>
    <row r="89" spans="1:7">
      <c r="A89" s="131" t="s">
        <v>558</v>
      </c>
      <c r="B89" s="119"/>
      <c r="C89" s="119"/>
      <c r="D89" s="695"/>
      <c r="E89" s="697"/>
      <c r="F89" s="686"/>
      <c r="G89" s="681"/>
    </row>
    <row r="90" spans="1:7">
      <c r="A90" s="131" t="s">
        <v>559</v>
      </c>
      <c r="B90" s="119"/>
      <c r="C90" s="119"/>
      <c r="D90" s="695"/>
      <c r="E90" s="697"/>
      <c r="F90" s="686"/>
      <c r="G90" s="681"/>
    </row>
    <row r="91" spans="1:7">
      <c r="A91" s="131" t="s">
        <v>560</v>
      </c>
      <c r="B91" s="119"/>
      <c r="C91" s="119"/>
      <c r="D91" s="695"/>
      <c r="E91" s="697"/>
      <c r="F91" s="686"/>
      <c r="G91" s="681"/>
    </row>
    <row r="92" spans="1:7">
      <c r="A92" s="131" t="s">
        <v>561</v>
      </c>
      <c r="B92" s="119"/>
      <c r="C92" s="119"/>
      <c r="D92" s="695"/>
      <c r="E92" s="697"/>
      <c r="F92" s="686"/>
      <c r="G92" s="681"/>
    </row>
    <row r="93" spans="1:7">
      <c r="A93" s="131" t="s">
        <v>562</v>
      </c>
      <c r="B93" s="119"/>
      <c r="C93" s="119"/>
      <c r="D93" s="695"/>
      <c r="E93" s="697"/>
      <c r="F93" s="686"/>
      <c r="G93" s="681"/>
    </row>
    <row r="94" spans="1:7">
      <c r="A94" s="131" t="s">
        <v>563</v>
      </c>
      <c r="B94" s="119"/>
      <c r="C94" s="119"/>
      <c r="D94" s="695"/>
      <c r="E94" s="697"/>
      <c r="F94" s="686"/>
      <c r="G94" s="681"/>
    </row>
    <row r="95" spans="1:7">
      <c r="A95" s="131" t="s">
        <v>564</v>
      </c>
      <c r="B95" s="119"/>
      <c r="C95" s="119"/>
      <c r="D95" s="695"/>
      <c r="E95" s="697"/>
      <c r="F95" s="686"/>
      <c r="G95" s="681"/>
    </row>
    <row r="96" spans="1:7">
      <c r="A96" s="196" t="s">
        <v>2293</v>
      </c>
      <c r="B96" s="558"/>
      <c r="C96" s="17"/>
      <c r="D96" s="698"/>
      <c r="E96" s="699"/>
      <c r="F96" s="11"/>
      <c r="G96" s="700"/>
    </row>
    <row r="97" spans="1:7">
      <c r="A97" s="196" t="s">
        <v>2294</v>
      </c>
      <c r="B97" s="558"/>
      <c r="C97" s="17"/>
      <c r="D97" s="698"/>
      <c r="E97" s="699"/>
      <c r="F97" s="11"/>
      <c r="G97" s="700"/>
    </row>
    <row r="98" spans="1:7">
      <c r="A98" s="196" t="s">
        <v>2295</v>
      </c>
      <c r="B98" s="558"/>
      <c r="C98" s="17"/>
      <c r="D98" s="698"/>
      <c r="E98" s="699"/>
      <c r="F98" s="11"/>
      <c r="G98" s="700"/>
    </row>
    <row r="99" spans="1:7">
      <c r="A99" s="196" t="s">
        <v>2296</v>
      </c>
      <c r="B99" s="558"/>
      <c r="C99" s="17"/>
      <c r="D99" s="698"/>
      <c r="E99" s="699"/>
      <c r="F99" s="11"/>
      <c r="G99" s="700"/>
    </row>
    <row r="100" spans="1:7">
      <c r="A100" s="196" t="s">
        <v>2297</v>
      </c>
      <c r="B100" s="558"/>
      <c r="C100" s="17"/>
      <c r="D100" s="698"/>
      <c r="E100" s="699"/>
      <c r="F100" s="11"/>
      <c r="G100" s="700"/>
    </row>
    <row r="101" spans="1:7">
      <c r="A101" s="196" t="s">
        <v>2298</v>
      </c>
      <c r="B101" s="558"/>
      <c r="C101" s="17"/>
      <c r="D101" s="698"/>
      <c r="E101" s="699"/>
      <c r="F101" s="11"/>
      <c r="G101" s="700"/>
    </row>
    <row r="102" spans="1:7">
      <c r="A102" s="196" t="s">
        <v>2299</v>
      </c>
      <c r="B102" s="558"/>
      <c r="C102" s="17"/>
      <c r="D102" s="698"/>
      <c r="E102" s="699"/>
      <c r="F102" s="11"/>
      <c r="G102" s="700"/>
    </row>
    <row r="103" spans="1:7">
      <c r="A103" s="196" t="s">
        <v>2300</v>
      </c>
      <c r="B103" s="558"/>
      <c r="C103" s="17"/>
      <c r="D103" s="698"/>
      <c r="E103" s="699"/>
      <c r="F103" s="11"/>
      <c r="G103" s="700"/>
    </row>
    <row r="104" spans="1:7">
      <c r="A104" s="196" t="s">
        <v>2301</v>
      </c>
      <c r="B104" s="558"/>
      <c r="C104" s="17"/>
      <c r="D104" s="698"/>
      <c r="E104" s="699"/>
      <c r="F104" s="11"/>
      <c r="G104" s="700"/>
    </row>
    <row r="105" spans="1:7">
      <c r="A105" s="196" t="s">
        <v>2302</v>
      </c>
      <c r="B105" s="558"/>
      <c r="C105" s="17"/>
      <c r="D105" s="698"/>
      <c r="E105" s="699"/>
      <c r="F105" s="11"/>
      <c r="G105" s="700"/>
    </row>
    <row r="106" spans="1:7">
      <c r="A106" s="196" t="s">
        <v>2303</v>
      </c>
      <c r="B106" s="558"/>
      <c r="C106" s="17"/>
      <c r="D106" s="698"/>
      <c r="E106" s="699"/>
      <c r="F106" s="11"/>
      <c r="G106" s="700"/>
    </row>
    <row r="107" spans="1:7">
      <c r="A107" s="196" t="s">
        <v>2304</v>
      </c>
      <c r="B107" s="558"/>
      <c r="C107" s="17"/>
      <c r="D107" s="698"/>
      <c r="E107" s="699"/>
      <c r="F107" s="11"/>
      <c r="G107" s="700"/>
    </row>
    <row r="108" spans="1:7">
      <c r="A108" s="196" t="s">
        <v>2305</v>
      </c>
      <c r="B108" s="558"/>
      <c r="C108" s="17"/>
      <c r="D108" s="698"/>
      <c r="E108" s="699"/>
      <c r="F108" s="11"/>
      <c r="G108" s="700"/>
    </row>
    <row r="109" spans="1:7">
      <c r="A109" s="196" t="s">
        <v>2306</v>
      </c>
      <c r="B109" s="558"/>
      <c r="C109" s="17"/>
      <c r="D109" s="698"/>
      <c r="E109" s="699"/>
      <c r="F109" s="11"/>
      <c r="G109" s="700"/>
    </row>
    <row r="110" spans="1:7">
      <c r="A110" s="196" t="s">
        <v>2307</v>
      </c>
      <c r="B110" s="558"/>
      <c r="C110" s="17"/>
      <c r="D110" s="698"/>
      <c r="E110" s="699"/>
      <c r="F110" s="11"/>
      <c r="G110" s="700"/>
    </row>
    <row r="111" spans="1:7">
      <c r="A111" s="196" t="s">
        <v>2308</v>
      </c>
      <c r="B111" s="558"/>
      <c r="C111" s="17"/>
      <c r="D111" s="698"/>
      <c r="E111" s="699"/>
      <c r="F111" s="11"/>
      <c r="G111" s="700"/>
    </row>
    <row r="112" spans="1:7">
      <c r="A112" s="196" t="s">
        <v>2309</v>
      </c>
      <c r="B112" s="558"/>
      <c r="C112" s="17"/>
      <c r="D112" s="698"/>
      <c r="E112" s="699"/>
      <c r="F112" s="11"/>
      <c r="G112" s="700"/>
    </row>
    <row r="113" spans="1:7">
      <c r="A113" s="196" t="s">
        <v>2310</v>
      </c>
      <c r="B113" s="558"/>
      <c r="C113" s="17"/>
      <c r="D113" s="698"/>
      <c r="E113" s="699"/>
      <c r="F113" s="11"/>
      <c r="G113" s="700"/>
    </row>
    <row r="114" spans="1:7">
      <c r="A114" s="196" t="s">
        <v>2311</v>
      </c>
      <c r="B114" s="558"/>
      <c r="C114" s="17"/>
      <c r="D114" s="698"/>
      <c r="E114" s="699"/>
      <c r="F114" s="11"/>
      <c r="G114" s="700"/>
    </row>
    <row r="115" spans="1:7">
      <c r="A115" s="196" t="s">
        <v>2312</v>
      </c>
      <c r="B115" s="558"/>
      <c r="C115" s="17"/>
      <c r="D115" s="698"/>
      <c r="E115" s="699"/>
      <c r="F115" s="11"/>
      <c r="G115" s="700"/>
    </row>
    <row r="116" spans="1:7">
      <c r="A116" s="196" t="s">
        <v>2313</v>
      </c>
      <c r="B116" s="558"/>
      <c r="C116" s="17"/>
      <c r="D116" s="698"/>
      <c r="E116" s="699"/>
      <c r="F116" s="11"/>
      <c r="G116" s="700"/>
    </row>
    <row r="117" spans="1:7">
      <c r="A117" s="196" t="s">
        <v>2314</v>
      </c>
      <c r="B117" s="558"/>
      <c r="C117" s="17"/>
      <c r="D117" s="698"/>
      <c r="E117" s="699"/>
      <c r="F117" s="11"/>
      <c r="G117" s="700"/>
    </row>
    <row r="118" spans="1:7" ht="15.75" thickBot="1">
      <c r="A118" s="280" t="s">
        <v>2315</v>
      </c>
      <c r="B118" s="701"/>
      <c r="C118" s="332"/>
      <c r="D118" s="702"/>
      <c r="E118" s="703"/>
      <c r="F118" s="704"/>
      <c r="G118" s="705"/>
    </row>
    <row r="119" spans="1:7">
      <c r="A119" s="119" t="s">
        <v>2316</v>
      </c>
      <c r="B119" s="32"/>
      <c r="C119" s="32"/>
      <c r="D119" s="37"/>
      <c r="E119" s="37"/>
      <c r="F119" s="37"/>
      <c r="G119" s="37"/>
    </row>
    <row r="120" spans="1:7">
      <c r="A120" s="37" t="s">
        <v>2317</v>
      </c>
      <c r="B120" s="37"/>
      <c r="C120" s="37"/>
      <c r="D120" s="37"/>
      <c r="E120" s="37"/>
      <c r="F120" s="37"/>
      <c r="G120" s="37"/>
    </row>
    <row r="121" spans="1:7">
      <c r="A121"/>
      <c r="B121"/>
      <c r="C121"/>
      <c r="D121"/>
      <c r="E121"/>
    </row>
    <row r="122" spans="1:7">
      <c r="A122"/>
      <c r="B122"/>
      <c r="C122"/>
      <c r="D122"/>
      <c r="E122"/>
    </row>
    <row r="123" spans="1:7">
      <c r="A123"/>
      <c r="B123"/>
      <c r="C123"/>
      <c r="D123"/>
      <c r="E123"/>
    </row>
    <row r="124" spans="1:7">
      <c r="A124"/>
      <c r="B124"/>
      <c r="C124"/>
      <c r="D124"/>
      <c r="E124"/>
    </row>
    <row r="125" spans="1:7" ht="15.75" thickBot="1">
      <c r="A125"/>
      <c r="B125"/>
      <c r="C125"/>
      <c r="D125"/>
      <c r="E125"/>
    </row>
    <row r="126" spans="1:7">
      <c r="A126" s="2398"/>
      <c r="B126" s="2316"/>
      <c r="C126" s="2316"/>
      <c r="D126" s="2316"/>
      <c r="E126" s="2401"/>
    </row>
    <row r="127" spans="1:7">
      <c r="A127" s="2450"/>
      <c r="B127"/>
      <c r="C127"/>
      <c r="D127"/>
      <c r="E127" s="2683"/>
    </row>
    <row r="128" spans="1:7">
      <c r="A128" s="2450"/>
      <c r="B128"/>
      <c r="C128"/>
      <c r="D128"/>
      <c r="E128" s="2683"/>
    </row>
    <row r="129" spans="1:6">
      <c r="A129" s="2450"/>
      <c r="B129"/>
      <c r="C129"/>
      <c r="D129"/>
      <c r="E129" s="2683"/>
    </row>
    <row r="130" spans="1:6">
      <c r="A130" s="2450"/>
      <c r="B130"/>
      <c r="C130"/>
      <c r="D130"/>
      <c r="E130" s="2683"/>
    </row>
    <row r="131" spans="1:6">
      <c r="A131" s="2450"/>
      <c r="B131"/>
      <c r="C131"/>
      <c r="D131"/>
      <c r="E131" s="2683"/>
    </row>
    <row r="132" spans="1:6">
      <c r="A132" s="2450"/>
      <c r="B132"/>
      <c r="C132" s="1184"/>
      <c r="D132" s="1184"/>
      <c r="E132" s="2683"/>
    </row>
    <row r="133" spans="1:6">
      <c r="A133" s="2450"/>
      <c r="B133"/>
      <c r="C133" s="2842"/>
      <c r="D133" s="2842"/>
      <c r="E133" s="2683"/>
    </row>
    <row r="134" spans="1:6">
      <c r="A134" s="2450"/>
      <c r="B134"/>
      <c r="C134" s="2842"/>
      <c r="D134" s="2842"/>
      <c r="E134" s="2683"/>
    </row>
    <row r="135" spans="1:6">
      <c r="A135" s="2450"/>
      <c r="B135"/>
      <c r="C135" s="2842"/>
      <c r="D135" s="2842"/>
      <c r="E135" s="2683"/>
    </row>
    <row r="136" spans="1:6">
      <c r="A136" s="2450"/>
      <c r="B136"/>
      <c r="C136" s="2842"/>
      <c r="D136" s="2842"/>
      <c r="E136" s="2683"/>
      <c r="F136" s="2678"/>
    </row>
    <row r="137" spans="1:6">
      <c r="A137" s="2450"/>
      <c r="B137"/>
      <c r="C137" s="2842"/>
      <c r="D137" s="2842"/>
      <c r="E137" s="2683"/>
      <c r="F137" s="2678"/>
    </row>
    <row r="138" spans="1:6">
      <c r="A138" s="2450"/>
      <c r="B138"/>
      <c r="C138" s="2842"/>
      <c r="D138" s="2842"/>
      <c r="E138" s="2683"/>
      <c r="F138" s="2678"/>
    </row>
    <row r="139" spans="1:6">
      <c r="A139" s="2450"/>
      <c r="B139"/>
      <c r="C139" s="2842"/>
      <c r="D139" s="2842"/>
      <c r="E139" s="2683"/>
      <c r="F139" s="2678"/>
    </row>
    <row r="140" spans="1:6">
      <c r="A140" s="2450"/>
      <c r="B140"/>
      <c r="C140" s="2842"/>
      <c r="D140" s="2842"/>
      <c r="E140" s="2683"/>
      <c r="F140" s="2678"/>
    </row>
    <row r="141" spans="1:6">
      <c r="A141" s="2511"/>
      <c r="C141" s="1097"/>
      <c r="D141" s="1097"/>
      <c r="E141" s="2678"/>
      <c r="F141" s="2678"/>
    </row>
    <row r="142" spans="1:6">
      <c r="A142" s="2511"/>
      <c r="C142" s="1097"/>
      <c r="D142" s="1097"/>
      <c r="E142" s="2678"/>
      <c r="F142" s="2678"/>
    </row>
    <row r="143" spans="1:6">
      <c r="A143" s="2511"/>
      <c r="C143" s="1097"/>
      <c r="D143" s="1097"/>
      <c r="E143" s="2678"/>
      <c r="F143" s="2678"/>
    </row>
    <row r="144" spans="1:6">
      <c r="A144" s="2511"/>
      <c r="C144" s="1097"/>
      <c r="D144" s="1097"/>
      <c r="E144" s="2678"/>
      <c r="F144" s="2678"/>
    </row>
    <row r="145" spans="1:6">
      <c r="A145" s="2511"/>
      <c r="C145" s="1097"/>
      <c r="D145" s="1097"/>
      <c r="E145" s="2678"/>
      <c r="F145" s="2678"/>
    </row>
    <row r="146" spans="1:6">
      <c r="A146" s="2511"/>
      <c r="C146" s="1097"/>
      <c r="D146" s="1097"/>
      <c r="E146" s="2678"/>
      <c r="F146" s="2678"/>
    </row>
    <row r="147" spans="1:6">
      <c r="A147" s="2511"/>
      <c r="C147" s="1097"/>
      <c r="D147" s="1097"/>
      <c r="E147" s="2678"/>
      <c r="F147" s="2678"/>
    </row>
    <row r="148" spans="1:6">
      <c r="A148" s="2511"/>
      <c r="C148" s="1097"/>
      <c r="D148" s="1097"/>
      <c r="E148" s="2678"/>
      <c r="F148" s="2678"/>
    </row>
    <row r="149" spans="1:6">
      <c r="A149" s="2511"/>
      <c r="C149" s="1097"/>
      <c r="D149" s="1097"/>
      <c r="E149" s="2678"/>
      <c r="F149" s="2678"/>
    </row>
    <row r="150" spans="1:6">
      <c r="A150" s="2511"/>
      <c r="C150" s="1097"/>
      <c r="D150" s="1097"/>
      <c r="E150" s="2678"/>
      <c r="F150" s="2678"/>
    </row>
    <row r="151" spans="1:6">
      <c r="A151" s="2511"/>
      <c r="C151" s="1097"/>
      <c r="D151" s="1097"/>
      <c r="E151" s="2678"/>
      <c r="F151" s="2678"/>
    </row>
    <row r="152" spans="1:6">
      <c r="A152" s="2511"/>
      <c r="C152" s="1097"/>
      <c r="D152" s="1097"/>
      <c r="E152" s="2678"/>
      <c r="F152" s="2678"/>
    </row>
    <row r="153" spans="1:6">
      <c r="A153" s="2511"/>
      <c r="C153" s="1097"/>
      <c r="D153" s="1097"/>
      <c r="E153" s="2678"/>
      <c r="F153" s="2678"/>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8">
    <mergeCell ref="B6:B12"/>
    <mergeCell ref="D6:F10"/>
    <mergeCell ref="D11:F13"/>
    <mergeCell ref="B18:B19"/>
    <mergeCell ref="D18:F27"/>
    <mergeCell ref="B20:B21"/>
    <mergeCell ref="B22:B24"/>
    <mergeCell ref="B25:B27"/>
  </mergeCells>
  <printOptions horizontalCentered="1" verticalCentered="1"/>
  <pageMargins left="0.25" right="0.25" top="0.5" bottom="0.25" header="0" footer="0"/>
  <pageSetup scale="82" fitToHeight="2" orientation="portrait" r:id="rId1"/>
  <headerFooter alignWithMargins="0"/>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valuation="1">
    <tabColor rgb="FF92D050"/>
  </sheetPr>
  <dimension ref="A1:AL200"/>
  <sheetViews>
    <sheetView view="pageBreakPreview" topLeftCell="J1" zoomScale="60" zoomScaleNormal="60" workbookViewId="0">
      <selection activeCell="S2" sqref="S1:T1048576"/>
    </sheetView>
  </sheetViews>
  <sheetFormatPr defaultColWidth="9.6640625" defaultRowHeight="15"/>
  <cols>
    <col min="1" max="1" width="5" customWidth="1"/>
    <col min="2" max="2" width="26.6640625" customWidth="1"/>
    <col min="3" max="3" width="89.44140625" customWidth="1"/>
    <col min="4" max="6" width="12.6640625" customWidth="1"/>
    <col min="7" max="7" width="5.6640625" customWidth="1"/>
    <col min="8" max="13" width="14.6640625" customWidth="1"/>
    <col min="14" max="15" width="13.6640625" customWidth="1"/>
    <col min="16" max="16" width="20.21875" bestFit="1" customWidth="1"/>
    <col min="17" max="17" width="17.6640625" customWidth="1"/>
    <col min="18" max="18" width="11" bestFit="1" customWidth="1"/>
    <col min="19" max="19" width="31.5546875" bestFit="1" customWidth="1"/>
    <col min="20" max="20" width="10.6640625" customWidth="1"/>
    <col min="21" max="21" width="12.6640625" bestFit="1" customWidth="1"/>
    <col min="22" max="22" width="11" bestFit="1" customWidth="1"/>
    <col min="24" max="24" width="1.6640625" customWidth="1"/>
    <col min="26" max="26" width="10" bestFit="1" customWidth="1"/>
  </cols>
  <sheetData>
    <row r="1" spans="1:17" ht="18" customHeight="1" thickBot="1">
      <c r="A1" s="13" t="s">
        <v>4544</v>
      </c>
      <c r="B1" s="13"/>
      <c r="C1" s="13"/>
      <c r="D1" s="552"/>
      <c r="E1" s="13"/>
      <c r="F1" s="2470" t="str">
        <f>'Data Sheet'!$C$38</f>
        <v>December 31, 2024</v>
      </c>
      <c r="G1" s="13" t="s">
        <v>4544</v>
      </c>
      <c r="H1" s="13"/>
      <c r="I1" s="13"/>
      <c r="J1" s="13"/>
      <c r="K1" s="13"/>
      <c r="L1" s="13"/>
      <c r="M1" s="13"/>
      <c r="N1" s="13"/>
      <c r="O1" s="13"/>
      <c r="P1" s="13"/>
      <c r="Q1" s="2562" t="str">
        <f>'Data Sheet'!$C$38</f>
        <v>December 31, 2024</v>
      </c>
    </row>
    <row r="2" spans="1:17" ht="13.5" customHeight="1">
      <c r="A2" s="1962"/>
      <c r="B2" s="1963"/>
      <c r="C2" s="1963"/>
      <c r="D2" s="1963"/>
      <c r="E2" s="1963"/>
      <c r="F2" s="1964"/>
      <c r="G2" s="2093"/>
      <c r="H2" s="66"/>
      <c r="I2" s="66"/>
      <c r="J2" s="66"/>
      <c r="K2" s="66"/>
      <c r="L2" s="66"/>
      <c r="M2" s="66"/>
      <c r="N2" s="66"/>
      <c r="O2" s="66"/>
      <c r="P2" s="66"/>
      <c r="Q2" s="2558"/>
    </row>
    <row r="3" spans="1:17" ht="15" customHeight="1">
      <c r="A3" s="1965" t="s">
        <v>2318</v>
      </c>
      <c r="B3" s="16"/>
      <c r="C3" s="16"/>
      <c r="D3" s="16"/>
      <c r="E3" s="16"/>
      <c r="F3" s="1966"/>
      <c r="G3" s="1965" t="s">
        <v>2319</v>
      </c>
      <c r="H3" s="70"/>
      <c r="I3" s="16"/>
      <c r="J3" s="16"/>
      <c r="K3" s="16"/>
      <c r="L3" s="16"/>
      <c r="M3" s="16"/>
      <c r="N3" s="16"/>
      <c r="O3" s="16"/>
      <c r="P3" s="16"/>
      <c r="Q3" s="1966"/>
    </row>
    <row r="4" spans="1:17" ht="15" customHeight="1">
      <c r="A4" s="1967"/>
      <c r="B4" s="16"/>
      <c r="C4" s="16"/>
      <c r="D4" s="16"/>
      <c r="E4" s="16"/>
      <c r="F4" s="1968"/>
      <c r="G4" s="1967"/>
      <c r="H4" s="13"/>
      <c r="I4" s="13"/>
      <c r="J4" s="13"/>
      <c r="K4" s="13"/>
      <c r="L4" s="13"/>
      <c r="M4" s="13"/>
      <c r="N4" s="13"/>
      <c r="O4" s="13"/>
      <c r="P4" s="13"/>
      <c r="Q4" s="1968"/>
    </row>
    <row r="5" spans="1:17" ht="16.5" customHeight="1">
      <c r="A5" s="1969" t="s">
        <v>2320</v>
      </c>
      <c r="B5" s="3493" t="s">
        <v>2791</v>
      </c>
      <c r="C5" s="3533"/>
      <c r="D5" s="3533"/>
      <c r="E5" s="3533"/>
      <c r="F5" s="3535"/>
      <c r="G5" s="1967"/>
      <c r="H5" s="3493" t="s">
        <v>606</v>
      </c>
      <c r="I5" s="3493"/>
      <c r="J5" s="3493"/>
      <c r="K5" s="3493"/>
      <c r="L5" s="3493"/>
      <c r="M5" s="3493"/>
      <c r="N5" s="3493"/>
      <c r="O5" s="633"/>
      <c r="P5" s="633"/>
      <c r="Q5" s="1968"/>
    </row>
    <row r="6" spans="1:17" ht="13.5" customHeight="1">
      <c r="A6" s="1967"/>
      <c r="B6" s="3533"/>
      <c r="C6" s="3533"/>
      <c r="D6" s="3533"/>
      <c r="E6" s="3533"/>
      <c r="F6" s="3535"/>
      <c r="G6" s="1967"/>
      <c r="H6" s="3493"/>
      <c r="I6" s="3493"/>
      <c r="J6" s="3493"/>
      <c r="K6" s="3493"/>
      <c r="L6" s="3493"/>
      <c r="M6" s="3493"/>
      <c r="N6" s="3493"/>
      <c r="O6" s="633"/>
      <c r="P6" s="633"/>
      <c r="Q6" s="1968"/>
    </row>
    <row r="7" spans="1:17" ht="13.5" customHeight="1">
      <c r="A7" s="1967"/>
      <c r="B7" s="13"/>
      <c r="C7" s="16"/>
      <c r="D7" s="16"/>
      <c r="E7" s="16"/>
      <c r="F7" s="1968"/>
      <c r="G7" s="1967"/>
      <c r="H7" s="3493"/>
      <c r="I7" s="3493"/>
      <c r="J7" s="3493"/>
      <c r="K7" s="3493"/>
      <c r="L7" s="3493"/>
      <c r="M7" s="3493"/>
      <c r="N7" s="3493"/>
      <c r="O7" s="633"/>
      <c r="P7" s="633"/>
      <c r="Q7" s="1968"/>
    </row>
    <row r="8" spans="1:17" ht="17.25" customHeight="1">
      <c r="A8" s="1969" t="s">
        <v>2237</v>
      </c>
      <c r="B8" s="3509" t="s">
        <v>2792</v>
      </c>
      <c r="C8" s="3526"/>
      <c r="D8" s="3526"/>
      <c r="E8" s="3526"/>
      <c r="F8" s="3536"/>
      <c r="G8" s="1967"/>
      <c r="H8" s="3493"/>
      <c r="I8" s="3493"/>
      <c r="J8" s="3493"/>
      <c r="K8" s="3493"/>
      <c r="L8" s="3493"/>
      <c r="M8" s="3493"/>
      <c r="N8" s="3493"/>
      <c r="O8" s="633"/>
      <c r="P8" s="633"/>
      <c r="Q8" s="1968"/>
    </row>
    <row r="9" spans="1:17" ht="13.5" customHeight="1">
      <c r="A9" s="1967"/>
      <c r="B9" s="3526"/>
      <c r="C9" s="3526"/>
      <c r="D9" s="3526"/>
      <c r="E9" s="3526"/>
      <c r="F9" s="3536"/>
      <c r="G9" s="1967"/>
      <c r="H9" s="13"/>
      <c r="I9" s="13"/>
      <c r="J9" s="13"/>
      <c r="K9" s="13"/>
      <c r="L9" s="13"/>
      <c r="M9" s="13"/>
      <c r="N9" s="13"/>
      <c r="O9" s="13"/>
      <c r="P9" s="13"/>
      <c r="Q9" s="1968"/>
    </row>
    <row r="10" spans="1:17" ht="13.5" customHeight="1">
      <c r="A10" s="1967"/>
      <c r="B10" s="3537"/>
      <c r="C10" s="3537"/>
      <c r="D10" s="3537"/>
      <c r="E10" s="3537"/>
      <c r="F10" s="3538"/>
      <c r="G10" s="1967"/>
      <c r="H10" s="3493" t="s">
        <v>2793</v>
      </c>
      <c r="I10" s="3493"/>
      <c r="J10" s="3493"/>
      <c r="K10" s="3493"/>
      <c r="L10" s="3493"/>
      <c r="M10" s="3493"/>
      <c r="N10" s="3493"/>
      <c r="O10" s="633"/>
      <c r="P10" s="633"/>
      <c r="Q10" s="1968"/>
    </row>
    <row r="11" spans="1:17" ht="13.5" customHeight="1">
      <c r="A11" s="1969" t="s">
        <v>2238</v>
      </c>
      <c r="B11" s="3533" t="s">
        <v>2794</v>
      </c>
      <c r="C11" s="3533"/>
      <c r="D11" s="3533"/>
      <c r="E11" s="3533"/>
      <c r="F11" s="3535"/>
      <c r="G11" s="1967"/>
      <c r="H11" s="3493"/>
      <c r="I11" s="3493"/>
      <c r="J11" s="3493"/>
      <c r="K11" s="3493"/>
      <c r="L11" s="3493"/>
      <c r="M11" s="3493"/>
      <c r="N11" s="3493"/>
      <c r="O11" s="633"/>
      <c r="P11" s="633"/>
      <c r="Q11" s="1968"/>
    </row>
    <row r="12" spans="1:17" ht="13.5" customHeight="1">
      <c r="A12" s="1967"/>
      <c r="B12" s="3533"/>
      <c r="C12" s="3533"/>
      <c r="D12" s="3533"/>
      <c r="E12" s="3533"/>
      <c r="F12" s="3535"/>
      <c r="G12" s="1967"/>
      <c r="H12" s="13"/>
      <c r="I12" s="13"/>
      <c r="J12" s="13"/>
      <c r="K12" s="13"/>
      <c r="L12" s="13"/>
      <c r="M12" s="13"/>
      <c r="N12" s="13"/>
      <c r="O12" s="13"/>
      <c r="P12" s="13"/>
      <c r="Q12" s="1968"/>
    </row>
    <row r="13" spans="1:17" ht="13.5" customHeight="1">
      <c r="A13" s="1970"/>
      <c r="B13" s="1608"/>
      <c r="C13" s="1608"/>
      <c r="D13" s="1608"/>
      <c r="E13" s="1608"/>
      <c r="F13" s="1971"/>
      <c r="G13" s="1970"/>
      <c r="H13" s="76"/>
      <c r="I13" s="76"/>
      <c r="J13" s="76"/>
      <c r="K13" s="76"/>
      <c r="L13" s="76"/>
      <c r="M13" s="76"/>
      <c r="N13" s="76"/>
      <c r="O13" s="76"/>
      <c r="P13" s="76"/>
      <c r="Q13" s="2029"/>
    </row>
    <row r="14" spans="1:17" ht="13.5" customHeight="1">
      <c r="A14" s="1967"/>
      <c r="B14" s="77"/>
      <c r="C14" s="16" t="s">
        <v>2239</v>
      </c>
      <c r="D14" s="78" t="s">
        <v>2240</v>
      </c>
      <c r="E14" s="78" t="s">
        <v>2241</v>
      </c>
      <c r="F14" s="1966"/>
      <c r="G14" s="2094"/>
      <c r="H14" s="80"/>
      <c r="I14" s="81"/>
      <c r="J14" s="80"/>
      <c r="K14" s="81"/>
      <c r="L14" s="80"/>
      <c r="M14" s="81"/>
      <c r="N14" s="13"/>
      <c r="O14" s="83"/>
      <c r="P14" s="2550" t="s">
        <v>6111</v>
      </c>
      <c r="Q14" s="2551" t="s">
        <v>6112</v>
      </c>
    </row>
    <row r="15" spans="1:17" ht="13.5" customHeight="1">
      <c r="A15" s="1969" t="s">
        <v>1686</v>
      </c>
      <c r="B15" s="77"/>
      <c r="C15" s="16" t="s">
        <v>2242</v>
      </c>
      <c r="D15" s="78" t="s">
        <v>2243</v>
      </c>
      <c r="E15" s="514" t="s">
        <v>2244</v>
      </c>
      <c r="F15" s="1972" t="s">
        <v>2245</v>
      </c>
      <c r="G15" s="2057" t="s">
        <v>2246</v>
      </c>
      <c r="H15" s="247" t="s">
        <v>2247</v>
      </c>
      <c r="I15" s="247" t="s">
        <v>2248</v>
      </c>
      <c r="J15" s="247" t="s">
        <v>2249</v>
      </c>
      <c r="K15" s="247" t="s">
        <v>2250</v>
      </c>
      <c r="L15" s="247" t="s">
        <v>2251</v>
      </c>
      <c r="M15" s="247" t="s">
        <v>2252</v>
      </c>
      <c r="N15" s="246" t="s">
        <v>2253</v>
      </c>
      <c r="O15" s="515" t="s">
        <v>1686</v>
      </c>
      <c r="P15" s="1076" t="s">
        <v>6113</v>
      </c>
      <c r="Q15" s="2552" t="s">
        <v>2260</v>
      </c>
    </row>
    <row r="16" spans="1:17" ht="13.5" customHeight="1">
      <c r="A16" s="1969" t="s">
        <v>1689</v>
      </c>
      <c r="B16" s="515" t="s">
        <v>2254</v>
      </c>
      <c r="C16" s="16" t="s">
        <v>2255</v>
      </c>
      <c r="D16" s="78" t="s">
        <v>2256</v>
      </c>
      <c r="E16" s="515" t="s">
        <v>2257</v>
      </c>
      <c r="F16" s="1973" t="s">
        <v>2258</v>
      </c>
      <c r="G16" s="2057" t="s">
        <v>2259</v>
      </c>
      <c r="H16" s="247" t="s">
        <v>2260</v>
      </c>
      <c r="I16" s="247" t="s">
        <v>2261</v>
      </c>
      <c r="J16" s="247" t="s">
        <v>2262</v>
      </c>
      <c r="K16" s="247" t="s">
        <v>2263</v>
      </c>
      <c r="L16" s="247" t="s">
        <v>2264</v>
      </c>
      <c r="M16" s="247" t="s">
        <v>2265</v>
      </c>
      <c r="N16" s="246" t="s">
        <v>2266</v>
      </c>
      <c r="O16" s="515" t="s">
        <v>1689</v>
      </c>
      <c r="P16" s="1076" t="s">
        <v>6114</v>
      </c>
      <c r="Q16" s="2552" t="s">
        <v>6115</v>
      </c>
    </row>
    <row r="17" spans="1:38" ht="13.5" customHeight="1">
      <c r="A17" s="1967"/>
      <c r="B17" s="515" t="s">
        <v>2935</v>
      </c>
      <c r="C17" s="16" t="s">
        <v>2936</v>
      </c>
      <c r="D17" s="78" t="s">
        <v>2267</v>
      </c>
      <c r="E17" s="515" t="s">
        <v>2938</v>
      </c>
      <c r="F17" s="1973" t="s">
        <v>2268</v>
      </c>
      <c r="G17" s="2057" t="s">
        <v>1693</v>
      </c>
      <c r="H17" s="247" t="s">
        <v>2269</v>
      </c>
      <c r="I17" s="247" t="s">
        <v>2270</v>
      </c>
      <c r="J17" s="247" t="s">
        <v>2271</v>
      </c>
      <c r="K17" s="247" t="s">
        <v>2272</v>
      </c>
      <c r="L17" s="247" t="s">
        <v>2273</v>
      </c>
      <c r="M17" s="247" t="s">
        <v>2274</v>
      </c>
      <c r="N17" s="246" t="s">
        <v>2275</v>
      </c>
      <c r="O17" s="77"/>
      <c r="P17" s="1076"/>
      <c r="Q17" s="2552"/>
    </row>
    <row r="18" spans="1:38" ht="13.5" customHeight="1">
      <c r="A18" s="1967"/>
      <c r="B18" s="77"/>
      <c r="C18" s="13"/>
      <c r="D18" s="78" t="s">
        <v>2937</v>
      </c>
      <c r="E18" s="85"/>
      <c r="F18" s="1968"/>
      <c r="G18" s="2094"/>
      <c r="H18" s="80"/>
      <c r="I18" s="80"/>
      <c r="J18" s="80"/>
      <c r="K18" s="80"/>
      <c r="L18" s="80"/>
      <c r="M18" s="80"/>
      <c r="N18" s="13"/>
      <c r="O18" s="77"/>
      <c r="P18" s="2553"/>
      <c r="Q18" s="2554"/>
    </row>
    <row r="19" spans="1:38" ht="13.5" customHeight="1">
      <c r="A19" s="1974" t="s">
        <v>1694</v>
      </c>
      <c r="B19" s="1443" t="s">
        <v>7225</v>
      </c>
      <c r="C19" s="87" t="s">
        <v>6117</v>
      </c>
      <c r="D19" s="3356">
        <v>45559</v>
      </c>
      <c r="E19" s="2021">
        <v>687000</v>
      </c>
      <c r="F19" s="2022">
        <v>515250</v>
      </c>
      <c r="G19" s="2095"/>
      <c r="H19" s="2023">
        <v>3711735</v>
      </c>
      <c r="I19" s="2624">
        <v>1927958</v>
      </c>
      <c r="J19" s="2626">
        <v>12690</v>
      </c>
      <c r="K19" s="2625"/>
      <c r="L19" s="2021">
        <v>1311</v>
      </c>
      <c r="M19" s="2024">
        <v>123428</v>
      </c>
      <c r="N19" s="1960">
        <v>6292372</v>
      </c>
      <c r="O19" s="2632">
        <v>1</v>
      </c>
      <c r="P19" s="2637">
        <v>3475906</v>
      </c>
      <c r="Q19" s="2815">
        <v>360540</v>
      </c>
      <c r="R19" s="1695"/>
      <c r="U19" s="871"/>
      <c r="V19" s="1695"/>
      <c r="W19" s="1695"/>
      <c r="X19" s="871"/>
      <c r="Y19" s="1695"/>
      <c r="Z19" s="1695"/>
      <c r="AA19" s="871"/>
      <c r="AB19" s="871"/>
      <c r="AC19" s="871"/>
      <c r="AD19" s="871"/>
      <c r="AE19" s="871"/>
      <c r="AF19" s="871"/>
      <c r="AG19" s="871"/>
      <c r="AH19" s="871"/>
      <c r="AI19" s="871"/>
      <c r="AJ19" s="871"/>
      <c r="AK19" s="871"/>
      <c r="AL19" s="871"/>
    </row>
    <row r="20" spans="1:38" ht="13.5" customHeight="1">
      <c r="A20" s="1969" t="s">
        <v>1695</v>
      </c>
      <c r="B20" s="1403" t="s">
        <v>7226</v>
      </c>
      <c r="C20" s="13" t="s">
        <v>7227</v>
      </c>
      <c r="D20" s="3357"/>
      <c r="E20" s="1957">
        <v>687000</v>
      </c>
      <c r="F20" s="1975">
        <v>226274</v>
      </c>
      <c r="G20" s="2096"/>
      <c r="H20" s="1958">
        <v>0</v>
      </c>
      <c r="I20" s="1959">
        <v>75727</v>
      </c>
      <c r="J20" s="2627">
        <v>0</v>
      </c>
      <c r="K20" s="1957"/>
      <c r="L20" s="1957">
        <v>1311</v>
      </c>
      <c r="M20" s="1959">
        <v>679</v>
      </c>
      <c r="N20" s="1961">
        <v>303991</v>
      </c>
      <c r="O20" s="2633">
        <v>2</v>
      </c>
      <c r="P20" s="2555">
        <v>167803</v>
      </c>
      <c r="Q20" s="2556">
        <v>126002</v>
      </c>
      <c r="R20" s="1695"/>
      <c r="U20" s="871"/>
      <c r="V20" s="1695"/>
      <c r="W20" s="1695"/>
      <c r="X20" s="871"/>
      <c r="Y20" s="1695"/>
      <c r="Z20" s="1695"/>
      <c r="AA20" s="871"/>
      <c r="AB20" s="871"/>
      <c r="AC20" s="871"/>
      <c r="AD20" s="871"/>
      <c r="AE20" s="871"/>
      <c r="AF20" s="871"/>
      <c r="AG20" s="871"/>
      <c r="AH20" s="871"/>
      <c r="AI20" s="871"/>
      <c r="AJ20" s="871"/>
      <c r="AK20" s="871"/>
      <c r="AL20" s="871"/>
    </row>
    <row r="21" spans="1:38" ht="13.5" customHeight="1">
      <c r="A21" s="1969" t="s">
        <v>1696</v>
      </c>
      <c r="B21" s="1403" t="s">
        <v>7228</v>
      </c>
      <c r="C21" s="13" t="s">
        <v>7229</v>
      </c>
      <c r="D21" s="3357"/>
      <c r="E21" s="1957">
        <v>355000</v>
      </c>
      <c r="F21" s="1975">
        <v>286620</v>
      </c>
      <c r="G21" s="2096"/>
      <c r="H21" s="1958">
        <v>23253</v>
      </c>
      <c r="I21" s="1959">
        <v>277275</v>
      </c>
      <c r="J21" s="2627">
        <v>11368</v>
      </c>
      <c r="K21" s="1957"/>
      <c r="L21" s="1957">
        <v>1116</v>
      </c>
      <c r="M21" s="1959">
        <v>20933</v>
      </c>
      <c r="N21" s="1961">
        <v>620565</v>
      </c>
      <c r="O21" s="2633">
        <v>3</v>
      </c>
      <c r="P21" s="2555">
        <v>618269</v>
      </c>
      <c r="Q21" s="2556">
        <v>368176</v>
      </c>
      <c r="R21" s="1695"/>
      <c r="U21" s="871"/>
      <c r="V21" s="1695"/>
      <c r="W21" s="1695"/>
      <c r="X21" s="871"/>
      <c r="Y21" s="1695"/>
      <c r="Z21" s="1695"/>
      <c r="AA21" s="871"/>
      <c r="AB21" s="871"/>
      <c r="AC21" s="871"/>
      <c r="AD21" s="871"/>
      <c r="AE21" s="871"/>
      <c r="AF21" s="871"/>
      <c r="AG21" s="871"/>
      <c r="AH21" s="871"/>
      <c r="AI21" s="871"/>
      <c r="AJ21" s="871"/>
      <c r="AK21" s="871"/>
      <c r="AL21" s="871"/>
    </row>
    <row r="22" spans="1:38" ht="13.5" customHeight="1">
      <c r="A22" s="1969" t="s">
        <v>1697</v>
      </c>
      <c r="B22" s="1403" t="s">
        <v>5916</v>
      </c>
      <c r="C22" s="13" t="s">
        <v>6747</v>
      </c>
      <c r="D22" s="3358">
        <v>45642</v>
      </c>
      <c r="E22" s="1957">
        <v>369907</v>
      </c>
      <c r="F22" s="1975">
        <v>319258</v>
      </c>
      <c r="G22" s="2096"/>
      <c r="H22" s="1958">
        <v>48506</v>
      </c>
      <c r="I22" s="1959">
        <v>390729</v>
      </c>
      <c r="J22" s="2627">
        <v>34500</v>
      </c>
      <c r="K22" s="1957"/>
      <c r="L22" s="1957">
        <v>1163</v>
      </c>
      <c r="M22" s="1959">
        <v>3030</v>
      </c>
      <c r="N22" s="1961">
        <v>797186</v>
      </c>
      <c r="O22" s="2633">
        <v>4</v>
      </c>
      <c r="P22" s="2555">
        <v>797186</v>
      </c>
      <c r="Q22" s="2556">
        <v>357951</v>
      </c>
      <c r="R22" s="1695"/>
      <c r="U22" s="871"/>
      <c r="V22" s="1695"/>
      <c r="W22" s="1695"/>
      <c r="X22" s="871"/>
      <c r="Y22" s="1695"/>
      <c r="Z22" s="1695"/>
      <c r="AA22" s="871"/>
      <c r="AB22" s="871"/>
      <c r="AC22" s="871"/>
      <c r="AD22" s="871"/>
      <c r="AE22" s="871"/>
      <c r="AF22" s="871"/>
      <c r="AG22" s="871"/>
      <c r="AH22" s="871"/>
      <c r="AI22" s="871"/>
      <c r="AJ22" s="871"/>
      <c r="AK22" s="871"/>
      <c r="AL22" s="871"/>
    </row>
    <row r="23" spans="1:38" ht="13.5" customHeight="1">
      <c r="A23" s="1969" t="s">
        <v>1698</v>
      </c>
      <c r="B23" s="1403" t="s">
        <v>7247</v>
      </c>
      <c r="C23" s="13" t="s">
        <v>6116</v>
      </c>
      <c r="D23" s="3357"/>
      <c r="E23" s="1957">
        <v>374946</v>
      </c>
      <c r="F23" s="1975">
        <v>366873</v>
      </c>
      <c r="G23" s="2096"/>
      <c r="H23" s="1958">
        <v>-285145</v>
      </c>
      <c r="I23" s="1959">
        <v>502817</v>
      </c>
      <c r="J23" s="2627">
        <v>0</v>
      </c>
      <c r="K23" s="1957"/>
      <c r="L23" s="1957">
        <v>1179</v>
      </c>
      <c r="M23" s="1959">
        <v>11362</v>
      </c>
      <c r="N23" s="1961">
        <v>597086</v>
      </c>
      <c r="O23" s="247">
        <v>5</v>
      </c>
      <c r="P23" s="2555">
        <v>117029</v>
      </c>
      <c r="Q23" s="2556">
        <v>74365</v>
      </c>
      <c r="R23" s="1695"/>
      <c r="U23" s="871"/>
      <c r="V23" s="1695"/>
      <c r="W23" s="1695"/>
      <c r="X23" s="871"/>
      <c r="Y23" s="1695"/>
      <c r="Z23" s="1695"/>
      <c r="AA23" s="871"/>
      <c r="AB23" s="871"/>
      <c r="AC23" s="871"/>
      <c r="AD23" s="871"/>
      <c r="AE23" s="871"/>
      <c r="AF23" s="871"/>
      <c r="AG23" s="871"/>
      <c r="AH23" s="871"/>
      <c r="AI23" s="871"/>
      <c r="AJ23" s="871"/>
      <c r="AK23" s="871"/>
      <c r="AL23" s="871"/>
    </row>
    <row r="24" spans="1:38" ht="13.5" customHeight="1">
      <c r="A24" s="1969" t="s">
        <v>1699</v>
      </c>
      <c r="B24" s="1403" t="s">
        <v>5909</v>
      </c>
      <c r="C24" s="13" t="s">
        <v>7230</v>
      </c>
      <c r="D24" s="3357"/>
      <c r="E24" s="1957">
        <v>334880</v>
      </c>
      <c r="F24" s="1975">
        <v>328440</v>
      </c>
      <c r="G24" s="2096"/>
      <c r="H24" s="1958">
        <v>-114524</v>
      </c>
      <c r="I24" s="1959">
        <v>386935</v>
      </c>
      <c r="J24" s="2627">
        <v>11500</v>
      </c>
      <c r="K24" s="1957"/>
      <c r="L24" s="1957">
        <v>1053</v>
      </c>
      <c r="M24" s="1959">
        <v>1512</v>
      </c>
      <c r="N24" s="1961">
        <v>614916</v>
      </c>
      <c r="O24" s="247">
        <v>6</v>
      </c>
      <c r="P24" s="2555">
        <v>340171</v>
      </c>
      <c r="Q24" s="2556">
        <v>221151</v>
      </c>
      <c r="U24" s="871"/>
      <c r="X24" s="871"/>
      <c r="AA24" s="871"/>
      <c r="AB24" s="871"/>
      <c r="AC24" s="871"/>
      <c r="AD24" s="871"/>
      <c r="AE24" s="871"/>
      <c r="AF24" s="871"/>
      <c r="AG24" s="871"/>
      <c r="AH24" s="871"/>
      <c r="AI24" s="871"/>
      <c r="AJ24" s="871"/>
      <c r="AK24" s="871"/>
      <c r="AL24" s="871"/>
    </row>
    <row r="25" spans="1:38" ht="13.5" customHeight="1">
      <c r="A25" s="1969" t="s">
        <v>1700</v>
      </c>
      <c r="B25" s="1403" t="s">
        <v>7231</v>
      </c>
      <c r="C25" s="13" t="s">
        <v>7232</v>
      </c>
      <c r="D25" s="3357"/>
      <c r="E25" s="1957">
        <v>645000</v>
      </c>
      <c r="F25" s="1975">
        <v>459318</v>
      </c>
      <c r="G25" s="2096"/>
      <c r="H25" s="1958">
        <v>0</v>
      </c>
      <c r="I25" s="1959">
        <v>114682</v>
      </c>
      <c r="J25" s="2627">
        <v>22488</v>
      </c>
      <c r="K25" s="1957"/>
      <c r="L25" s="1957">
        <v>1231</v>
      </c>
      <c r="M25" s="1959">
        <v>115928</v>
      </c>
      <c r="N25" s="1961">
        <v>713647</v>
      </c>
      <c r="O25" s="247">
        <v>7</v>
      </c>
      <c r="P25" s="2555">
        <v>136806</v>
      </c>
      <c r="Q25" s="2556">
        <v>114822</v>
      </c>
      <c r="U25" s="871"/>
      <c r="X25" s="871"/>
      <c r="AA25" s="871"/>
      <c r="AB25" s="871"/>
      <c r="AC25" s="871"/>
      <c r="AD25" s="871"/>
      <c r="AE25" s="871"/>
      <c r="AF25" s="871"/>
      <c r="AG25" s="871"/>
      <c r="AH25" s="871"/>
      <c r="AI25" s="871"/>
      <c r="AJ25" s="871"/>
      <c r="AK25" s="871"/>
      <c r="AL25" s="871"/>
    </row>
    <row r="26" spans="1:38" ht="13.5" customHeight="1">
      <c r="A26" s="1969" t="s">
        <v>1701</v>
      </c>
      <c r="B26" s="1403" t="s">
        <v>6124</v>
      </c>
      <c r="C26" s="13" t="s">
        <v>6750</v>
      </c>
      <c r="D26" s="3358">
        <v>45396</v>
      </c>
      <c r="E26" s="1957">
        <v>428480</v>
      </c>
      <c r="F26" s="1975">
        <v>422240</v>
      </c>
      <c r="G26" s="2096"/>
      <c r="H26" s="1958">
        <v>10337</v>
      </c>
      <c r="I26" s="1959">
        <v>491296</v>
      </c>
      <c r="J26" s="2627">
        <v>28750</v>
      </c>
      <c r="K26" s="1957"/>
      <c r="L26" s="1957">
        <v>818</v>
      </c>
      <c r="M26" s="1959">
        <v>1989</v>
      </c>
      <c r="N26" s="1961">
        <v>955430</v>
      </c>
      <c r="O26" s="247">
        <v>8</v>
      </c>
      <c r="P26" s="2555">
        <v>243157</v>
      </c>
      <c r="Q26" s="2556">
        <v>145678</v>
      </c>
      <c r="U26" s="871"/>
      <c r="X26" s="871"/>
      <c r="AA26" s="871"/>
      <c r="AB26" s="871"/>
      <c r="AC26" s="871"/>
      <c r="AD26" s="871"/>
      <c r="AE26" s="871"/>
      <c r="AF26" s="871"/>
      <c r="AG26" s="871"/>
      <c r="AH26" s="871"/>
      <c r="AI26" s="871"/>
      <c r="AJ26" s="871"/>
      <c r="AK26" s="871"/>
      <c r="AL26" s="871"/>
    </row>
    <row r="27" spans="1:38" ht="13.5" customHeight="1">
      <c r="A27" s="1969" t="s">
        <v>1702</v>
      </c>
      <c r="B27" s="1403" t="s">
        <v>7233</v>
      </c>
      <c r="C27" s="13" t="s">
        <v>7234</v>
      </c>
      <c r="D27" s="3357"/>
      <c r="E27" s="1957">
        <v>385000</v>
      </c>
      <c r="F27" s="1975">
        <v>323833</v>
      </c>
      <c r="G27" s="2096"/>
      <c r="H27" s="1958">
        <v>17476</v>
      </c>
      <c r="I27" s="1959">
        <v>296843</v>
      </c>
      <c r="J27" s="2627">
        <v>11448</v>
      </c>
      <c r="K27" s="1957"/>
      <c r="L27" s="1957">
        <v>1210</v>
      </c>
      <c r="M27" s="1959">
        <v>2139</v>
      </c>
      <c r="N27" s="1961">
        <v>652949</v>
      </c>
      <c r="O27" s="247">
        <v>9</v>
      </c>
      <c r="P27" s="2555">
        <v>104341</v>
      </c>
      <c r="Q27" s="2556">
        <v>63118</v>
      </c>
      <c r="U27" s="871"/>
      <c r="X27" s="871"/>
      <c r="AA27" s="871"/>
      <c r="AB27" s="871"/>
      <c r="AC27" s="871"/>
      <c r="AD27" s="871"/>
      <c r="AE27" s="871"/>
      <c r="AF27" s="871"/>
      <c r="AG27" s="871"/>
      <c r="AH27" s="871"/>
      <c r="AI27" s="871"/>
      <c r="AJ27" s="871"/>
      <c r="AK27" s="871"/>
      <c r="AL27" s="871"/>
    </row>
    <row r="28" spans="1:38" ht="13.5" customHeight="1">
      <c r="A28" s="1969" t="s">
        <v>1703</v>
      </c>
      <c r="B28" s="1403" t="s">
        <v>5918</v>
      </c>
      <c r="C28" s="13" t="s">
        <v>6748</v>
      </c>
      <c r="D28" s="3358">
        <v>45352</v>
      </c>
      <c r="E28" s="1957">
        <v>484714</v>
      </c>
      <c r="F28" s="1975">
        <v>82709</v>
      </c>
      <c r="G28" s="2096"/>
      <c r="H28" s="1958">
        <v>27333</v>
      </c>
      <c r="I28" s="1959">
        <v>0</v>
      </c>
      <c r="J28" s="2627">
        <v>8271</v>
      </c>
      <c r="K28" s="1957"/>
      <c r="L28" s="1957">
        <v>925</v>
      </c>
      <c r="M28" s="1959">
        <v>224570</v>
      </c>
      <c r="N28" s="1961">
        <v>343808</v>
      </c>
      <c r="O28" s="247">
        <v>10</v>
      </c>
      <c r="P28" s="2555">
        <v>121089</v>
      </c>
      <c r="Q28" s="2556">
        <v>111462</v>
      </c>
      <c r="R28" s="1695"/>
      <c r="U28" s="871"/>
      <c r="V28" s="1695"/>
      <c r="W28" s="1695"/>
      <c r="X28" s="871"/>
      <c r="Y28" s="1695"/>
      <c r="Z28" s="1695"/>
      <c r="AA28" s="871"/>
      <c r="AB28" s="871"/>
      <c r="AC28" s="871"/>
      <c r="AD28" s="871"/>
      <c r="AE28" s="871"/>
      <c r="AF28" s="871"/>
      <c r="AG28" s="871"/>
      <c r="AH28" s="871"/>
      <c r="AI28" s="871"/>
      <c r="AJ28" s="871"/>
      <c r="AK28" s="871"/>
      <c r="AL28" s="871"/>
    </row>
    <row r="29" spans="1:38" ht="13.5" customHeight="1">
      <c r="A29" s="1969" t="s">
        <v>1704</v>
      </c>
      <c r="B29" s="1403" t="s">
        <v>5781</v>
      </c>
      <c r="C29" s="13" t="s">
        <v>5784</v>
      </c>
      <c r="D29" s="3357"/>
      <c r="E29" s="1957">
        <v>396000</v>
      </c>
      <c r="F29" s="1975">
        <v>277558</v>
      </c>
      <c r="G29" s="2096"/>
      <c r="H29" s="1958">
        <v>67357</v>
      </c>
      <c r="I29" s="1959">
        <v>368717</v>
      </c>
      <c r="J29" s="2627">
        <v>13832</v>
      </c>
      <c r="K29" s="1957"/>
      <c r="L29" s="1957">
        <v>1245</v>
      </c>
      <c r="M29" s="1959">
        <v>32343</v>
      </c>
      <c r="N29" s="1961">
        <v>761052</v>
      </c>
      <c r="O29" s="247">
        <v>11</v>
      </c>
      <c r="P29" s="2555">
        <v>217813</v>
      </c>
      <c r="Q29" s="2556">
        <v>112472</v>
      </c>
      <c r="R29" s="1695"/>
      <c r="U29" s="871"/>
      <c r="V29" s="1695"/>
      <c r="W29" s="1695"/>
      <c r="X29" s="871"/>
      <c r="Y29" s="1695"/>
      <c r="Z29" s="1695"/>
      <c r="AA29" s="871"/>
      <c r="AB29" s="871"/>
      <c r="AC29" s="871"/>
      <c r="AD29" s="871"/>
      <c r="AE29" s="871"/>
      <c r="AF29" s="871"/>
      <c r="AG29" s="871"/>
      <c r="AH29" s="871"/>
      <c r="AI29" s="871"/>
      <c r="AJ29" s="871"/>
      <c r="AK29" s="871"/>
      <c r="AL29" s="871"/>
    </row>
    <row r="30" spans="1:38" ht="13.5" customHeight="1">
      <c r="A30" s="1969" t="s">
        <v>1705</v>
      </c>
      <c r="B30" s="1403" t="s">
        <v>5780</v>
      </c>
      <c r="C30" s="13" t="s">
        <v>6744</v>
      </c>
      <c r="D30" s="3357"/>
      <c r="E30" s="1957">
        <v>449994</v>
      </c>
      <c r="F30" s="1975">
        <v>441341</v>
      </c>
      <c r="G30" s="2096"/>
      <c r="H30" s="1958">
        <v>286157</v>
      </c>
      <c r="I30" s="1959">
        <v>627179</v>
      </c>
      <c r="J30" s="2627">
        <v>12862</v>
      </c>
      <c r="K30" s="1957"/>
      <c r="L30" s="1957">
        <v>1415</v>
      </c>
      <c r="M30" s="1959">
        <v>3266</v>
      </c>
      <c r="N30" s="1961">
        <v>1372220</v>
      </c>
      <c r="O30" s="247">
        <v>12</v>
      </c>
      <c r="P30" s="2555">
        <v>411666</v>
      </c>
      <c r="Q30" s="2556">
        <v>137665</v>
      </c>
      <c r="R30" s="1695"/>
      <c r="U30" s="871"/>
      <c r="V30" s="1695"/>
      <c r="W30" s="1695"/>
      <c r="X30" s="871"/>
      <c r="Y30" s="1695"/>
      <c r="Z30" s="1695"/>
      <c r="AA30" s="871"/>
      <c r="AB30" s="871"/>
      <c r="AC30" s="871"/>
      <c r="AD30" s="871"/>
      <c r="AE30" s="871"/>
      <c r="AF30" s="871"/>
      <c r="AG30" s="871"/>
      <c r="AH30" s="871"/>
      <c r="AI30" s="871"/>
      <c r="AJ30" s="871"/>
      <c r="AK30" s="871"/>
      <c r="AL30" s="871"/>
    </row>
    <row r="31" spans="1:38" ht="13.5" customHeight="1">
      <c r="A31" s="1969" t="s">
        <v>1706</v>
      </c>
      <c r="B31" s="1403" t="s">
        <v>5912</v>
      </c>
      <c r="C31" s="13" t="s">
        <v>7235</v>
      </c>
      <c r="D31" s="3358">
        <v>45586</v>
      </c>
      <c r="E31" s="1957">
        <v>285000</v>
      </c>
      <c r="F31" s="1975">
        <v>264141</v>
      </c>
      <c r="G31" s="2096"/>
      <c r="H31" s="1958">
        <v>-76822</v>
      </c>
      <c r="I31" s="1959">
        <v>243594</v>
      </c>
      <c r="J31" s="2627">
        <v>11222</v>
      </c>
      <c r="K31" s="1957"/>
      <c r="L31" s="1957">
        <v>544</v>
      </c>
      <c r="M31" s="1959">
        <v>32976</v>
      </c>
      <c r="N31" s="1961">
        <v>475655</v>
      </c>
      <c r="O31" s="247">
        <v>13</v>
      </c>
      <c r="P31" s="2555">
        <v>258804</v>
      </c>
      <c r="Q31" s="2556">
        <v>192743</v>
      </c>
      <c r="R31" s="1695"/>
      <c r="U31" s="871"/>
      <c r="V31" s="1695"/>
      <c r="W31" s="1695"/>
      <c r="X31" s="871"/>
      <c r="Y31" s="1695"/>
      <c r="Z31" s="1695"/>
      <c r="AA31" s="871"/>
      <c r="AB31" s="871"/>
      <c r="AC31" s="871"/>
      <c r="AD31" s="871"/>
      <c r="AE31" s="871"/>
      <c r="AF31" s="871"/>
      <c r="AG31" s="871"/>
      <c r="AH31" s="871"/>
      <c r="AI31" s="871"/>
      <c r="AJ31" s="871"/>
      <c r="AK31" s="871"/>
      <c r="AL31" s="871"/>
    </row>
    <row r="32" spans="1:38" ht="13.5" customHeight="1">
      <c r="A32" s="1969" t="s">
        <v>1707</v>
      </c>
      <c r="B32" s="1403" t="s">
        <v>5783</v>
      </c>
      <c r="C32" s="13" t="s">
        <v>6745</v>
      </c>
      <c r="D32" s="3358">
        <v>45565</v>
      </c>
      <c r="E32" s="1957">
        <v>280800</v>
      </c>
      <c r="F32" s="1975">
        <v>210600</v>
      </c>
      <c r="G32" s="2096"/>
      <c r="H32" s="1958">
        <v>616033</v>
      </c>
      <c r="I32" s="1959">
        <v>311874</v>
      </c>
      <c r="J32" s="2627">
        <v>13261</v>
      </c>
      <c r="K32" s="1957"/>
      <c r="L32" s="1957">
        <v>883</v>
      </c>
      <c r="M32" s="1959">
        <v>65307</v>
      </c>
      <c r="N32" s="1961">
        <v>1217958</v>
      </c>
      <c r="O32" s="247">
        <v>14</v>
      </c>
      <c r="P32" s="2555">
        <v>673774</v>
      </c>
      <c r="Q32" s="2556">
        <v>188184</v>
      </c>
      <c r="U32" s="871"/>
      <c r="X32" s="871"/>
      <c r="AA32" s="871"/>
      <c r="AB32" s="871"/>
      <c r="AC32" s="871"/>
      <c r="AD32" s="871"/>
      <c r="AE32" s="871"/>
      <c r="AF32" s="871"/>
      <c r="AG32" s="871"/>
      <c r="AH32" s="871"/>
      <c r="AI32" s="871"/>
      <c r="AJ32" s="871"/>
      <c r="AK32" s="871"/>
      <c r="AL32" s="871"/>
    </row>
    <row r="33" spans="1:38" ht="13.5" customHeight="1">
      <c r="A33" s="1969" t="s">
        <v>1708</v>
      </c>
      <c r="B33" s="1403" t="s">
        <v>5782</v>
      </c>
      <c r="C33" s="13" t="s">
        <v>7236</v>
      </c>
      <c r="D33" s="3357"/>
      <c r="E33" s="1957">
        <v>312688</v>
      </c>
      <c r="F33" s="1975">
        <v>294408</v>
      </c>
      <c r="G33" s="2096"/>
      <c r="H33" s="1958">
        <v>86778</v>
      </c>
      <c r="I33" s="1959">
        <v>364659</v>
      </c>
      <c r="J33" s="2627">
        <v>13800</v>
      </c>
      <c r="K33" s="1957"/>
      <c r="L33" s="1957">
        <v>983</v>
      </c>
      <c r="M33" s="1959">
        <v>4717</v>
      </c>
      <c r="N33" s="1961">
        <v>765345</v>
      </c>
      <c r="O33" s="247">
        <v>15</v>
      </c>
      <c r="P33" s="2555">
        <v>371499</v>
      </c>
      <c r="Q33" s="2556">
        <v>177520</v>
      </c>
      <c r="U33" s="871"/>
      <c r="X33" s="871"/>
      <c r="AA33" s="871"/>
      <c r="AB33" s="871"/>
      <c r="AC33" s="871"/>
      <c r="AD33" s="871"/>
      <c r="AE33" s="871"/>
      <c r="AF33" s="871"/>
      <c r="AG33" s="871"/>
      <c r="AH33" s="871"/>
      <c r="AI33" s="871"/>
      <c r="AJ33" s="871"/>
      <c r="AK33" s="871"/>
      <c r="AL33" s="871"/>
    </row>
    <row r="34" spans="1:38" ht="13.5" customHeight="1">
      <c r="A34" s="1969" t="s">
        <v>1709</v>
      </c>
      <c r="B34" s="1403" t="s">
        <v>7237</v>
      </c>
      <c r="C34" s="13" t="s">
        <v>7249</v>
      </c>
      <c r="D34" s="3357"/>
      <c r="E34" s="1957">
        <v>385000</v>
      </c>
      <c r="F34" s="1975">
        <v>343451</v>
      </c>
      <c r="G34" s="2096"/>
      <c r="H34" s="1958">
        <v>29044</v>
      </c>
      <c r="I34" s="1959">
        <v>345941</v>
      </c>
      <c r="J34" s="2627">
        <v>11983</v>
      </c>
      <c r="K34" s="1957"/>
      <c r="L34" s="1957">
        <v>1210</v>
      </c>
      <c r="M34" s="1959">
        <v>6348</v>
      </c>
      <c r="N34" s="1961">
        <v>737977</v>
      </c>
      <c r="O34" s="247">
        <v>16</v>
      </c>
      <c r="P34" s="2555">
        <v>211283</v>
      </c>
      <c r="Q34" s="2556">
        <v>119862</v>
      </c>
      <c r="U34" s="871"/>
      <c r="X34" s="871"/>
      <c r="AA34" s="871"/>
      <c r="AB34" s="871"/>
      <c r="AC34" s="871"/>
      <c r="AD34" s="871"/>
      <c r="AE34" s="871"/>
      <c r="AF34" s="871"/>
      <c r="AG34" s="871"/>
      <c r="AH34" s="871"/>
      <c r="AI34" s="871"/>
      <c r="AJ34" s="871"/>
      <c r="AK34" s="871"/>
      <c r="AL34" s="871"/>
    </row>
    <row r="35" spans="1:38" ht="13.5" customHeight="1">
      <c r="A35" s="1969" t="s">
        <v>1710</v>
      </c>
      <c r="B35" s="1403" t="s">
        <v>6762</v>
      </c>
      <c r="C35" s="13" t="s">
        <v>6763</v>
      </c>
      <c r="D35" s="3358">
        <v>45503</v>
      </c>
      <c r="E35" s="1957">
        <v>334620</v>
      </c>
      <c r="F35" s="1975">
        <v>212449</v>
      </c>
      <c r="G35" s="2096"/>
      <c r="H35" s="1958">
        <v>0</v>
      </c>
      <c r="I35" s="1959">
        <v>332963</v>
      </c>
      <c r="J35" s="2627">
        <v>24591</v>
      </c>
      <c r="K35" s="1957"/>
      <c r="L35" s="1957">
        <v>638</v>
      </c>
      <c r="M35" s="1959">
        <v>204173</v>
      </c>
      <c r="N35" s="1961">
        <v>774814</v>
      </c>
      <c r="O35" s="247">
        <v>17</v>
      </c>
      <c r="P35" s="2555">
        <v>221829</v>
      </c>
      <c r="Q35" s="2556">
        <v>141303</v>
      </c>
      <c r="U35" s="871"/>
      <c r="X35" s="871"/>
      <c r="AA35" s="871"/>
      <c r="AB35" s="871"/>
      <c r="AC35" s="871"/>
      <c r="AD35" s="871"/>
      <c r="AE35" s="871"/>
      <c r="AF35" s="871"/>
      <c r="AG35" s="871"/>
      <c r="AH35" s="871"/>
      <c r="AI35" s="871"/>
      <c r="AJ35" s="871"/>
      <c r="AK35" s="871"/>
      <c r="AL35" s="871"/>
    </row>
    <row r="36" spans="1:38" ht="13.5" customHeight="1">
      <c r="A36" s="1969" t="s">
        <v>1711</v>
      </c>
      <c r="B36" s="1403" t="s">
        <v>5914</v>
      </c>
      <c r="C36" s="13" t="s">
        <v>6120</v>
      </c>
      <c r="D36" s="3357"/>
      <c r="E36" s="1957">
        <v>320000</v>
      </c>
      <c r="F36" s="1975">
        <v>314798</v>
      </c>
      <c r="G36" s="2096"/>
      <c r="H36" s="1958">
        <v>49593</v>
      </c>
      <c r="I36" s="1959">
        <v>353007</v>
      </c>
      <c r="J36" s="2627">
        <v>16496</v>
      </c>
      <c r="K36" s="1957"/>
      <c r="L36" s="1957">
        <v>1006</v>
      </c>
      <c r="M36" s="1959">
        <v>5617</v>
      </c>
      <c r="N36" s="1961">
        <v>740517</v>
      </c>
      <c r="O36" s="247">
        <v>18</v>
      </c>
      <c r="P36" s="2555">
        <v>486150</v>
      </c>
      <c r="Q36" s="2556">
        <v>255564</v>
      </c>
      <c r="U36" s="871"/>
      <c r="X36" s="871"/>
      <c r="AA36" s="871"/>
      <c r="AB36" s="871"/>
      <c r="AC36" s="871"/>
      <c r="AD36" s="871"/>
      <c r="AE36" s="871"/>
      <c r="AF36" s="871"/>
      <c r="AG36" s="871"/>
      <c r="AH36" s="871"/>
      <c r="AI36" s="871"/>
      <c r="AJ36" s="871"/>
      <c r="AK36" s="871"/>
      <c r="AL36" s="871"/>
    </row>
    <row r="37" spans="1:38" ht="13.5" customHeight="1">
      <c r="A37" s="1969" t="s">
        <v>1712</v>
      </c>
      <c r="B37" s="1403" t="s">
        <v>5911</v>
      </c>
      <c r="C37" s="13" t="s">
        <v>6119</v>
      </c>
      <c r="D37" s="3357"/>
      <c r="E37" s="1609">
        <v>374142</v>
      </c>
      <c r="F37" s="1976">
        <v>343213</v>
      </c>
      <c r="G37" s="2097"/>
      <c r="H37" s="1958">
        <v>34230</v>
      </c>
      <c r="I37" s="1894">
        <v>420051</v>
      </c>
      <c r="J37" s="2628">
        <v>34379</v>
      </c>
      <c r="K37" s="2559"/>
      <c r="L37" s="2559">
        <v>1176</v>
      </c>
      <c r="M37" s="1894">
        <v>6301</v>
      </c>
      <c r="N37" s="1961">
        <v>839350</v>
      </c>
      <c r="O37" s="247">
        <v>19</v>
      </c>
      <c r="P37" s="2555">
        <v>225282</v>
      </c>
      <c r="Q37" s="2556">
        <v>119590</v>
      </c>
      <c r="R37" s="1695"/>
      <c r="U37" s="871"/>
      <c r="V37" s="1695"/>
      <c r="W37" s="1695"/>
      <c r="X37" s="871"/>
      <c r="Y37" s="1695"/>
      <c r="Z37" s="1695"/>
      <c r="AA37" s="871"/>
      <c r="AB37" s="871"/>
      <c r="AC37" s="871"/>
      <c r="AD37" s="871"/>
      <c r="AE37" s="871"/>
      <c r="AF37" s="871"/>
      <c r="AG37" s="871"/>
      <c r="AH37" s="871"/>
      <c r="AI37" s="871"/>
      <c r="AJ37" s="871"/>
      <c r="AK37" s="871"/>
      <c r="AL37" s="871"/>
    </row>
    <row r="38" spans="1:38" ht="13.5" customHeight="1">
      <c r="A38" s="1969" t="s">
        <v>1713</v>
      </c>
      <c r="B38" s="1403" t="s">
        <v>7238</v>
      </c>
      <c r="C38" s="13" t="s">
        <v>7239</v>
      </c>
      <c r="D38" s="3357"/>
      <c r="E38" s="1609">
        <v>273520</v>
      </c>
      <c r="F38" s="1976">
        <v>268260</v>
      </c>
      <c r="G38" s="2097"/>
      <c r="H38" s="2559">
        <v>22081</v>
      </c>
      <c r="I38" s="1894">
        <v>147563</v>
      </c>
      <c r="J38" s="2628">
        <v>11224</v>
      </c>
      <c r="K38" s="2559"/>
      <c r="L38" s="2559">
        <v>522</v>
      </c>
      <c r="M38" s="1894">
        <v>8124</v>
      </c>
      <c r="N38" s="1961">
        <v>457774</v>
      </c>
      <c r="O38" s="247">
        <v>20</v>
      </c>
      <c r="P38" s="2555">
        <v>40467</v>
      </c>
      <c r="Q38" s="2556">
        <v>29524</v>
      </c>
      <c r="R38" s="1695"/>
      <c r="V38" s="1695"/>
      <c r="W38" s="1695"/>
      <c r="Y38" s="1695"/>
      <c r="Z38" s="1695"/>
    </row>
    <row r="39" spans="1:38" ht="13.5" customHeight="1">
      <c r="A39" s="1969" t="s">
        <v>558</v>
      </c>
      <c r="B39" s="1403" t="s">
        <v>6751</v>
      </c>
      <c r="C39" s="13" t="s">
        <v>7240</v>
      </c>
      <c r="D39" s="3358">
        <v>45503</v>
      </c>
      <c r="E39" s="1957">
        <v>276120</v>
      </c>
      <c r="F39" s="1975">
        <v>270810</v>
      </c>
      <c r="G39" s="2096"/>
      <c r="H39" s="1958">
        <v>67358</v>
      </c>
      <c r="I39" s="1959">
        <v>149359</v>
      </c>
      <c r="J39" s="2627">
        <v>13438</v>
      </c>
      <c r="K39" s="1957"/>
      <c r="L39" s="1957">
        <v>527</v>
      </c>
      <c r="M39" s="1959">
        <v>10020</v>
      </c>
      <c r="N39" s="1961">
        <v>511512</v>
      </c>
      <c r="O39" s="247">
        <v>21</v>
      </c>
      <c r="P39" s="2555">
        <v>46445</v>
      </c>
      <c r="Q39" s="2556">
        <v>30913</v>
      </c>
    </row>
    <row r="40" spans="1:38" ht="13.5" customHeight="1">
      <c r="A40" s="1969" t="s">
        <v>559</v>
      </c>
      <c r="B40" s="1403" t="s">
        <v>5917</v>
      </c>
      <c r="C40" s="13" t="s">
        <v>6122</v>
      </c>
      <c r="D40" s="3357"/>
      <c r="E40" s="1957">
        <v>346154</v>
      </c>
      <c r="F40" s="1975">
        <v>339497</v>
      </c>
      <c r="G40" s="2096"/>
      <c r="H40" s="1958">
        <v>5338</v>
      </c>
      <c r="I40" s="1959">
        <v>323691</v>
      </c>
      <c r="J40" s="2627">
        <v>34543</v>
      </c>
      <c r="K40" s="1957"/>
      <c r="L40" s="1957">
        <v>660</v>
      </c>
      <c r="M40" s="1959">
        <v>14362</v>
      </c>
      <c r="N40" s="1961">
        <v>718091</v>
      </c>
      <c r="O40" s="247">
        <v>22</v>
      </c>
      <c r="P40" s="2555">
        <v>395381</v>
      </c>
      <c r="Q40" s="2556">
        <v>246287</v>
      </c>
    </row>
    <row r="41" spans="1:38" ht="13.5" customHeight="1">
      <c r="A41" s="1969" t="s">
        <v>560</v>
      </c>
      <c r="B41" s="1403" t="s">
        <v>5919</v>
      </c>
      <c r="C41" s="13" t="s">
        <v>5920</v>
      </c>
      <c r="D41" s="3360">
        <v>45383</v>
      </c>
      <c r="E41" s="1957">
        <v>341590</v>
      </c>
      <c r="F41" s="1975">
        <v>335814</v>
      </c>
      <c r="G41" s="2096"/>
      <c r="H41" s="1958">
        <v>9255</v>
      </c>
      <c r="I41" s="1959">
        <v>352345</v>
      </c>
      <c r="J41" s="2627">
        <v>37870</v>
      </c>
      <c r="K41" s="1957"/>
      <c r="L41" s="1957">
        <v>1074</v>
      </c>
      <c r="M41" s="1959">
        <v>4253</v>
      </c>
      <c r="N41" s="1961">
        <v>740611</v>
      </c>
      <c r="O41" s="247">
        <v>23</v>
      </c>
      <c r="P41" s="2555">
        <v>136569</v>
      </c>
      <c r="Q41" s="2556">
        <v>79144</v>
      </c>
    </row>
    <row r="42" spans="1:38" ht="13.5" customHeight="1">
      <c r="A42" s="1969" t="s">
        <v>561</v>
      </c>
      <c r="B42" s="1403" t="s">
        <v>5910</v>
      </c>
      <c r="C42" s="13" t="s">
        <v>6118</v>
      </c>
      <c r="D42" s="3358">
        <v>45657</v>
      </c>
      <c r="E42" s="1609">
        <v>312541</v>
      </c>
      <c r="F42" s="1976">
        <v>306530</v>
      </c>
      <c r="G42" s="2097"/>
      <c r="H42" s="1957">
        <v>-108364</v>
      </c>
      <c r="I42" s="2561">
        <v>251502</v>
      </c>
      <c r="J42" s="2629">
        <v>13402</v>
      </c>
      <c r="K42" s="2560"/>
      <c r="L42" s="2560">
        <v>983</v>
      </c>
      <c r="M42" s="2561">
        <v>14972</v>
      </c>
      <c r="N42" s="1961">
        <v>479025</v>
      </c>
      <c r="O42" s="247">
        <v>24</v>
      </c>
      <c r="P42" s="2555">
        <v>153001</v>
      </c>
      <c r="Q42" s="2556">
        <v>123842</v>
      </c>
    </row>
    <row r="43" spans="1:38" ht="13.5" customHeight="1">
      <c r="A43" s="1969" t="s">
        <v>562</v>
      </c>
      <c r="B43" s="1403" t="s">
        <v>7241</v>
      </c>
      <c r="C43" s="13" t="s">
        <v>7242</v>
      </c>
      <c r="D43" s="2595"/>
      <c r="E43" s="1609">
        <v>274550</v>
      </c>
      <c r="F43" s="1976">
        <v>230450</v>
      </c>
      <c r="G43" s="2495"/>
      <c r="H43" s="2560">
        <v>10334</v>
      </c>
      <c r="I43" s="2561">
        <v>60248</v>
      </c>
      <c r="J43" s="2629">
        <v>8721</v>
      </c>
      <c r="K43" s="2560"/>
      <c r="L43" s="2560">
        <v>524</v>
      </c>
      <c r="M43" s="2561">
        <v>17374</v>
      </c>
      <c r="N43" s="1961">
        <v>327651</v>
      </c>
      <c r="O43" s="247">
        <v>25</v>
      </c>
      <c r="P43" s="2555">
        <v>59927</v>
      </c>
      <c r="Q43" s="2556">
        <v>51426</v>
      </c>
    </row>
    <row r="44" spans="1:38" ht="13.5" customHeight="1">
      <c r="A44" s="1969" t="s">
        <v>563</v>
      </c>
      <c r="B44" s="1403" t="s">
        <v>5913</v>
      </c>
      <c r="C44" s="13" t="s">
        <v>7243</v>
      </c>
      <c r="D44" s="2595"/>
      <c r="E44" s="1609">
        <v>309251</v>
      </c>
      <c r="F44" s="1976">
        <v>303304</v>
      </c>
      <c r="G44" s="2495"/>
      <c r="H44" s="2560">
        <v>4728</v>
      </c>
      <c r="I44" s="2561">
        <v>294858</v>
      </c>
      <c r="J44" s="2629">
        <v>34329</v>
      </c>
      <c r="K44" s="2560"/>
      <c r="L44" s="2560">
        <v>972</v>
      </c>
      <c r="M44" s="2561">
        <v>10584</v>
      </c>
      <c r="N44" s="1961">
        <v>648775</v>
      </c>
      <c r="O44" s="247">
        <v>26</v>
      </c>
      <c r="P44" s="2555">
        <v>358902</v>
      </c>
      <c r="Q44" s="2556">
        <v>222028</v>
      </c>
    </row>
    <row r="45" spans="1:38" ht="13.5" customHeight="1">
      <c r="A45" s="1969" t="s">
        <v>564</v>
      </c>
      <c r="B45" s="1403" t="s">
        <v>6109</v>
      </c>
      <c r="C45" s="13" t="s">
        <v>7244</v>
      </c>
      <c r="D45" s="2595"/>
      <c r="E45" s="1609">
        <v>296010</v>
      </c>
      <c r="F45" s="1976">
        <v>267092</v>
      </c>
      <c r="G45" s="2495"/>
      <c r="H45" s="2560">
        <v>26011</v>
      </c>
      <c r="I45" s="2561">
        <v>153473</v>
      </c>
      <c r="J45" s="2629">
        <v>27226</v>
      </c>
      <c r="K45" s="2560"/>
      <c r="L45" s="2560">
        <v>565</v>
      </c>
      <c r="M45" s="2561">
        <v>28259</v>
      </c>
      <c r="N45" s="1961">
        <v>502626</v>
      </c>
      <c r="O45" s="247">
        <v>27</v>
      </c>
      <c r="P45" s="2555">
        <v>192858</v>
      </c>
      <c r="Q45" s="2556">
        <v>141540</v>
      </c>
    </row>
    <row r="46" spans="1:38" ht="13.5" customHeight="1">
      <c r="A46" s="1969" t="s">
        <v>2293</v>
      </c>
      <c r="B46" s="1403" t="s">
        <v>5915</v>
      </c>
      <c r="C46" s="13" t="s">
        <v>6121</v>
      </c>
      <c r="D46" s="2595"/>
      <c r="E46" s="1609">
        <v>289701</v>
      </c>
      <c r="F46" s="1976">
        <v>283464</v>
      </c>
      <c r="G46" s="2495"/>
      <c r="H46" s="2560">
        <v>3022</v>
      </c>
      <c r="I46" s="2561">
        <v>227298</v>
      </c>
      <c r="J46" s="2629">
        <v>34500</v>
      </c>
      <c r="K46" s="2560"/>
      <c r="L46" s="2560">
        <v>553</v>
      </c>
      <c r="M46" s="2561">
        <v>3540</v>
      </c>
      <c r="N46" s="1961">
        <v>552377</v>
      </c>
      <c r="O46" s="247">
        <v>28</v>
      </c>
      <c r="P46" s="2555">
        <v>299609</v>
      </c>
      <c r="Q46" s="2556">
        <v>201524</v>
      </c>
    </row>
    <row r="47" spans="1:38" ht="13.5" customHeight="1">
      <c r="A47" s="1969" t="s">
        <v>2294</v>
      </c>
      <c r="B47" s="1403" t="s">
        <v>5786</v>
      </c>
      <c r="C47" s="13" t="s">
        <v>6746</v>
      </c>
      <c r="D47" s="2595"/>
      <c r="E47" s="1609">
        <v>266000</v>
      </c>
      <c r="F47" s="1976">
        <v>262000</v>
      </c>
      <c r="G47" s="2495"/>
      <c r="H47" s="2560">
        <v>3126</v>
      </c>
      <c r="I47" s="2561">
        <v>244924</v>
      </c>
      <c r="J47" s="2629">
        <v>31475</v>
      </c>
      <c r="K47" s="2560"/>
      <c r="L47" s="2560">
        <v>836</v>
      </c>
      <c r="M47" s="2561">
        <v>16860</v>
      </c>
      <c r="N47" s="1961">
        <v>559221</v>
      </c>
      <c r="O47" s="247">
        <v>29</v>
      </c>
      <c r="P47" s="2555">
        <v>11073</v>
      </c>
      <c r="Q47" s="2556">
        <v>7042</v>
      </c>
    </row>
    <row r="48" spans="1:38" ht="13.5" customHeight="1">
      <c r="A48" s="1969">
        <v>30</v>
      </c>
      <c r="B48" s="1403" t="s">
        <v>7245</v>
      </c>
      <c r="C48" s="13" t="s">
        <v>7248</v>
      </c>
      <c r="D48" s="2595"/>
      <c r="E48" s="1609">
        <v>260000</v>
      </c>
      <c r="F48" s="1976">
        <v>255000</v>
      </c>
      <c r="G48" s="2495"/>
      <c r="H48" s="1609">
        <v>0</v>
      </c>
      <c r="I48" s="1869">
        <v>111504</v>
      </c>
      <c r="J48" s="2630">
        <v>27794</v>
      </c>
      <c r="K48" s="1609"/>
      <c r="L48" s="1609">
        <v>496</v>
      </c>
      <c r="M48" s="1869">
        <v>1565</v>
      </c>
      <c r="N48" s="1961">
        <v>396359</v>
      </c>
      <c r="O48" s="247">
        <v>30</v>
      </c>
      <c r="P48" s="2044">
        <v>77250</v>
      </c>
      <c r="Q48" s="3361">
        <v>64211</v>
      </c>
    </row>
    <row r="49" spans="1:17" ht="13.5" customHeight="1">
      <c r="A49" s="1969">
        <v>31</v>
      </c>
      <c r="B49" s="1403" t="s">
        <v>6123</v>
      </c>
      <c r="C49" s="13" t="s">
        <v>6749</v>
      </c>
      <c r="D49" s="2595"/>
      <c r="E49" s="1609">
        <v>252720</v>
      </c>
      <c r="F49" s="1976">
        <v>247860</v>
      </c>
      <c r="G49" s="2495"/>
      <c r="H49" s="1609">
        <v>213387</v>
      </c>
      <c r="I49" s="1869">
        <v>103260</v>
      </c>
      <c r="J49" s="2630">
        <v>13431</v>
      </c>
      <c r="K49" s="1609"/>
      <c r="L49" s="1609">
        <v>482</v>
      </c>
      <c r="M49" s="1869">
        <v>6175</v>
      </c>
      <c r="N49" s="1961">
        <v>584595</v>
      </c>
      <c r="O49" s="247">
        <v>31</v>
      </c>
      <c r="P49" s="2044">
        <v>584596</v>
      </c>
      <c r="Q49" s="3361">
        <v>309252</v>
      </c>
    </row>
    <row r="50" spans="1:17" ht="13.5" customHeight="1">
      <c r="A50" s="1969"/>
      <c r="B50" s="1403"/>
      <c r="C50" s="13"/>
      <c r="D50" s="2595"/>
      <c r="E50" s="1609"/>
      <c r="F50" s="1976"/>
      <c r="G50" s="2495"/>
      <c r="H50" s="1609"/>
      <c r="I50" s="1869"/>
      <c r="J50" s="2630"/>
      <c r="K50" s="1609"/>
      <c r="L50" s="1609"/>
      <c r="M50" s="1869"/>
      <c r="N50" s="1961"/>
      <c r="O50" s="247"/>
      <c r="P50" s="515"/>
      <c r="Q50" s="2200"/>
    </row>
    <row r="51" spans="1:17" ht="13.5" customHeight="1">
      <c r="A51" s="1977"/>
      <c r="B51" s="1441"/>
      <c r="C51" s="76"/>
      <c r="D51" s="2596"/>
      <c r="E51" s="1435"/>
      <c r="F51" s="2088"/>
      <c r="G51" s="2098"/>
      <c r="H51" s="1435"/>
      <c r="I51" s="1468"/>
      <c r="J51" s="2631"/>
      <c r="K51" s="1435"/>
      <c r="L51" s="1435"/>
      <c r="M51" s="1468"/>
      <c r="N51" s="2087">
        <f>SUM(F51:M51)</f>
        <v>0</v>
      </c>
      <c r="O51" s="344"/>
      <c r="P51" s="523"/>
      <c r="Q51" s="2201"/>
    </row>
    <row r="52" spans="1:17" ht="13.5" customHeight="1">
      <c r="A52" s="1967" t="s">
        <v>2276</v>
      </c>
      <c r="B52" s="13"/>
      <c r="C52" s="13"/>
      <c r="D52" s="13"/>
      <c r="E52" s="13"/>
      <c r="F52" s="1968"/>
      <c r="G52" s="1967"/>
      <c r="H52" s="13" t="s">
        <v>2277</v>
      </c>
      <c r="I52" s="13"/>
      <c r="J52" s="13"/>
      <c r="K52" s="13"/>
      <c r="L52" s="13"/>
      <c r="M52" s="13"/>
      <c r="N52" s="13"/>
      <c r="O52" s="13"/>
      <c r="P52" s="13"/>
      <c r="Q52" s="72"/>
    </row>
    <row r="53" spans="1:17" ht="13.5" customHeight="1">
      <c r="A53" s="1967"/>
      <c r="B53" s="13"/>
      <c r="C53" s="13"/>
      <c r="D53" s="13"/>
      <c r="E53" s="13"/>
      <c r="F53" s="1968"/>
      <c r="G53" s="1967"/>
      <c r="H53" s="13"/>
      <c r="I53" s="13"/>
      <c r="J53" s="13"/>
      <c r="K53" s="13"/>
      <c r="L53" s="13"/>
      <c r="M53" s="13"/>
      <c r="N53" s="13"/>
      <c r="O53" s="13"/>
      <c r="P53" s="13"/>
      <c r="Q53" s="72"/>
    </row>
    <row r="54" spans="1:17" ht="13.5" customHeight="1">
      <c r="A54" s="1967"/>
      <c r="B54" s="1978" t="s">
        <v>2795</v>
      </c>
      <c r="C54" s="13"/>
      <c r="D54" s="13"/>
      <c r="E54" s="13"/>
      <c r="F54" s="1968"/>
      <c r="G54" s="1967"/>
      <c r="H54" s="13"/>
      <c r="I54" s="13"/>
      <c r="J54" s="13"/>
      <c r="K54" s="13"/>
      <c r="L54" s="13"/>
      <c r="M54" s="13"/>
      <c r="N54" s="13"/>
      <c r="O54" s="13"/>
      <c r="P54" s="13"/>
      <c r="Q54" s="72"/>
    </row>
    <row r="55" spans="1:17" ht="13.5" customHeight="1">
      <c r="A55" s="1967"/>
      <c r="B55" s="1979"/>
      <c r="C55" s="13"/>
      <c r="D55" s="13"/>
      <c r="E55" s="13"/>
      <c r="F55" s="1968"/>
      <c r="G55" s="1967"/>
      <c r="H55" s="13"/>
      <c r="I55" s="13"/>
      <c r="J55" s="13"/>
      <c r="K55" s="13"/>
      <c r="L55" s="13"/>
      <c r="M55" s="13"/>
      <c r="N55" s="13"/>
      <c r="O55" s="13"/>
      <c r="P55" s="13"/>
      <c r="Q55" s="72"/>
    </row>
    <row r="56" spans="1:17" ht="13.5" customHeight="1">
      <c r="A56" s="1967"/>
      <c r="B56" s="3539"/>
      <c r="C56" s="3539"/>
      <c r="D56" s="3539"/>
      <c r="E56" s="3539"/>
      <c r="F56" s="3540"/>
      <c r="G56" s="1967" t="s">
        <v>4622</v>
      </c>
      <c r="H56" s="3509" t="s">
        <v>7246</v>
      </c>
      <c r="I56" s="3509"/>
      <c r="J56" s="3509"/>
      <c r="K56" s="3509"/>
      <c r="L56" s="3509"/>
      <c r="M56" s="3509"/>
      <c r="N56" s="3509"/>
      <c r="O56" s="3509"/>
      <c r="P56" s="3509"/>
      <c r="Q56" s="3541"/>
    </row>
    <row r="57" spans="1:17" ht="10.5" customHeight="1">
      <c r="A57" s="1967"/>
      <c r="B57" s="3539"/>
      <c r="C57" s="3539"/>
      <c r="D57" s="3539"/>
      <c r="E57" s="3539"/>
      <c r="F57" s="3540"/>
      <c r="G57" s="2099"/>
      <c r="H57" s="3509"/>
      <c r="I57" s="3509"/>
      <c r="J57" s="3509"/>
      <c r="K57" s="3509"/>
      <c r="L57" s="3509"/>
      <c r="M57" s="3509"/>
      <c r="N57" s="3509"/>
      <c r="O57" s="3509"/>
      <c r="P57" s="3509"/>
      <c r="Q57" s="3541"/>
    </row>
    <row r="58" spans="1:17" ht="13.5" customHeight="1">
      <c r="A58" s="1967"/>
      <c r="B58" s="3539"/>
      <c r="C58" s="3539"/>
      <c r="D58" s="3539"/>
      <c r="E58" s="3539"/>
      <c r="F58" s="3540"/>
      <c r="G58" s="1967"/>
      <c r="H58" s="3509"/>
      <c r="I58" s="3509"/>
      <c r="J58" s="3509"/>
      <c r="K58" s="3509"/>
      <c r="L58" s="3509"/>
      <c r="M58" s="3509"/>
      <c r="N58" s="3509"/>
      <c r="O58" s="3509"/>
      <c r="P58" s="3509"/>
      <c r="Q58" s="3541"/>
    </row>
    <row r="59" spans="1:17" ht="10.5" customHeight="1">
      <c r="A59" s="1967"/>
      <c r="B59" s="3539"/>
      <c r="C59" s="3539"/>
      <c r="D59" s="3539"/>
      <c r="E59" s="3539"/>
      <c r="F59" s="3540"/>
      <c r="G59" s="2099"/>
      <c r="H59" s="3509"/>
      <c r="I59" s="3509"/>
      <c r="J59" s="3509"/>
      <c r="K59" s="3509"/>
      <c r="L59" s="3509"/>
      <c r="M59" s="3509"/>
      <c r="N59" s="3509"/>
      <c r="O59" s="3509"/>
      <c r="P59" s="3509"/>
      <c r="Q59" s="3541"/>
    </row>
    <row r="60" spans="1:17" ht="13.5" customHeight="1">
      <c r="A60" s="1967"/>
      <c r="B60" s="3539"/>
      <c r="C60" s="3539"/>
      <c r="D60" s="3539"/>
      <c r="E60" s="3539"/>
      <c r="F60" s="3540"/>
      <c r="G60" s="1967"/>
      <c r="H60" s="3509"/>
      <c r="I60" s="3509"/>
      <c r="J60" s="3509"/>
      <c r="K60" s="3509"/>
      <c r="L60" s="3509"/>
      <c r="M60" s="3509"/>
      <c r="N60" s="3509"/>
      <c r="O60" s="3509"/>
      <c r="P60" s="3509"/>
      <c r="Q60" s="3541"/>
    </row>
    <row r="61" spans="1:17" ht="10.5" customHeight="1">
      <c r="A61" s="1967"/>
      <c r="B61" s="3539"/>
      <c r="C61" s="3539"/>
      <c r="D61" s="3539"/>
      <c r="E61" s="3539"/>
      <c r="F61" s="3540"/>
      <c r="G61" s="2099"/>
      <c r="H61" s="3509"/>
      <c r="I61" s="3509"/>
      <c r="J61" s="3509"/>
      <c r="K61" s="3509"/>
      <c r="L61" s="3509"/>
      <c r="M61" s="3509"/>
      <c r="N61" s="3509"/>
      <c r="O61" s="3509"/>
      <c r="P61" s="3509"/>
      <c r="Q61" s="3541"/>
    </row>
    <row r="62" spans="1:17" ht="13.5" customHeight="1">
      <c r="A62" s="1967"/>
      <c r="B62" s="3539"/>
      <c r="C62" s="3539"/>
      <c r="D62" s="3539"/>
      <c r="E62" s="3539"/>
      <c r="F62" s="3540"/>
      <c r="G62" s="1967"/>
      <c r="H62" s="3509"/>
      <c r="I62" s="3509"/>
      <c r="J62" s="3509"/>
      <c r="K62" s="3509"/>
      <c r="L62" s="3509"/>
      <c r="M62" s="3509"/>
      <c r="N62" s="3509"/>
      <c r="O62" s="3509"/>
      <c r="P62" s="3509"/>
      <c r="Q62" s="3541"/>
    </row>
    <row r="63" spans="1:17" ht="10.5" customHeight="1">
      <c r="A63" s="1967"/>
      <c r="B63" s="3539"/>
      <c r="C63" s="3539"/>
      <c r="D63" s="3539"/>
      <c r="E63" s="3539"/>
      <c r="F63" s="3540"/>
      <c r="G63" s="2099"/>
      <c r="H63" s="3509"/>
      <c r="I63" s="3509"/>
      <c r="J63" s="3509"/>
      <c r="K63" s="3509"/>
      <c r="L63" s="3509"/>
      <c r="M63" s="3509"/>
      <c r="N63" s="3509"/>
      <c r="O63" s="3509"/>
      <c r="P63" s="3509"/>
      <c r="Q63" s="3541"/>
    </row>
    <row r="64" spans="1:17" ht="13.5" customHeight="1">
      <c r="A64" s="1967"/>
      <c r="B64" s="3539"/>
      <c r="C64" s="3539"/>
      <c r="D64" s="3539"/>
      <c r="E64" s="3539"/>
      <c r="F64" s="3540"/>
      <c r="G64" s="1967"/>
      <c r="H64" s="3509"/>
      <c r="I64" s="3509"/>
      <c r="J64" s="3509"/>
      <c r="K64" s="3509"/>
      <c r="L64" s="3509"/>
      <c r="M64" s="3509"/>
      <c r="N64" s="3509"/>
      <c r="O64" s="3509"/>
      <c r="P64" s="3509"/>
      <c r="Q64" s="3541"/>
    </row>
    <row r="65" spans="1:17" ht="10.5" customHeight="1">
      <c r="A65" s="1967"/>
      <c r="B65" s="3539"/>
      <c r="C65" s="3539"/>
      <c r="D65" s="3539"/>
      <c r="E65" s="3539"/>
      <c r="F65" s="3540"/>
      <c r="G65" s="2099"/>
      <c r="H65" s="3509"/>
      <c r="I65" s="3509"/>
      <c r="J65" s="3509"/>
      <c r="K65" s="3509"/>
      <c r="L65" s="3509"/>
      <c r="M65" s="3509"/>
      <c r="N65" s="3509"/>
      <c r="O65" s="3509"/>
      <c r="P65" s="3509"/>
      <c r="Q65" s="3541"/>
    </row>
    <row r="66" spans="1:17" ht="13.5" customHeight="1">
      <c r="A66" s="1967"/>
      <c r="B66" s="3539"/>
      <c r="C66" s="3539"/>
      <c r="D66" s="3539"/>
      <c r="E66" s="3539"/>
      <c r="F66" s="3540"/>
      <c r="G66" s="1967"/>
      <c r="H66" s="3509"/>
      <c r="I66" s="3509"/>
      <c r="J66" s="3509"/>
      <c r="K66" s="3509"/>
      <c r="L66" s="3509"/>
      <c r="M66" s="3509"/>
      <c r="N66" s="3509"/>
      <c r="O66" s="3509"/>
      <c r="P66" s="3509"/>
      <c r="Q66" s="3541"/>
    </row>
    <row r="67" spans="1:17" ht="10.5" customHeight="1">
      <c r="A67" s="1967"/>
      <c r="B67" s="3539"/>
      <c r="C67" s="3539"/>
      <c r="D67" s="3539"/>
      <c r="E67" s="3539"/>
      <c r="F67" s="3540"/>
      <c r="G67" s="2099"/>
      <c r="H67" s="3509"/>
      <c r="I67" s="3509"/>
      <c r="J67" s="3509"/>
      <c r="K67" s="3509"/>
      <c r="L67" s="3509"/>
      <c r="M67" s="3509"/>
      <c r="N67" s="3509"/>
      <c r="O67" s="3509"/>
      <c r="P67" s="3509"/>
      <c r="Q67" s="3541"/>
    </row>
    <row r="68" spans="1:17" ht="13.5" customHeight="1">
      <c r="A68" s="1967"/>
      <c r="B68" s="3539"/>
      <c r="C68" s="3539"/>
      <c r="D68" s="3539"/>
      <c r="E68" s="3539"/>
      <c r="F68" s="3540"/>
      <c r="G68" s="1967"/>
      <c r="H68" s="3509"/>
      <c r="I68" s="3509"/>
      <c r="J68" s="3509"/>
      <c r="K68" s="3509"/>
      <c r="L68" s="3509"/>
      <c r="M68" s="3509"/>
      <c r="N68" s="3509"/>
      <c r="O68" s="3509"/>
      <c r="P68" s="3509"/>
      <c r="Q68" s="3541"/>
    </row>
    <row r="69" spans="1:17" ht="10.5" customHeight="1">
      <c r="A69" s="1967"/>
      <c r="B69" s="3539"/>
      <c r="C69" s="3539"/>
      <c r="D69" s="3539"/>
      <c r="E69" s="3539"/>
      <c r="F69" s="3540"/>
      <c r="G69" s="2099"/>
      <c r="H69" s="3509"/>
      <c r="I69" s="3509"/>
      <c r="J69" s="3509"/>
      <c r="K69" s="3509"/>
      <c r="L69" s="3509"/>
      <c r="M69" s="3509"/>
      <c r="N69" s="3509"/>
      <c r="O69" s="3509"/>
      <c r="P69" s="3509"/>
      <c r="Q69" s="3541"/>
    </row>
    <row r="70" spans="1:17" ht="13.5" customHeight="1">
      <c r="A70" s="1967"/>
      <c r="B70" s="3539"/>
      <c r="C70" s="3539"/>
      <c r="D70" s="3539"/>
      <c r="E70" s="3539"/>
      <c r="F70" s="3540"/>
      <c r="G70" s="1967"/>
      <c r="H70" s="3509"/>
      <c r="I70" s="3509"/>
      <c r="J70" s="3509"/>
      <c r="K70" s="3509"/>
      <c r="L70" s="3509"/>
      <c r="M70" s="3509"/>
      <c r="N70" s="3509"/>
      <c r="O70" s="3509"/>
      <c r="P70" s="3509"/>
      <c r="Q70" s="3541"/>
    </row>
    <row r="71" spans="1:17" ht="10.5" customHeight="1">
      <c r="A71" s="1967"/>
      <c r="B71" s="3539"/>
      <c r="C71" s="3539"/>
      <c r="D71" s="3539"/>
      <c r="E71" s="3539"/>
      <c r="F71" s="3540"/>
      <c r="G71" s="2099"/>
      <c r="H71" s="3509"/>
      <c r="I71" s="3509"/>
      <c r="J71" s="3509"/>
      <c r="K71" s="3509"/>
      <c r="L71" s="3509"/>
      <c r="M71" s="3509"/>
      <c r="N71" s="3509"/>
      <c r="O71" s="3509"/>
      <c r="P71" s="3509"/>
      <c r="Q71" s="3541"/>
    </row>
    <row r="72" spans="1:17" ht="13.5" customHeight="1">
      <c r="A72" s="1967"/>
      <c r="B72" s="3539"/>
      <c r="C72" s="3539"/>
      <c r="D72" s="3539"/>
      <c r="E72" s="3539"/>
      <c r="F72" s="3540"/>
      <c r="G72" s="1967"/>
      <c r="H72" s="3509"/>
      <c r="I72" s="3509"/>
      <c r="J72" s="3509"/>
      <c r="K72" s="3509"/>
      <c r="L72" s="3509"/>
      <c r="M72" s="3509"/>
      <c r="N72" s="3509"/>
      <c r="O72" s="3509"/>
      <c r="P72" s="3509"/>
      <c r="Q72" s="3541"/>
    </row>
    <row r="73" spans="1:17" ht="10.5" customHeight="1">
      <c r="A73" s="1967"/>
      <c r="B73" s="3539"/>
      <c r="C73" s="3539"/>
      <c r="D73" s="3539"/>
      <c r="E73" s="3539"/>
      <c r="F73" s="3540"/>
      <c r="G73" s="2099"/>
      <c r="H73" s="3509"/>
      <c r="I73" s="3509"/>
      <c r="J73" s="3509"/>
      <c r="K73" s="3509"/>
      <c r="L73" s="3509"/>
      <c r="M73" s="3509"/>
      <c r="N73" s="3509"/>
      <c r="O73" s="3509"/>
      <c r="P73" s="3509"/>
      <c r="Q73" s="3541"/>
    </row>
    <row r="74" spans="1:17" ht="13.5" customHeight="1">
      <c r="A74" s="1967"/>
      <c r="B74" s="3539"/>
      <c r="C74" s="3539"/>
      <c r="D74" s="3539"/>
      <c r="E74" s="3539"/>
      <c r="F74" s="3540"/>
      <c r="G74" s="1967"/>
      <c r="H74" s="3509"/>
      <c r="I74" s="3509"/>
      <c r="J74" s="3509"/>
      <c r="K74" s="3509"/>
      <c r="L74" s="3509"/>
      <c r="M74" s="3509"/>
      <c r="N74" s="3509"/>
      <c r="O74" s="3509"/>
      <c r="P74" s="3509"/>
      <c r="Q74" s="3541"/>
    </row>
    <row r="75" spans="1:17" ht="10.5" customHeight="1">
      <c r="A75" s="1967"/>
      <c r="B75" s="3539"/>
      <c r="C75" s="3539"/>
      <c r="D75" s="3539"/>
      <c r="E75" s="3539"/>
      <c r="F75" s="3540"/>
      <c r="G75" s="2099"/>
      <c r="H75" s="3509"/>
      <c r="I75" s="3509"/>
      <c r="J75" s="3509"/>
      <c r="K75" s="3509"/>
      <c r="L75" s="3509"/>
      <c r="M75" s="3509"/>
      <c r="N75" s="3509"/>
      <c r="O75" s="3509"/>
      <c r="P75" s="3509"/>
      <c r="Q75" s="3541"/>
    </row>
    <row r="76" spans="1:17" ht="13.5" customHeight="1">
      <c r="A76" s="1967"/>
      <c r="B76" s="3539"/>
      <c r="C76" s="3539"/>
      <c r="D76" s="3539"/>
      <c r="E76" s="3539"/>
      <c r="F76" s="3540"/>
      <c r="G76" s="1967"/>
      <c r="H76" s="3509"/>
      <c r="I76" s="3509"/>
      <c r="J76" s="3509"/>
      <c r="K76" s="3509"/>
      <c r="L76" s="3509"/>
      <c r="M76" s="3509"/>
      <c r="N76" s="3509"/>
      <c r="O76" s="3509"/>
      <c r="P76" s="3509"/>
      <c r="Q76" s="3541"/>
    </row>
    <row r="77" spans="1:17" ht="10.5" customHeight="1">
      <c r="A77" s="1967"/>
      <c r="B77" s="3539"/>
      <c r="C77" s="3539"/>
      <c r="D77" s="3539"/>
      <c r="E77" s="3539"/>
      <c r="F77" s="3540"/>
      <c r="G77" s="2099"/>
      <c r="H77" s="3509"/>
      <c r="I77" s="3509"/>
      <c r="J77" s="3509"/>
      <c r="K77" s="3509"/>
      <c r="L77" s="3509"/>
      <c r="M77" s="3509"/>
      <c r="N77" s="3509"/>
      <c r="O77" s="3509"/>
      <c r="P77" s="3509"/>
      <c r="Q77" s="3541"/>
    </row>
    <row r="78" spans="1:17" ht="13.5" customHeight="1">
      <c r="A78" s="1967"/>
      <c r="B78" s="3539"/>
      <c r="C78" s="3539"/>
      <c r="D78" s="3539"/>
      <c r="E78" s="3539"/>
      <c r="F78" s="3540"/>
      <c r="G78" s="1967"/>
      <c r="H78" s="3509"/>
      <c r="I78" s="3509"/>
      <c r="J78" s="3509"/>
      <c r="K78" s="3509"/>
      <c r="L78" s="3509"/>
      <c r="M78" s="3509"/>
      <c r="N78" s="3509"/>
      <c r="O78" s="3509"/>
      <c r="P78" s="3509"/>
      <c r="Q78" s="3541"/>
    </row>
    <row r="79" spans="1:17" ht="10.5" customHeight="1">
      <c r="A79" s="1967"/>
      <c r="B79" s="3539"/>
      <c r="C79" s="3539"/>
      <c r="D79" s="3539"/>
      <c r="E79" s="3539"/>
      <c r="F79" s="3540"/>
      <c r="G79" s="2099"/>
      <c r="H79" s="3509"/>
      <c r="I79" s="3509"/>
      <c r="J79" s="3509"/>
      <c r="K79" s="3509"/>
      <c r="L79" s="3509"/>
      <c r="M79" s="3509"/>
      <c r="N79" s="3509"/>
      <c r="O79" s="3509"/>
      <c r="P79" s="3509"/>
      <c r="Q79" s="3541"/>
    </row>
    <row r="80" spans="1:17" ht="13.5" customHeight="1">
      <c r="A80" s="1967"/>
      <c r="B80" s="3539"/>
      <c r="C80" s="3539"/>
      <c r="D80" s="3539"/>
      <c r="E80" s="3539"/>
      <c r="F80" s="3540"/>
      <c r="G80" s="1967"/>
      <c r="H80" s="3509"/>
      <c r="I80" s="3509"/>
      <c r="J80" s="3509"/>
      <c r="K80" s="3509"/>
      <c r="L80" s="3509"/>
      <c r="M80" s="3509"/>
      <c r="N80" s="3509"/>
      <c r="O80" s="3509"/>
      <c r="P80" s="3509"/>
      <c r="Q80" s="3541"/>
    </row>
    <row r="81" spans="1:17" ht="10.5" customHeight="1">
      <c r="A81" s="1967"/>
      <c r="B81" s="3539"/>
      <c r="C81" s="3539"/>
      <c r="D81" s="3539"/>
      <c r="E81" s="3539"/>
      <c r="F81" s="3540"/>
      <c r="G81" s="2099"/>
      <c r="H81" s="3509"/>
      <c r="I81" s="3509"/>
      <c r="J81" s="3509"/>
      <c r="K81" s="3509"/>
      <c r="L81" s="3509"/>
      <c r="M81" s="3509"/>
      <c r="N81" s="3509"/>
      <c r="O81" s="3509"/>
      <c r="P81" s="3509"/>
      <c r="Q81" s="3541"/>
    </row>
    <row r="82" spans="1:17" ht="13.5" customHeight="1">
      <c r="A82" s="1967"/>
      <c r="B82" s="3539"/>
      <c r="C82" s="3539"/>
      <c r="D82" s="3539"/>
      <c r="E82" s="3539"/>
      <c r="F82" s="3540"/>
      <c r="G82" s="1967"/>
      <c r="H82" s="3509"/>
      <c r="I82" s="3509"/>
      <c r="J82" s="3509"/>
      <c r="K82" s="3509"/>
      <c r="L82" s="3509"/>
      <c r="M82" s="3509"/>
      <c r="N82" s="3509"/>
      <c r="O82" s="3509"/>
      <c r="P82" s="3509"/>
      <c r="Q82" s="3541"/>
    </row>
    <row r="83" spans="1:17" ht="10.5" customHeight="1">
      <c r="A83" s="1967"/>
      <c r="B83" s="3539"/>
      <c r="C83" s="3539"/>
      <c r="D83" s="3539"/>
      <c r="E83" s="3539"/>
      <c r="F83" s="3540"/>
      <c r="G83" s="2099"/>
      <c r="H83" s="3509"/>
      <c r="I83" s="3509"/>
      <c r="J83" s="3509"/>
      <c r="K83" s="3509"/>
      <c r="L83" s="3509"/>
      <c r="M83" s="3509"/>
      <c r="N83" s="3509"/>
      <c r="O83" s="3509"/>
      <c r="P83" s="3509"/>
      <c r="Q83" s="3541"/>
    </row>
    <row r="84" spans="1:17" ht="13.5" customHeight="1">
      <c r="A84" s="1967"/>
      <c r="B84" s="3539"/>
      <c r="C84" s="3539"/>
      <c r="D84" s="3539"/>
      <c r="E84" s="3539"/>
      <c r="F84" s="3540"/>
      <c r="G84" s="1967"/>
      <c r="H84" s="3509"/>
      <c r="I84" s="3509"/>
      <c r="J84" s="3509"/>
      <c r="K84" s="3509"/>
      <c r="L84" s="3509"/>
      <c r="M84" s="3509"/>
      <c r="N84" s="3509"/>
      <c r="O84" s="3509"/>
      <c r="P84" s="3509"/>
      <c r="Q84" s="3541"/>
    </row>
    <row r="85" spans="1:17" ht="10.5" customHeight="1">
      <c r="A85" s="1967"/>
      <c r="B85" s="3539"/>
      <c r="C85" s="3539"/>
      <c r="D85" s="3539"/>
      <c r="E85" s="3539"/>
      <c r="F85" s="3540"/>
      <c r="G85" s="2099"/>
      <c r="H85" s="3509"/>
      <c r="I85" s="3509"/>
      <c r="J85" s="3509"/>
      <c r="K85" s="3509"/>
      <c r="L85" s="3509"/>
      <c r="M85" s="3509"/>
      <c r="N85" s="3509"/>
      <c r="O85" s="3509"/>
      <c r="P85" s="3509"/>
      <c r="Q85" s="3541"/>
    </row>
    <row r="86" spans="1:17" ht="13.5" customHeight="1">
      <c r="A86" s="1967"/>
      <c r="B86" s="3539"/>
      <c r="C86" s="3539"/>
      <c r="D86" s="3539"/>
      <c r="E86" s="3539"/>
      <c r="F86" s="3540"/>
      <c r="G86" s="1967"/>
      <c r="H86" s="3509"/>
      <c r="I86" s="3509"/>
      <c r="J86" s="3509"/>
      <c r="K86" s="3509"/>
      <c r="L86" s="3509"/>
      <c r="M86" s="3509"/>
      <c r="N86" s="3509"/>
      <c r="O86" s="3509"/>
      <c r="P86" s="3509"/>
      <c r="Q86" s="3541"/>
    </row>
    <row r="87" spans="1:17" ht="10.5" customHeight="1">
      <c r="A87" s="1967"/>
      <c r="B87" s="3539"/>
      <c r="C87" s="3539"/>
      <c r="D87" s="3539"/>
      <c r="E87" s="3539"/>
      <c r="F87" s="3540"/>
      <c r="G87" s="2099"/>
      <c r="H87" s="3509"/>
      <c r="I87" s="3509"/>
      <c r="J87" s="3509"/>
      <c r="K87" s="3509"/>
      <c r="L87" s="3509"/>
      <c r="M87" s="3509"/>
      <c r="N87" s="3509"/>
      <c r="O87" s="3509"/>
      <c r="P87" s="3509"/>
      <c r="Q87" s="3541"/>
    </row>
    <row r="88" spans="1:17" ht="13.5" customHeight="1">
      <c r="A88" s="1967"/>
      <c r="B88" s="3539"/>
      <c r="C88" s="3539"/>
      <c r="D88" s="3539"/>
      <c r="E88" s="3539"/>
      <c r="F88" s="3540"/>
      <c r="G88" s="1967"/>
      <c r="H88" s="3509"/>
      <c r="I88" s="3509"/>
      <c r="J88" s="3509"/>
      <c r="K88" s="3509"/>
      <c r="L88" s="3509"/>
      <c r="M88" s="3509"/>
      <c r="N88" s="3509"/>
      <c r="O88" s="3509"/>
      <c r="P88" s="3509"/>
      <c r="Q88" s="3541"/>
    </row>
    <row r="89" spans="1:17" ht="10.5" customHeight="1" thickBot="1">
      <c r="A89" s="1967"/>
      <c r="B89" s="3539"/>
      <c r="C89" s="3539"/>
      <c r="D89" s="3539"/>
      <c r="E89" s="3539"/>
      <c r="F89" s="3540"/>
      <c r="G89" s="2100"/>
      <c r="H89" s="3542"/>
      <c r="I89" s="3542"/>
      <c r="J89" s="3542"/>
      <c r="K89" s="3542"/>
      <c r="L89" s="3542"/>
      <c r="M89" s="3542"/>
      <c r="N89" s="3542"/>
      <c r="O89" s="3542"/>
      <c r="P89" s="3542"/>
      <c r="Q89" s="3543"/>
    </row>
    <row r="90" spans="1:17" ht="19.5" customHeight="1">
      <c r="A90" s="2089" t="s">
        <v>1756</v>
      </c>
      <c r="B90" s="2090"/>
      <c r="C90" s="2090"/>
      <c r="D90" s="2090"/>
      <c r="E90" s="2090"/>
      <c r="F90" s="2090"/>
      <c r="G90" s="2090"/>
      <c r="H90" s="2090"/>
      <c r="I90" s="2090"/>
      <c r="J90" s="2090"/>
      <c r="K90" s="2090"/>
      <c r="L90" s="2090"/>
      <c r="M90" s="2090"/>
      <c r="N90" s="2091"/>
      <c r="O90" s="2557"/>
      <c r="P90" s="2557"/>
      <c r="Q90" s="2092" t="s">
        <v>1756</v>
      </c>
    </row>
    <row r="91" spans="1:17" ht="13.5" customHeight="1">
      <c r="A91" s="16" t="s">
        <v>2278</v>
      </c>
      <c r="B91" s="16"/>
      <c r="C91" s="16"/>
      <c r="D91" s="16"/>
      <c r="E91" s="16"/>
      <c r="F91" s="16"/>
      <c r="G91" s="16" t="s">
        <v>2279</v>
      </c>
      <c r="H91" s="16"/>
      <c r="I91" s="16"/>
      <c r="J91" s="16"/>
      <c r="K91" s="16"/>
      <c r="L91" s="16"/>
      <c r="M91" s="16"/>
      <c r="N91" s="16"/>
      <c r="O91" s="16"/>
      <c r="P91" s="16"/>
      <c r="Q91" s="16"/>
    </row>
    <row r="94" spans="1:17">
      <c r="B94" t="s">
        <v>4895</v>
      </c>
    </row>
    <row r="125" spans="1:5" ht="15.75" thickBot="1"/>
    <row r="126" spans="1:5">
      <c r="A126" s="2398"/>
      <c r="B126" s="2316"/>
      <c r="C126" s="2316"/>
      <c r="D126" s="2316"/>
      <c r="E126" s="2401"/>
    </row>
    <row r="127" spans="1:5">
      <c r="A127" s="2450"/>
      <c r="E127" s="2683"/>
    </row>
    <row r="128" spans="1:5">
      <c r="A128" s="2450"/>
      <c r="E128" s="2683"/>
    </row>
    <row r="129" spans="1:6">
      <c r="A129" s="2450"/>
      <c r="E129" s="2683"/>
    </row>
    <row r="130" spans="1:6">
      <c r="A130" s="2450"/>
      <c r="E130" s="2683"/>
    </row>
    <row r="131" spans="1:6">
      <c r="A131" s="2450"/>
      <c r="E131" s="2683"/>
    </row>
    <row r="132" spans="1:6">
      <c r="A132" s="2450"/>
      <c r="C132" s="1184"/>
      <c r="D132" s="1184"/>
      <c r="E132" s="2683"/>
    </row>
    <row r="133" spans="1:6">
      <c r="A133" s="2450"/>
      <c r="C133" s="2842"/>
      <c r="D133" s="2842"/>
      <c r="E133" s="2683"/>
    </row>
    <row r="134" spans="1:6">
      <c r="A134" s="2450"/>
      <c r="C134" s="2842"/>
      <c r="D134" s="2842"/>
      <c r="E134" s="2683"/>
    </row>
    <row r="135" spans="1:6">
      <c r="A135" s="2450"/>
      <c r="C135" s="2842"/>
      <c r="D135" s="2842"/>
      <c r="E135" s="2683"/>
    </row>
    <row r="136" spans="1:6">
      <c r="A136" s="2450"/>
      <c r="C136" s="2842"/>
      <c r="D136" s="2842"/>
      <c r="E136" s="2683"/>
      <c r="F136" s="2683"/>
    </row>
    <row r="137" spans="1:6">
      <c r="A137" s="2450"/>
      <c r="C137" s="2842"/>
      <c r="D137" s="2842"/>
      <c r="E137" s="2683"/>
      <c r="F137" s="2683"/>
    </row>
    <row r="138" spans="1:6">
      <c r="A138" s="2450"/>
      <c r="C138" s="2842"/>
      <c r="D138" s="2842"/>
      <c r="E138" s="2683"/>
      <c r="F138" s="2683"/>
    </row>
    <row r="139" spans="1:6">
      <c r="A139" s="2450"/>
      <c r="C139" s="2842"/>
      <c r="D139" s="2842"/>
      <c r="E139" s="2683"/>
      <c r="F139" s="2683"/>
    </row>
    <row r="140" spans="1:6">
      <c r="A140" s="2450"/>
      <c r="C140" s="2842"/>
      <c r="D140" s="2842"/>
      <c r="E140" s="2683"/>
      <c r="F140" s="2683"/>
    </row>
    <row r="141" spans="1:6">
      <c r="A141" s="2450"/>
      <c r="C141" s="2842"/>
      <c r="D141" s="2842"/>
      <c r="E141" s="2683"/>
      <c r="F141" s="2683"/>
    </row>
    <row r="142" spans="1:6">
      <c r="A142" s="2450"/>
      <c r="C142" s="2842"/>
      <c r="D142" s="2842"/>
      <c r="E142" s="2683"/>
      <c r="F142" s="2683"/>
    </row>
    <row r="143" spans="1:6">
      <c r="A143" s="2450"/>
      <c r="C143" s="2842"/>
      <c r="D143" s="2842"/>
      <c r="E143" s="2683"/>
      <c r="F143" s="2683"/>
    </row>
    <row r="144" spans="1:6">
      <c r="A144" s="2450"/>
      <c r="C144" s="2842"/>
      <c r="D144" s="2842"/>
      <c r="E144" s="2683"/>
      <c r="F144" s="2683"/>
    </row>
    <row r="145" spans="1:6">
      <c r="A145" s="2450"/>
      <c r="C145" s="2842"/>
      <c r="D145" s="2842"/>
      <c r="E145" s="2683"/>
      <c r="F145" s="2683"/>
    </row>
    <row r="146" spans="1:6">
      <c r="A146" s="2450"/>
      <c r="C146" s="2842"/>
      <c r="D146" s="2842"/>
      <c r="E146" s="2683"/>
      <c r="F146" s="2683"/>
    </row>
    <row r="147" spans="1:6">
      <c r="A147" s="2450"/>
      <c r="C147" s="2842"/>
      <c r="D147" s="2842"/>
      <c r="E147" s="2683"/>
      <c r="F147" s="2683"/>
    </row>
    <row r="148" spans="1:6">
      <c r="A148" s="2450"/>
      <c r="C148" s="2842"/>
      <c r="D148" s="2842"/>
      <c r="E148" s="2683"/>
      <c r="F148" s="2683"/>
    </row>
    <row r="149" spans="1:6">
      <c r="A149" s="2450"/>
      <c r="C149" s="2842"/>
      <c r="D149" s="2842"/>
      <c r="E149" s="2683"/>
      <c r="F149" s="2683"/>
    </row>
    <row r="150" spans="1:6">
      <c r="A150" s="2450"/>
      <c r="C150" s="2842"/>
      <c r="D150" s="2842"/>
      <c r="E150" s="2683"/>
      <c r="F150" s="2683"/>
    </row>
    <row r="151" spans="1:6">
      <c r="A151" s="2450"/>
      <c r="C151" s="2842"/>
      <c r="D151" s="2842"/>
      <c r="E151" s="2683"/>
      <c r="F151" s="2683"/>
    </row>
    <row r="152" spans="1:6">
      <c r="A152" s="2450"/>
      <c r="C152" s="2842"/>
      <c r="D152" s="2842"/>
      <c r="E152" s="2683"/>
      <c r="F152" s="2683"/>
    </row>
    <row r="153" spans="1:6">
      <c r="A153" s="2450"/>
      <c r="C153" s="2842"/>
      <c r="D153" s="2842"/>
      <c r="E153" s="2683"/>
      <c r="F153" s="2683"/>
    </row>
    <row r="154" spans="1:6">
      <c r="A154" s="2450"/>
      <c r="C154" s="2842"/>
      <c r="D154" s="2842"/>
      <c r="E154" s="2683"/>
      <c r="F154" s="2683"/>
    </row>
    <row r="155" spans="1:6">
      <c r="A155" s="2450"/>
      <c r="C155" s="2842"/>
      <c r="D155" s="2842"/>
      <c r="E155" s="2683"/>
      <c r="F155" s="2683"/>
    </row>
    <row r="156" spans="1:6">
      <c r="A156" s="2450"/>
      <c r="C156" s="2842"/>
      <c r="D156" s="2842"/>
      <c r="E156" s="2683"/>
      <c r="F156" s="2683"/>
    </row>
    <row r="157" spans="1:6">
      <c r="A157" s="2450"/>
      <c r="C157" s="2842"/>
      <c r="D157" s="2842"/>
      <c r="E157" s="2683"/>
      <c r="F157" s="2683"/>
    </row>
    <row r="158" spans="1:6">
      <c r="A158" s="2450"/>
      <c r="C158" s="2842"/>
      <c r="D158" s="2842"/>
      <c r="E158" s="2683"/>
      <c r="F158" s="2683"/>
    </row>
    <row r="159" spans="1:6">
      <c r="A159" s="2450"/>
      <c r="C159" s="2842"/>
      <c r="D159" s="2842"/>
      <c r="E159" s="2683"/>
      <c r="F159" s="2683"/>
    </row>
    <row r="160" spans="1:6">
      <c r="A160" s="2450"/>
      <c r="C160" s="2842"/>
      <c r="D160" s="2842"/>
      <c r="E160" s="2683"/>
      <c r="F160" s="2683"/>
    </row>
    <row r="161" spans="1:6">
      <c r="A161" s="2450"/>
      <c r="C161" s="2842"/>
      <c r="D161" s="2842"/>
      <c r="E161" s="2683"/>
      <c r="F161" s="2683"/>
    </row>
    <row r="162" spans="1:6">
      <c r="A162" s="2450"/>
      <c r="C162" s="2842"/>
      <c r="D162" s="2842"/>
      <c r="E162" s="2683"/>
      <c r="F162" s="2683"/>
    </row>
    <row r="163" spans="1:6">
      <c r="A163" s="2450"/>
      <c r="C163" s="2842"/>
      <c r="D163" s="2842"/>
      <c r="E163" s="2683"/>
      <c r="F163" s="2683"/>
    </row>
    <row r="164" spans="1:6">
      <c r="A164" s="2450"/>
      <c r="C164" s="2842"/>
      <c r="D164" s="2842"/>
      <c r="E164" s="2683"/>
      <c r="F164" s="2683"/>
    </row>
    <row r="165" spans="1:6">
      <c r="A165" s="2450"/>
      <c r="C165" s="2842"/>
      <c r="D165" s="2842"/>
      <c r="E165" s="2683"/>
      <c r="F165" s="2683"/>
    </row>
    <row r="166" spans="1:6">
      <c r="A166" s="2450"/>
      <c r="C166" s="2842"/>
      <c r="D166" s="2842"/>
      <c r="E166" s="2683"/>
      <c r="F166" s="2683"/>
    </row>
    <row r="167" spans="1:6">
      <c r="A167" s="2450"/>
      <c r="C167" s="2842"/>
      <c r="D167" s="2842"/>
      <c r="E167" s="2683"/>
      <c r="F167" s="2683"/>
    </row>
    <row r="168" spans="1:6">
      <c r="A168" s="2450"/>
      <c r="C168" s="2842"/>
      <c r="D168" s="2842"/>
      <c r="E168" s="2683"/>
      <c r="F168" s="2683"/>
    </row>
    <row r="169" spans="1:6">
      <c r="A169" s="2450"/>
      <c r="C169" s="2842"/>
      <c r="D169" s="2842"/>
      <c r="E169" s="2683"/>
      <c r="F169" s="2683"/>
    </row>
    <row r="170" spans="1:6">
      <c r="A170" s="2450"/>
      <c r="C170" s="2842"/>
      <c r="D170" s="2842"/>
      <c r="E170" s="2683"/>
      <c r="F170" s="2683"/>
    </row>
    <row r="171" spans="1:6">
      <c r="A171" s="2450"/>
      <c r="C171" s="2842"/>
      <c r="D171" s="2842"/>
      <c r="E171" s="2683"/>
      <c r="F171" s="2683"/>
    </row>
    <row r="172" spans="1:6">
      <c r="A172" s="2450"/>
      <c r="C172" s="2842"/>
      <c r="D172" s="2842"/>
      <c r="E172" s="2683"/>
      <c r="F172" s="2683"/>
    </row>
    <row r="173" spans="1:6">
      <c r="A173" s="2450"/>
      <c r="C173" s="2842"/>
      <c r="D173" s="2842"/>
      <c r="E173" s="2683"/>
      <c r="F173" s="2683"/>
    </row>
    <row r="174" spans="1:6">
      <c r="A174" s="2450"/>
      <c r="C174" s="2842"/>
      <c r="D174" s="2842"/>
      <c r="E174" s="2683"/>
      <c r="F174" s="2683"/>
    </row>
    <row r="175" spans="1:6">
      <c r="A175" s="2450"/>
      <c r="C175" s="2842"/>
      <c r="D175" s="2842"/>
      <c r="E175" s="2683"/>
      <c r="F175" s="2683"/>
    </row>
    <row r="176" spans="1:6">
      <c r="A176" s="2450"/>
      <c r="C176" s="2842"/>
      <c r="D176" s="2842"/>
      <c r="E176" s="2683"/>
      <c r="F176" s="2683"/>
    </row>
    <row r="177" spans="1:6">
      <c r="A177" s="2450"/>
      <c r="C177" s="2842"/>
      <c r="D177" s="2842"/>
      <c r="E177" s="2683"/>
      <c r="F177" s="2683"/>
    </row>
    <row r="178" spans="1:6">
      <c r="A178" s="2450"/>
      <c r="C178" s="2842"/>
      <c r="D178" s="2842"/>
      <c r="E178" s="2683"/>
      <c r="F178" s="2683"/>
    </row>
    <row r="179" spans="1:6">
      <c r="A179" s="2450"/>
      <c r="C179" s="1923"/>
      <c r="D179" s="1923"/>
      <c r="E179" s="2683"/>
      <c r="F179" s="2683"/>
    </row>
    <row r="180" spans="1:6">
      <c r="A180" s="2450"/>
      <c r="E180" s="2683"/>
      <c r="F180" s="2683"/>
    </row>
    <row r="181" spans="1:6" ht="15.75" thickBot="1">
      <c r="A181" s="2684"/>
      <c r="B181" s="2701"/>
      <c r="C181" s="2701"/>
      <c r="D181" s="2701"/>
      <c r="E181" s="2686"/>
      <c r="F181" s="2683"/>
    </row>
    <row r="182" spans="1:6">
      <c r="A182" s="2682"/>
      <c r="F182" s="2683"/>
    </row>
    <row r="183" spans="1:6">
      <c r="A183" s="2682"/>
      <c r="F183" s="2683"/>
    </row>
    <row r="184" spans="1:6">
      <c r="A184" s="2682"/>
      <c r="F184" s="2683"/>
    </row>
    <row r="185" spans="1:6">
      <c r="A185" s="2682"/>
      <c r="F185" s="2683"/>
    </row>
    <row r="186" spans="1:6">
      <c r="A186" s="2682"/>
      <c r="F186" s="2683"/>
    </row>
    <row r="187" spans="1:6">
      <c r="A187" s="2682"/>
      <c r="F187" s="2683"/>
    </row>
    <row r="188" spans="1:6">
      <c r="A188" s="2682"/>
      <c r="F188" s="2683"/>
    </row>
    <row r="189" spans="1:6">
      <c r="A189" s="2682"/>
      <c r="F189" s="2683"/>
    </row>
    <row r="190" spans="1:6">
      <c r="A190" s="2682"/>
      <c r="F190" s="2683"/>
    </row>
    <row r="191" spans="1:6">
      <c r="A191" s="2682"/>
      <c r="F191" s="2683"/>
    </row>
    <row r="192" spans="1:6">
      <c r="A192" s="2682"/>
      <c r="F192" s="2683"/>
    </row>
    <row r="193" spans="1:6">
      <c r="A193" s="2682"/>
      <c r="F193" s="2683"/>
    </row>
    <row r="194" spans="1:6">
      <c r="A194" s="2682"/>
      <c r="F194" s="2683"/>
    </row>
    <row r="195" spans="1:6">
      <c r="A195" s="2682"/>
      <c r="F195" s="2683"/>
    </row>
    <row r="196" spans="1:6">
      <c r="A196" s="2682"/>
      <c r="F196" s="2683"/>
    </row>
    <row r="197" spans="1:6">
      <c r="A197" s="2682"/>
      <c r="F197" s="2683"/>
    </row>
    <row r="198" spans="1:6">
      <c r="A198" s="2682"/>
      <c r="F198" s="2683"/>
    </row>
    <row r="199" spans="1:6">
      <c r="A199" s="2682"/>
      <c r="F199" s="2683"/>
    </row>
    <row r="200" spans="1:6" ht="15.75" thickBot="1">
      <c r="A200" s="2684"/>
      <c r="B200" s="2701"/>
      <c r="C200" s="2701"/>
      <c r="D200" s="2701"/>
      <c r="E200" s="2701"/>
      <c r="F200" s="2686"/>
    </row>
  </sheetData>
  <mergeCells count="23">
    <mergeCell ref="B82:F83"/>
    <mergeCell ref="B68:F69"/>
    <mergeCell ref="B80:F81"/>
    <mergeCell ref="B78:F79"/>
    <mergeCell ref="B76:F77"/>
    <mergeCell ref="B74:F75"/>
    <mergeCell ref="B72:F73"/>
    <mergeCell ref="B5:F6"/>
    <mergeCell ref="H5:N8"/>
    <mergeCell ref="B8:F10"/>
    <mergeCell ref="B58:F59"/>
    <mergeCell ref="B70:F71"/>
    <mergeCell ref="B60:F61"/>
    <mergeCell ref="B64:F65"/>
    <mergeCell ref="B66:F67"/>
    <mergeCell ref="H56:Q89"/>
    <mergeCell ref="H10:N11"/>
    <mergeCell ref="B11:F12"/>
    <mergeCell ref="B86:F87"/>
    <mergeCell ref="B56:F57"/>
    <mergeCell ref="B88:F89"/>
    <mergeCell ref="B84:F85"/>
    <mergeCell ref="B62:F63"/>
  </mergeCells>
  <phoneticPr fontId="40" type="noConversion"/>
  <printOptions horizontalCentered="1" verticalCentered="1"/>
  <pageMargins left="0.25" right="0.25" top="0" bottom="0" header="0.5" footer="0.5"/>
  <pageSetup scale="52" fitToWidth="2" orientation="portrait" r:id="rId1"/>
  <headerFooter alignWithMargins="0"/>
  <colBreaks count="1" manualBreakCount="1">
    <brk id="6" max="1048575" man="1"/>
  </colBreaks>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tabColor rgb="FF92D050"/>
  </sheetPr>
  <dimension ref="A1:S200"/>
  <sheetViews>
    <sheetView view="pageBreakPreview" zoomScale="60" zoomScaleNormal="80" workbookViewId="0">
      <selection activeCell="H1" sqref="H1:R1048576"/>
    </sheetView>
  </sheetViews>
  <sheetFormatPr defaultColWidth="9.6640625" defaultRowHeight="15"/>
  <cols>
    <col min="1" max="1" width="4.6640625" style="13" customWidth="1"/>
    <col min="2" max="2" width="40.44140625" style="13" customWidth="1"/>
    <col min="3" max="3" width="16.6640625" style="13" customWidth="1"/>
    <col min="4" max="4" width="13.6640625" style="13" customWidth="1"/>
    <col min="5" max="5" width="16.6640625" style="13" customWidth="1"/>
    <col min="6" max="6" width="18.21875" style="13" customWidth="1"/>
    <col min="7" max="7" width="9.6640625" style="13"/>
    <col min="8" max="8" width="17" customWidth="1"/>
    <col min="9" max="9" width="18.44140625" customWidth="1"/>
    <col min="11" max="11" width="15" bestFit="1" customWidth="1"/>
    <col min="16" max="16" width="12.6640625" customWidth="1"/>
    <col min="19" max="16384" width="9.6640625" style="13"/>
  </cols>
  <sheetData>
    <row r="1" spans="1:19">
      <c r="A1" s="45"/>
      <c r="B1" s="46" t="s">
        <v>1757</v>
      </c>
      <c r="C1" s="60" t="s">
        <v>1307</v>
      </c>
      <c r="D1" s="46"/>
      <c r="E1" s="48" t="s">
        <v>1680</v>
      </c>
      <c r="F1" s="49" t="s">
        <v>1681</v>
      </c>
      <c r="S1"/>
    </row>
    <row r="2" spans="1:19">
      <c r="A2" s="36"/>
      <c r="B2" s="80" t="str">
        <f>'Data Sheet'!$C$25</f>
        <v xml:space="preserve">Niagara Mohawk Power Corporation </v>
      </c>
      <c r="C2" s="59" t="s">
        <v>5790</v>
      </c>
      <c r="D2" s="80"/>
      <c r="E2" s="32" t="s">
        <v>1682</v>
      </c>
      <c r="F2" s="51"/>
      <c r="S2"/>
    </row>
    <row r="3" spans="1:19" ht="15" customHeight="1">
      <c r="A3" s="39"/>
      <c r="B3" s="99"/>
      <c r="C3" s="100" t="s">
        <v>1683</v>
      </c>
      <c r="D3" s="101"/>
      <c r="E3" s="550" t="str">
        <f>'Data Sheet'!$C$40</f>
        <v>April 30, 2025</v>
      </c>
      <c r="F3" s="94" t="str">
        <f>'Data Sheet'!$C$38</f>
        <v>December 31, 2024</v>
      </c>
    </row>
    <row r="4" spans="1:19" ht="15" customHeight="1">
      <c r="A4" s="33" t="s">
        <v>2280</v>
      </c>
      <c r="B4" s="34"/>
      <c r="C4" s="34"/>
      <c r="D4" s="34"/>
      <c r="E4" s="34"/>
      <c r="F4" s="35"/>
    </row>
    <row r="5" spans="1:19">
      <c r="A5" s="102"/>
      <c r="B5" s="37"/>
      <c r="C5" s="37"/>
      <c r="D5" s="37"/>
      <c r="E5" s="37"/>
      <c r="F5" s="38"/>
    </row>
    <row r="6" spans="1:19">
      <c r="A6" s="36"/>
      <c r="B6" s="103" t="s">
        <v>2281</v>
      </c>
      <c r="C6" s="104"/>
      <c r="D6" s="106" t="s">
        <v>2282</v>
      </c>
      <c r="E6" s="104"/>
      <c r="F6" s="105"/>
    </row>
    <row r="7" spans="1:19">
      <c r="A7" s="36"/>
      <c r="B7" s="103" t="s">
        <v>2283</v>
      </c>
      <c r="C7" s="106"/>
      <c r="D7" s="106" t="s">
        <v>2284</v>
      </c>
      <c r="E7" s="104"/>
      <c r="F7" s="105"/>
    </row>
    <row r="8" spans="1:19">
      <c r="A8" s="36"/>
      <c r="B8" s="103" t="s">
        <v>2285</v>
      </c>
      <c r="C8" s="106"/>
      <c r="D8" s="106" t="s">
        <v>2286</v>
      </c>
      <c r="E8" s="104"/>
      <c r="F8" s="105"/>
    </row>
    <row r="9" spans="1:19">
      <c r="A9" s="36"/>
      <c r="B9" s="103" t="s">
        <v>2287</v>
      </c>
      <c r="C9" s="106"/>
      <c r="D9" s="106" t="s">
        <v>2288</v>
      </c>
      <c r="E9" s="104"/>
      <c r="F9" s="105"/>
    </row>
    <row r="10" spans="1:19">
      <c r="A10" s="36"/>
      <c r="B10" s="103" t="s">
        <v>3422</v>
      </c>
      <c r="C10" s="106"/>
      <c r="D10" s="106" t="s">
        <v>3423</v>
      </c>
      <c r="E10" s="104"/>
      <c r="F10" s="105"/>
    </row>
    <row r="11" spans="1:19">
      <c r="A11" s="36"/>
      <c r="B11" s="103" t="s">
        <v>3424</v>
      </c>
      <c r="C11" s="106"/>
      <c r="D11" s="106" t="s">
        <v>3425</v>
      </c>
      <c r="E11" s="104"/>
      <c r="F11" s="105"/>
    </row>
    <row r="12" spans="1:19">
      <c r="A12" s="36"/>
      <c r="B12" s="103" t="s">
        <v>3426</v>
      </c>
      <c r="C12" s="106"/>
      <c r="D12" s="106" t="s">
        <v>3427</v>
      </c>
      <c r="E12" s="104"/>
      <c r="F12" s="105"/>
    </row>
    <row r="13" spans="1:19">
      <c r="A13" s="36"/>
      <c r="B13" s="103" t="s">
        <v>3428</v>
      </c>
      <c r="C13" s="106"/>
      <c r="D13" s="106" t="s">
        <v>2368</v>
      </c>
      <c r="E13" s="104"/>
      <c r="F13" s="105"/>
    </row>
    <row r="14" spans="1:19">
      <c r="A14" s="36"/>
      <c r="B14" s="103" t="s">
        <v>2369</v>
      </c>
      <c r="C14" s="106"/>
      <c r="D14" s="106" t="s">
        <v>2370</v>
      </c>
      <c r="E14" s="104"/>
      <c r="F14" s="105"/>
    </row>
    <row r="15" spans="1:19">
      <c r="A15" s="36"/>
      <c r="B15" s="103" t="s">
        <v>2371</v>
      </c>
      <c r="C15" s="106"/>
      <c r="D15" s="106" t="s">
        <v>2372</v>
      </c>
      <c r="E15" s="104"/>
      <c r="F15" s="105"/>
    </row>
    <row r="16" spans="1:19">
      <c r="A16" s="36"/>
      <c r="B16" s="103" t="s">
        <v>2373</v>
      </c>
      <c r="C16" s="106"/>
      <c r="D16" s="106" t="s">
        <v>2374</v>
      </c>
      <c r="E16" s="104"/>
      <c r="F16" s="105"/>
      <c r="G16" s="106"/>
    </row>
    <row r="17" spans="1:7">
      <c r="A17" s="102"/>
      <c r="B17" s="103" t="s">
        <v>2375</v>
      </c>
      <c r="C17" s="106"/>
      <c r="D17" s="106" t="s">
        <v>2376</v>
      </c>
      <c r="E17" s="104"/>
      <c r="F17" s="105"/>
      <c r="G17" s="106"/>
    </row>
    <row r="18" spans="1:7">
      <c r="A18" s="102"/>
      <c r="B18" s="106" t="s">
        <v>2377</v>
      </c>
      <c r="C18" s="106"/>
      <c r="D18" s="106" t="s">
        <v>2378</v>
      </c>
      <c r="E18" s="104"/>
      <c r="F18" s="105"/>
      <c r="G18" s="106"/>
    </row>
    <row r="19" spans="1:7">
      <c r="A19" s="102"/>
      <c r="B19" s="106" t="s">
        <v>2379</v>
      </c>
      <c r="C19" s="106"/>
      <c r="D19" s="106" t="s">
        <v>2380</v>
      </c>
      <c r="E19" s="104"/>
      <c r="F19" s="105"/>
      <c r="G19" s="106"/>
    </row>
    <row r="20" spans="1:7">
      <c r="A20" s="36"/>
      <c r="B20" s="103" t="s">
        <v>2381</v>
      </c>
      <c r="C20" s="106"/>
      <c r="D20" s="106" t="s">
        <v>2382</v>
      </c>
      <c r="E20" s="104"/>
      <c r="F20" s="105"/>
      <c r="G20" s="106"/>
    </row>
    <row r="21" spans="1:7">
      <c r="A21" s="36"/>
      <c r="B21" s="103" t="s">
        <v>2383</v>
      </c>
      <c r="C21" s="106"/>
      <c r="D21" s="106" t="s">
        <v>2384</v>
      </c>
      <c r="E21" s="104"/>
      <c r="F21" s="105"/>
      <c r="G21" s="106"/>
    </row>
    <row r="22" spans="1:7">
      <c r="A22" s="36"/>
      <c r="B22" s="106" t="s">
        <v>2385</v>
      </c>
      <c r="C22" s="106"/>
      <c r="D22" s="106" t="s">
        <v>2386</v>
      </c>
      <c r="E22" s="104"/>
      <c r="F22" s="105"/>
      <c r="G22" s="106"/>
    </row>
    <row r="23" spans="1:7">
      <c r="A23" s="36"/>
      <c r="B23" s="106" t="s">
        <v>2387</v>
      </c>
      <c r="C23" s="106"/>
      <c r="D23" s="106" t="s">
        <v>2388</v>
      </c>
      <c r="E23" s="104"/>
      <c r="F23" s="105"/>
      <c r="G23" s="106"/>
    </row>
    <row r="24" spans="1:7">
      <c r="A24" s="36"/>
      <c r="B24" s="106" t="s">
        <v>2389</v>
      </c>
      <c r="C24" s="106"/>
      <c r="D24" s="106" t="s">
        <v>2390</v>
      </c>
      <c r="E24" s="104"/>
      <c r="F24" s="105"/>
      <c r="G24" s="106"/>
    </row>
    <row r="25" spans="1:7">
      <c r="A25" s="36"/>
      <c r="B25" s="106" t="s">
        <v>2391</v>
      </c>
      <c r="C25" s="106"/>
      <c r="D25" s="106" t="s">
        <v>2392</v>
      </c>
      <c r="E25" s="104"/>
      <c r="F25" s="105"/>
      <c r="G25" s="106"/>
    </row>
    <row r="26" spans="1:7">
      <c r="A26" s="36"/>
      <c r="B26" s="103" t="s">
        <v>2393</v>
      </c>
      <c r="C26" s="106"/>
      <c r="D26" s="106" t="s">
        <v>2394</v>
      </c>
      <c r="E26" s="104"/>
      <c r="F26" s="105"/>
      <c r="G26" s="106"/>
    </row>
    <row r="27" spans="1:7">
      <c r="A27" s="39"/>
      <c r="B27" s="107"/>
      <c r="C27" s="108"/>
      <c r="D27" s="109"/>
      <c r="E27" s="109"/>
      <c r="F27" s="110"/>
      <c r="G27" s="106"/>
    </row>
    <row r="28" spans="1:7">
      <c r="A28" s="36"/>
      <c r="B28" s="104" t="s">
        <v>2395</v>
      </c>
      <c r="C28" s="111"/>
      <c r="D28" s="106" t="s">
        <v>2396</v>
      </c>
      <c r="E28" s="112"/>
      <c r="F28" s="105" t="s">
        <v>2397</v>
      </c>
      <c r="G28" s="106"/>
    </row>
    <row r="29" spans="1:7">
      <c r="A29" s="36"/>
      <c r="B29" s="104" t="s">
        <v>2398</v>
      </c>
      <c r="C29" s="111"/>
      <c r="D29" s="106" t="s">
        <v>2399</v>
      </c>
      <c r="E29" s="112"/>
      <c r="F29" s="105" t="s">
        <v>2400</v>
      </c>
      <c r="G29" s="106"/>
    </row>
    <row r="30" spans="1:7">
      <c r="A30" s="36"/>
      <c r="B30" s="104"/>
      <c r="C30" s="111"/>
      <c r="D30" s="106" t="s">
        <v>2401</v>
      </c>
      <c r="E30" s="112"/>
      <c r="F30" s="105"/>
      <c r="G30" s="106"/>
    </row>
    <row r="31" spans="1:7">
      <c r="A31" s="36"/>
      <c r="B31" s="104"/>
      <c r="C31" s="111"/>
      <c r="D31" s="106" t="s">
        <v>2402</v>
      </c>
      <c r="E31" s="112"/>
      <c r="F31" s="105"/>
      <c r="G31" s="106"/>
    </row>
    <row r="32" spans="1:7">
      <c r="A32" s="36"/>
      <c r="B32" s="104"/>
      <c r="C32" s="111"/>
      <c r="D32" s="106" t="s">
        <v>3444</v>
      </c>
      <c r="E32" s="111"/>
      <c r="F32" s="113"/>
      <c r="G32" s="106"/>
    </row>
    <row r="33" spans="1:7">
      <c r="A33" s="36"/>
      <c r="B33" s="104"/>
      <c r="C33" s="111"/>
      <c r="D33" s="106" t="s">
        <v>3445</v>
      </c>
      <c r="E33" s="111"/>
      <c r="F33" s="113"/>
      <c r="G33" s="106"/>
    </row>
    <row r="34" spans="1:7">
      <c r="A34" s="39"/>
      <c r="B34" s="109"/>
      <c r="C34" s="114"/>
      <c r="D34" s="108" t="s">
        <v>3446</v>
      </c>
      <c r="E34" s="114"/>
      <c r="F34" s="115"/>
      <c r="G34" s="106"/>
    </row>
    <row r="35" spans="1:7">
      <c r="A35" s="53"/>
      <c r="B35" s="37"/>
      <c r="C35" s="54" t="s">
        <v>3447</v>
      </c>
      <c r="D35" s="37"/>
      <c r="E35" s="37"/>
      <c r="F35" s="38"/>
      <c r="G35" s="106"/>
    </row>
    <row r="36" spans="1:7">
      <c r="A36" s="131" t="s">
        <v>1686</v>
      </c>
      <c r="B36" s="37"/>
      <c r="C36" s="100" t="s">
        <v>3448</v>
      </c>
      <c r="D36" s="40"/>
      <c r="E36" s="40"/>
      <c r="F36" s="116"/>
      <c r="G36" s="106"/>
    </row>
    <row r="37" spans="1:7">
      <c r="A37" s="131" t="s">
        <v>1689</v>
      </c>
      <c r="B37" s="137" t="s">
        <v>3449</v>
      </c>
      <c r="C37" s="516" t="s">
        <v>2253</v>
      </c>
      <c r="D37" s="517" t="s">
        <v>3450</v>
      </c>
      <c r="E37" s="137" t="s">
        <v>3451</v>
      </c>
      <c r="F37" s="51"/>
      <c r="G37" s="106"/>
    </row>
    <row r="38" spans="1:7">
      <c r="A38" s="53"/>
      <c r="B38" s="137" t="s">
        <v>3452</v>
      </c>
      <c r="C38" s="516" t="s">
        <v>3453</v>
      </c>
      <c r="D38" s="517" t="s">
        <v>2250</v>
      </c>
      <c r="E38" s="137" t="s">
        <v>2250</v>
      </c>
      <c r="F38" s="145" t="s">
        <v>2252</v>
      </c>
      <c r="G38" s="106"/>
    </row>
    <row r="39" spans="1:7">
      <c r="A39" s="56"/>
      <c r="B39" s="34" t="s">
        <v>3454</v>
      </c>
      <c r="C39" s="63" t="s">
        <v>2936</v>
      </c>
      <c r="D39" s="64" t="s">
        <v>2937</v>
      </c>
      <c r="E39" s="34" t="s">
        <v>2938</v>
      </c>
      <c r="F39" s="58" t="s">
        <v>2268</v>
      </c>
      <c r="G39" s="106"/>
    </row>
    <row r="40" spans="1:7">
      <c r="A40" s="132" t="s">
        <v>1697</v>
      </c>
      <c r="B40" s="40" t="s">
        <v>3455</v>
      </c>
      <c r="C40" s="1415">
        <f>SUM(D40:F40)</f>
        <v>187364863</v>
      </c>
      <c r="D40" s="1415">
        <v>187364863</v>
      </c>
      <c r="E40" s="40"/>
      <c r="F40" s="117"/>
      <c r="G40" s="1744">
        <f>D40-'110113'!H139</f>
        <v>0</v>
      </c>
    </row>
    <row r="41" spans="1:7">
      <c r="A41" s="132" t="s">
        <v>1698</v>
      </c>
      <c r="B41" s="40" t="s">
        <v>3456</v>
      </c>
      <c r="C41" s="1415">
        <f>SUM(D41:F41)</f>
        <v>1</v>
      </c>
      <c r="D41" s="1415">
        <v>1</v>
      </c>
      <c r="E41" s="1415"/>
      <c r="F41" s="117"/>
      <c r="G41" s="106"/>
    </row>
    <row r="42" spans="1:7">
      <c r="A42" s="131" t="s">
        <v>1699</v>
      </c>
      <c r="B42" s="32" t="s">
        <v>3457</v>
      </c>
      <c r="C42" s="1415"/>
      <c r="D42" s="1415"/>
      <c r="E42" s="1415"/>
      <c r="F42" s="117"/>
      <c r="G42" s="106"/>
    </row>
    <row r="43" spans="1:7">
      <c r="A43" s="118"/>
      <c r="B43" s="40" t="s">
        <v>3458</v>
      </c>
      <c r="C43" s="1415">
        <f>SUM(C66:C75)</f>
        <v>187364863</v>
      </c>
      <c r="D43" s="1415">
        <f>SUM(D66:D75)</f>
        <v>187364863</v>
      </c>
      <c r="E43" s="1415"/>
      <c r="F43" s="117"/>
      <c r="G43" s="106"/>
    </row>
    <row r="44" spans="1:7">
      <c r="A44" s="131" t="s">
        <v>1700</v>
      </c>
      <c r="B44" s="408" t="s">
        <v>5163</v>
      </c>
      <c r="C44" s="408"/>
      <c r="D44" s="408"/>
      <c r="E44" s="408"/>
      <c r="F44" s="1167"/>
      <c r="G44" s="106"/>
    </row>
    <row r="45" spans="1:7">
      <c r="A45" s="521" t="s">
        <v>1701</v>
      </c>
      <c r="B45" s="1601"/>
      <c r="C45" s="32"/>
      <c r="D45" s="32"/>
      <c r="E45" s="32"/>
      <c r="F45" s="41"/>
      <c r="G45" s="106"/>
    </row>
    <row r="46" spans="1:7" ht="21" customHeight="1">
      <c r="A46" s="131" t="s">
        <v>1702</v>
      </c>
      <c r="B46" s="3544" t="s">
        <v>5907</v>
      </c>
      <c r="C46" s="3509"/>
      <c r="D46" s="3509"/>
      <c r="E46" s="3509"/>
      <c r="F46" s="2494"/>
      <c r="G46" s="106"/>
    </row>
    <row r="47" spans="1:7" ht="19.5" customHeight="1">
      <c r="A47" s="131" t="s">
        <v>1703</v>
      </c>
      <c r="B47" s="3544"/>
      <c r="C47" s="3509"/>
      <c r="D47" s="3509"/>
      <c r="E47" s="3509"/>
      <c r="F47" s="2494"/>
    </row>
    <row r="48" spans="1:7" ht="20.25" customHeight="1">
      <c r="A48" s="131" t="s">
        <v>1704</v>
      </c>
      <c r="B48" s="3544"/>
      <c r="C48" s="3509"/>
      <c r="D48" s="3509"/>
      <c r="E48" s="3509"/>
      <c r="F48" s="2494"/>
    </row>
    <row r="49" spans="1:6" ht="18" customHeight="1">
      <c r="A49" s="131" t="s">
        <v>1705</v>
      </c>
      <c r="B49" s="3544"/>
      <c r="C49" s="3509"/>
      <c r="D49" s="3509"/>
      <c r="E49" s="3509"/>
      <c r="F49" s="2494"/>
    </row>
    <row r="50" spans="1:6" ht="18.75" customHeight="1">
      <c r="A50" s="131" t="s">
        <v>1706</v>
      </c>
      <c r="B50" s="1760"/>
      <c r="C50" s="1759"/>
      <c r="D50" s="1759"/>
      <c r="E50" s="1759"/>
      <c r="F50" s="41"/>
    </row>
    <row r="51" spans="1:6" ht="15.75" customHeight="1">
      <c r="A51" s="131" t="s">
        <v>1707</v>
      </c>
      <c r="B51" s="1762" t="s">
        <v>5164</v>
      </c>
      <c r="C51" s="1763"/>
      <c r="D51" s="1763"/>
      <c r="E51" s="1763"/>
      <c r="F51" s="41"/>
    </row>
    <row r="52" spans="1:6" ht="15.75" customHeight="1">
      <c r="A52" s="131" t="s">
        <v>1708</v>
      </c>
      <c r="B52" s="1764" t="s">
        <v>5165</v>
      </c>
      <c r="C52" s="1351"/>
      <c r="D52" s="1351"/>
      <c r="E52" s="1351"/>
      <c r="F52" s="41"/>
    </row>
    <row r="53" spans="1:6" ht="15.75" customHeight="1">
      <c r="A53" s="131" t="s">
        <v>1709</v>
      </c>
      <c r="B53" s="1764" t="s">
        <v>5166</v>
      </c>
      <c r="C53" s="1351"/>
      <c r="D53" s="1351"/>
      <c r="E53" s="1351"/>
      <c r="F53" s="41"/>
    </row>
    <row r="54" spans="1:6" ht="15.75" customHeight="1">
      <c r="A54" s="131" t="s">
        <v>1710</v>
      </c>
      <c r="B54" s="1764" t="s">
        <v>5908</v>
      </c>
      <c r="C54" s="1351"/>
      <c r="D54" s="1351"/>
      <c r="E54" s="1351"/>
      <c r="F54" s="41"/>
    </row>
    <row r="55" spans="1:6" ht="15.75" customHeight="1" thickBot="1">
      <c r="A55" s="513" t="s">
        <v>1711</v>
      </c>
      <c r="B55" s="1765" t="s">
        <v>5167</v>
      </c>
      <c r="C55" s="1766"/>
      <c r="D55" s="1766"/>
      <c r="E55" s="1766"/>
      <c r="F55" s="97"/>
    </row>
    <row r="56" spans="1:6">
      <c r="B56" s="119"/>
      <c r="C56" s="32"/>
      <c r="D56" s="32"/>
      <c r="E56" s="32"/>
      <c r="F56" s="32"/>
    </row>
    <row r="57" spans="1:6">
      <c r="A57" s="13" t="s">
        <v>1678</v>
      </c>
      <c r="B57" s="119"/>
      <c r="C57" s="32"/>
      <c r="D57" s="32"/>
      <c r="E57" s="32"/>
      <c r="F57" s="32"/>
    </row>
    <row r="58" spans="1:6" ht="15.75" thickBot="1">
      <c r="A58" s="37" t="s">
        <v>3459</v>
      </c>
      <c r="B58" s="37"/>
      <c r="C58" s="37"/>
      <c r="D58" s="37"/>
      <c r="E58" s="37"/>
      <c r="F58" s="37"/>
    </row>
    <row r="59" spans="1:6">
      <c r="A59" s="45"/>
      <c r="B59" s="46" t="s">
        <v>1757</v>
      </c>
      <c r="C59" s="60" t="s">
        <v>1307</v>
      </c>
      <c r="D59" s="46"/>
      <c r="E59" s="48" t="s">
        <v>1680</v>
      </c>
      <c r="F59" s="49" t="s">
        <v>1681</v>
      </c>
    </row>
    <row r="60" spans="1:6">
      <c r="A60" s="36"/>
      <c r="B60" s="80" t="str">
        <f>'Data Sheet'!$C$25</f>
        <v xml:space="preserve">Niagara Mohawk Power Corporation </v>
      </c>
      <c r="C60" s="59" t="s">
        <v>5790</v>
      </c>
      <c r="D60" s="65"/>
      <c r="E60" s="32" t="s">
        <v>1682</v>
      </c>
      <c r="F60" s="51"/>
    </row>
    <row r="61" spans="1:6">
      <c r="A61" s="39"/>
      <c r="B61" s="99"/>
      <c r="C61" s="100" t="s">
        <v>1683</v>
      </c>
      <c r="D61" s="99"/>
      <c r="E61" s="550" t="str">
        <f>'Data Sheet'!$C$40</f>
        <v>April 30, 2025</v>
      </c>
      <c r="F61" s="94" t="str">
        <f>'Data Sheet'!$C$38</f>
        <v>December 31, 2024</v>
      </c>
    </row>
    <row r="62" spans="1:6">
      <c r="A62" s="33" t="s">
        <v>3460</v>
      </c>
      <c r="B62" s="34"/>
      <c r="C62" s="34"/>
      <c r="D62" s="34"/>
      <c r="E62" s="34"/>
      <c r="F62" s="58"/>
    </row>
    <row r="63" spans="1:6">
      <c r="A63" s="131" t="s">
        <v>1686</v>
      </c>
      <c r="B63" s="32" t="s">
        <v>3449</v>
      </c>
      <c r="C63" s="516" t="s">
        <v>2253</v>
      </c>
      <c r="D63" s="517" t="s">
        <v>3450</v>
      </c>
      <c r="E63" s="137" t="s">
        <v>3451</v>
      </c>
      <c r="F63" s="51"/>
    </row>
    <row r="64" spans="1:6">
      <c r="A64" s="131" t="s">
        <v>1689</v>
      </c>
      <c r="B64" s="137" t="s">
        <v>3452</v>
      </c>
      <c r="C64" s="516" t="s">
        <v>3453</v>
      </c>
      <c r="D64" s="517" t="s">
        <v>2250</v>
      </c>
      <c r="E64" s="137" t="s">
        <v>2250</v>
      </c>
      <c r="F64" s="145" t="s">
        <v>2252</v>
      </c>
    </row>
    <row r="65" spans="1:6">
      <c r="A65" s="56"/>
      <c r="B65" s="34" t="s">
        <v>3454</v>
      </c>
      <c r="C65" s="63" t="s">
        <v>2936</v>
      </c>
      <c r="D65" s="64" t="s">
        <v>2937</v>
      </c>
      <c r="E65" s="34" t="s">
        <v>2938</v>
      </c>
      <c r="F65" s="58" t="s">
        <v>2268</v>
      </c>
    </row>
    <row r="66" spans="1:6" ht="15" customHeight="1">
      <c r="A66" s="131" t="s">
        <v>1712</v>
      </c>
      <c r="B66" s="1767" t="s">
        <v>5168</v>
      </c>
      <c r="C66" s="1610"/>
      <c r="D66" s="1747"/>
      <c r="E66" s="1746"/>
      <c r="F66" s="55"/>
    </row>
    <row r="67" spans="1:6">
      <c r="A67" s="131" t="s">
        <v>1713</v>
      </c>
      <c r="B67" s="1764" t="s">
        <v>5169</v>
      </c>
      <c r="C67" s="1610"/>
      <c r="D67" s="1747"/>
      <c r="E67" s="1746"/>
      <c r="F67" s="55"/>
    </row>
    <row r="68" spans="1:6">
      <c r="A68" s="131" t="s">
        <v>558</v>
      </c>
      <c r="B68" s="1764"/>
      <c r="C68" s="1610"/>
      <c r="D68" s="1747"/>
      <c r="E68" s="1746"/>
      <c r="F68" s="55"/>
    </row>
    <row r="69" spans="1:6">
      <c r="A69" s="131" t="s">
        <v>559</v>
      </c>
      <c r="B69" s="1761"/>
      <c r="C69" s="1610"/>
      <c r="D69" s="1747"/>
      <c r="E69" s="1746"/>
      <c r="F69" s="55"/>
    </row>
    <row r="70" spans="1:6">
      <c r="A70" s="131" t="s">
        <v>560</v>
      </c>
      <c r="B70" s="1761"/>
      <c r="C70" s="1610"/>
      <c r="D70" s="1747"/>
      <c r="E70" s="1746"/>
      <c r="F70" s="55"/>
    </row>
    <row r="71" spans="1:6">
      <c r="A71" s="131" t="s">
        <v>561</v>
      </c>
      <c r="B71" s="1761"/>
      <c r="C71" s="1610"/>
      <c r="D71" s="1747"/>
      <c r="E71" s="1746"/>
      <c r="F71" s="55"/>
    </row>
    <row r="72" spans="1:6" ht="15" customHeight="1">
      <c r="A72" s="131" t="s">
        <v>562</v>
      </c>
      <c r="B72" s="1761"/>
      <c r="C72" s="1610"/>
      <c r="D72" s="1747"/>
      <c r="E72" s="1746"/>
      <c r="F72" s="55"/>
    </row>
    <row r="73" spans="1:6">
      <c r="A73" s="131" t="s">
        <v>563</v>
      </c>
      <c r="B73" s="1761"/>
      <c r="C73" s="1610"/>
      <c r="D73" s="1747"/>
      <c r="E73" s="1746"/>
      <c r="F73" s="55"/>
    </row>
    <row r="74" spans="1:6">
      <c r="A74" s="131" t="s">
        <v>564</v>
      </c>
      <c r="B74" s="1745"/>
      <c r="C74" s="1610"/>
      <c r="D74" s="1747"/>
      <c r="E74" s="1746"/>
      <c r="F74" s="55"/>
    </row>
    <row r="75" spans="1:6">
      <c r="A75" s="131" t="s">
        <v>2293</v>
      </c>
      <c r="B75" s="32" t="s">
        <v>5170</v>
      </c>
      <c r="C75" s="1610">
        <v>187364863</v>
      </c>
      <c r="D75" s="1747">
        <v>187364863</v>
      </c>
      <c r="E75" s="1746"/>
      <c r="F75" s="51"/>
    </row>
    <row r="76" spans="1:6">
      <c r="A76" s="131" t="s">
        <v>2294</v>
      </c>
      <c r="B76" s="32" t="s">
        <v>5171</v>
      </c>
      <c r="C76" s="50"/>
      <c r="D76" s="65"/>
      <c r="E76" s="32"/>
      <c r="F76" s="51"/>
    </row>
    <row r="77" spans="1:6">
      <c r="A77" s="131" t="s">
        <v>2295</v>
      </c>
      <c r="B77" s="32" t="s">
        <v>4620</v>
      </c>
      <c r="C77" s="50"/>
      <c r="D77" s="65"/>
      <c r="E77" s="32"/>
      <c r="F77" s="51"/>
    </row>
    <row r="78" spans="1:6">
      <c r="A78" s="131" t="s">
        <v>2296</v>
      </c>
      <c r="B78" s="32"/>
      <c r="C78" s="50"/>
      <c r="D78" s="65"/>
      <c r="E78" s="32"/>
      <c r="F78" s="51"/>
    </row>
    <row r="79" spans="1:6">
      <c r="A79" s="131" t="s">
        <v>2297</v>
      </c>
      <c r="B79" s="32"/>
      <c r="C79" s="50"/>
      <c r="D79" s="65"/>
      <c r="E79" s="32"/>
      <c r="F79" s="51"/>
    </row>
    <row r="80" spans="1:6">
      <c r="A80" s="131" t="s">
        <v>2298</v>
      </c>
      <c r="B80" s="32"/>
      <c r="C80" s="50"/>
      <c r="D80" s="65"/>
      <c r="E80" s="32"/>
      <c r="F80" s="51"/>
    </row>
    <row r="81" spans="1:6">
      <c r="A81" s="131" t="s">
        <v>2299</v>
      </c>
      <c r="B81" s="32"/>
      <c r="C81" s="50"/>
      <c r="D81" s="65"/>
      <c r="E81" s="32"/>
      <c r="F81" s="51"/>
    </row>
    <row r="82" spans="1:6">
      <c r="A82" s="131" t="s">
        <v>2300</v>
      </c>
      <c r="B82" s="32"/>
      <c r="C82" s="50"/>
      <c r="D82" s="65"/>
      <c r="E82" s="32"/>
      <c r="F82" s="51"/>
    </row>
    <row r="83" spans="1:6">
      <c r="A83" s="131" t="s">
        <v>2301</v>
      </c>
      <c r="B83" s="32"/>
      <c r="C83" s="50"/>
      <c r="D83" s="65"/>
      <c r="E83" s="32"/>
      <c r="F83" s="51"/>
    </row>
    <row r="84" spans="1:6">
      <c r="A84" s="131" t="s">
        <v>2302</v>
      </c>
      <c r="B84" s="32"/>
      <c r="C84" s="50"/>
      <c r="D84" s="65"/>
      <c r="E84" s="32"/>
      <c r="F84" s="51"/>
    </row>
    <row r="85" spans="1:6">
      <c r="A85" s="131" t="s">
        <v>2303</v>
      </c>
      <c r="B85" s="32"/>
      <c r="C85" s="50"/>
      <c r="D85" s="65"/>
      <c r="E85" s="32"/>
      <c r="F85" s="51"/>
    </row>
    <row r="86" spans="1:6">
      <c r="A86" s="131" t="s">
        <v>2304</v>
      </c>
      <c r="B86" s="32"/>
      <c r="C86" s="50"/>
      <c r="D86" s="65"/>
      <c r="E86" s="32"/>
      <c r="F86" s="51"/>
    </row>
    <row r="87" spans="1:6">
      <c r="A87" s="131" t="s">
        <v>2305</v>
      </c>
      <c r="B87" s="32"/>
      <c r="C87" s="50"/>
      <c r="D87" s="65"/>
      <c r="E87" s="32"/>
      <c r="F87" s="51"/>
    </row>
    <row r="88" spans="1:6">
      <c r="A88" s="131" t="s">
        <v>2306</v>
      </c>
      <c r="B88" s="32"/>
      <c r="C88" s="50"/>
      <c r="D88" s="65"/>
      <c r="E88" s="32"/>
      <c r="F88" s="51"/>
    </row>
    <row r="89" spans="1:6">
      <c r="A89" s="131" t="s">
        <v>2307</v>
      </c>
      <c r="B89" s="32"/>
      <c r="C89" s="50"/>
      <c r="D89" s="65"/>
      <c r="E89" s="32"/>
      <c r="F89" s="51"/>
    </row>
    <row r="90" spans="1:6">
      <c r="A90" s="131" t="s">
        <v>2308</v>
      </c>
      <c r="B90" s="32"/>
      <c r="C90" s="50"/>
      <c r="D90" s="65"/>
      <c r="E90" s="32"/>
      <c r="F90" s="51"/>
    </row>
    <row r="91" spans="1:6">
      <c r="A91" s="131" t="s">
        <v>2309</v>
      </c>
      <c r="B91" s="32"/>
      <c r="C91" s="50"/>
      <c r="D91" s="65"/>
      <c r="E91" s="32"/>
      <c r="F91" s="51"/>
    </row>
    <row r="92" spans="1:6">
      <c r="A92" s="131" t="s">
        <v>2310</v>
      </c>
      <c r="B92" s="32"/>
      <c r="C92" s="50"/>
      <c r="D92" s="65"/>
      <c r="E92" s="32"/>
      <c r="F92" s="51"/>
    </row>
    <row r="93" spans="1:6">
      <c r="A93" s="131" t="s">
        <v>2311</v>
      </c>
      <c r="B93" s="32"/>
      <c r="C93" s="50"/>
      <c r="D93" s="65"/>
      <c r="E93" s="32"/>
      <c r="F93" s="51"/>
    </row>
    <row r="94" spans="1:6">
      <c r="A94" s="131" t="s">
        <v>2312</v>
      </c>
      <c r="B94" s="32"/>
      <c r="C94" s="50"/>
      <c r="D94" s="65"/>
      <c r="E94" s="32"/>
      <c r="F94" s="51"/>
    </row>
    <row r="95" spans="1:6">
      <c r="A95" s="131" t="s">
        <v>2313</v>
      </c>
      <c r="B95" s="32"/>
      <c r="C95" s="50"/>
      <c r="D95" s="65"/>
      <c r="E95" s="32"/>
      <c r="F95" s="51"/>
    </row>
    <row r="96" spans="1:6">
      <c r="A96" s="131" t="s">
        <v>2314</v>
      </c>
      <c r="B96" s="32"/>
      <c r="C96" s="50"/>
      <c r="D96" s="65"/>
      <c r="E96" s="32"/>
      <c r="F96" s="51"/>
    </row>
    <row r="97" spans="1:6">
      <c r="A97" s="131" t="s">
        <v>2315</v>
      </c>
      <c r="B97" s="32"/>
      <c r="C97" s="50"/>
      <c r="D97" s="65"/>
      <c r="E97" s="32"/>
      <c r="F97" s="51"/>
    </row>
    <row r="98" spans="1:6">
      <c r="A98" s="131" t="s">
        <v>3461</v>
      </c>
      <c r="B98" s="32"/>
      <c r="C98" s="50"/>
      <c r="D98" s="65"/>
      <c r="E98" s="32"/>
      <c r="F98" s="51"/>
    </row>
    <row r="99" spans="1:6">
      <c r="A99" s="131" t="s">
        <v>3462</v>
      </c>
      <c r="B99" s="32"/>
      <c r="C99" s="50"/>
      <c r="D99" s="65"/>
      <c r="E99" s="32"/>
      <c r="F99" s="51"/>
    </row>
    <row r="100" spans="1:6">
      <c r="A100" s="132" t="s">
        <v>3463</v>
      </c>
      <c r="B100" s="40"/>
      <c r="C100" s="52"/>
      <c r="D100" s="99"/>
      <c r="E100" s="40"/>
      <c r="F100" s="117"/>
    </row>
    <row r="101" spans="1:6">
      <c r="A101" s="71"/>
      <c r="F101" s="72"/>
    </row>
    <row r="102" spans="1:6">
      <c r="A102" s="71"/>
      <c r="F102" s="72"/>
    </row>
    <row r="103" spans="1:6">
      <c r="A103" s="71"/>
      <c r="F103" s="72"/>
    </row>
    <row r="104" spans="1:6">
      <c r="A104" s="71"/>
      <c r="F104" s="72"/>
    </row>
    <row r="105" spans="1:6">
      <c r="A105" s="71"/>
      <c r="F105" s="72"/>
    </row>
    <row r="106" spans="1:6">
      <c r="A106" s="71"/>
      <c r="F106" s="72"/>
    </row>
    <row r="107" spans="1:6">
      <c r="A107" s="71"/>
      <c r="F107" s="72"/>
    </row>
    <row r="108" spans="1:6">
      <c r="A108" s="71"/>
      <c r="F108" s="72"/>
    </row>
    <row r="109" spans="1:6">
      <c r="A109" s="71"/>
      <c r="F109" s="72"/>
    </row>
    <row r="110" spans="1:6">
      <c r="A110" s="71"/>
      <c r="F110" s="72"/>
    </row>
    <row r="111" spans="1:6">
      <c r="A111" s="71"/>
      <c r="F111" s="72"/>
    </row>
    <row r="112" spans="1:6" ht="15.75" thickBot="1">
      <c r="A112" s="95"/>
      <c r="B112" s="96"/>
      <c r="C112" s="96"/>
      <c r="D112" s="96"/>
      <c r="E112" s="96"/>
      <c r="F112" s="97"/>
    </row>
    <row r="114" spans="1:6">
      <c r="A114" s="13" t="s">
        <v>3464</v>
      </c>
    </row>
    <row r="115" spans="1:6">
      <c r="A115" s="16" t="s">
        <v>3465</v>
      </c>
      <c r="B115" s="16"/>
      <c r="C115" s="16"/>
      <c r="D115" s="16"/>
      <c r="E115" s="16"/>
      <c r="F115" s="16"/>
    </row>
    <row r="116" spans="1:6">
      <c r="C116" s="32"/>
      <c r="D116" s="32"/>
      <c r="E116" s="32"/>
      <c r="F116" s="32"/>
    </row>
    <row r="117" spans="1:6" ht="15.75">
      <c r="A117" s="130" t="s">
        <v>2529</v>
      </c>
      <c r="C117" s="32"/>
      <c r="D117" s="32"/>
      <c r="E117" s="32"/>
      <c r="F117" s="32"/>
    </row>
    <row r="118" spans="1:6">
      <c r="C118" s="32"/>
      <c r="D118" s="32"/>
      <c r="E118" s="32"/>
      <c r="F118" s="32"/>
    </row>
    <row r="119" spans="1:6">
      <c r="A119" s="32"/>
      <c r="B119" s="119"/>
      <c r="C119" s="32"/>
      <c r="D119" s="32"/>
      <c r="E119" s="32"/>
      <c r="F119" s="32"/>
    </row>
    <row r="120" spans="1:6" ht="15.75" thickBot="1">
      <c r="A120" s="32"/>
      <c r="B120" s="13" t="str">
        <f>'Data Sheet'!$C$25</f>
        <v xml:space="preserve">Niagara Mohawk Power Corporation </v>
      </c>
      <c r="C120" s="32"/>
      <c r="D120" s="32"/>
      <c r="E120" s="550" t="str">
        <f>'Data Sheet'!$C$40</f>
        <v>April 30, 2025</v>
      </c>
      <c r="F120" s="13" t="str">
        <f>'Data Sheet'!$C$38</f>
        <v>December 31, 2024</v>
      </c>
    </row>
    <row r="121" spans="1:6">
      <c r="A121" s="45"/>
      <c r="B121" s="48"/>
      <c r="C121" s="48"/>
      <c r="D121" s="48"/>
      <c r="E121" s="48"/>
      <c r="F121" s="61"/>
    </row>
    <row r="122" spans="1:6" ht="15.75">
      <c r="A122" s="122" t="s">
        <v>2975</v>
      </c>
      <c r="B122" s="121"/>
      <c r="C122" s="121"/>
      <c r="D122" s="121"/>
      <c r="E122" s="121"/>
      <c r="F122" s="123"/>
    </row>
    <row r="123" spans="1:6" ht="15.75">
      <c r="A123" s="122" t="s">
        <v>1048</v>
      </c>
      <c r="B123" s="121"/>
      <c r="C123" s="121"/>
      <c r="D123" s="121"/>
      <c r="E123" s="121"/>
      <c r="F123" s="123"/>
    </row>
    <row r="124" spans="1:6">
      <c r="A124" s="33"/>
      <c r="B124" s="34"/>
      <c r="C124" s="34"/>
      <c r="D124" s="34"/>
      <c r="E124" s="34"/>
      <c r="F124" s="35"/>
    </row>
    <row r="125" spans="1:6" ht="15.75" thickBot="1">
      <c r="A125" s="36"/>
      <c r="B125" s="32"/>
      <c r="C125" s="32"/>
      <c r="D125" s="32"/>
      <c r="E125" s="32"/>
      <c r="F125" s="41"/>
    </row>
    <row r="126" spans="1:6">
      <c r="A126" s="1986"/>
      <c r="B126" s="2148"/>
      <c r="C126" s="2148"/>
      <c r="D126" s="2148"/>
      <c r="E126" s="2106"/>
      <c r="F126" s="41"/>
    </row>
    <row r="127" spans="1:6">
      <c r="A127" s="2462"/>
      <c r="B127" s="37"/>
      <c r="C127" s="37"/>
      <c r="D127" s="37"/>
      <c r="E127" s="2789"/>
      <c r="F127" s="38"/>
    </row>
    <row r="128" spans="1:6">
      <c r="A128" s="2462"/>
      <c r="B128" s="32"/>
      <c r="C128" s="32"/>
      <c r="D128" s="32"/>
      <c r="E128" s="2609"/>
      <c r="F128" s="41"/>
    </row>
    <row r="129" spans="1:6">
      <c r="A129" s="2462"/>
      <c r="B129" s="32"/>
      <c r="C129" s="32"/>
      <c r="D129" s="32"/>
      <c r="E129" s="2609"/>
      <c r="F129" s="41"/>
    </row>
    <row r="130" spans="1:6">
      <c r="A130" s="2462"/>
      <c r="B130" s="32"/>
      <c r="C130" s="32"/>
      <c r="D130" s="32"/>
      <c r="E130" s="2609"/>
      <c r="F130" s="41"/>
    </row>
    <row r="131" spans="1:6">
      <c r="A131" s="2462"/>
      <c r="B131" s="32"/>
      <c r="C131" s="32"/>
      <c r="D131" s="32"/>
      <c r="E131" s="2609"/>
      <c r="F131" s="41"/>
    </row>
    <row r="132" spans="1:6">
      <c r="A132" s="2462"/>
      <c r="B132" s="32"/>
      <c r="C132" s="2881"/>
      <c r="D132" s="2881"/>
      <c r="E132" s="2609"/>
      <c r="F132" s="41"/>
    </row>
    <row r="133" spans="1:6">
      <c r="A133" s="2462"/>
      <c r="B133" s="32"/>
      <c r="C133" s="2864"/>
      <c r="D133" s="2864"/>
      <c r="E133" s="2609"/>
      <c r="F133" s="41"/>
    </row>
    <row r="134" spans="1:6">
      <c r="A134" s="2462"/>
      <c r="B134" s="32"/>
      <c r="C134" s="2864"/>
      <c r="D134" s="2864"/>
      <c r="E134" s="2609"/>
      <c r="F134" s="2676"/>
    </row>
    <row r="135" spans="1:6">
      <c r="A135" s="2462"/>
      <c r="B135" s="32"/>
      <c r="C135" s="2864"/>
      <c r="D135" s="2864"/>
      <c r="E135" s="2609"/>
      <c r="F135" s="32"/>
    </row>
    <row r="136" spans="1:6">
      <c r="A136" s="2462"/>
      <c r="B136" s="32"/>
      <c r="C136" s="2880"/>
      <c r="D136" s="2880"/>
      <c r="E136" s="2789"/>
      <c r="F136" s="2789"/>
    </row>
    <row r="137" spans="1:6">
      <c r="A137" s="2462"/>
      <c r="B137" s="32"/>
      <c r="C137" s="2864"/>
      <c r="D137" s="2864"/>
      <c r="E137" s="2609"/>
      <c r="F137" s="2609"/>
    </row>
    <row r="138" spans="1:6">
      <c r="A138" s="2462"/>
      <c r="B138" s="32"/>
      <c r="C138" s="2864"/>
      <c r="D138" s="2864"/>
      <c r="E138" s="2609"/>
      <c r="F138" s="2609"/>
    </row>
    <row r="139" spans="1:6">
      <c r="A139" s="2462"/>
      <c r="B139" s="32"/>
      <c r="C139" s="2864"/>
      <c r="D139" s="2864"/>
      <c r="E139" s="2609"/>
      <c r="F139" s="2609"/>
    </row>
    <row r="140" spans="1:6">
      <c r="A140" s="2462"/>
      <c r="B140" s="32"/>
      <c r="C140" s="2864"/>
      <c r="D140" s="2864"/>
      <c r="E140" s="2609"/>
      <c r="F140" s="2609"/>
    </row>
    <row r="141" spans="1:6">
      <c r="A141" s="2462"/>
      <c r="B141" s="32"/>
      <c r="C141" s="2864"/>
      <c r="D141" s="2864"/>
      <c r="E141" s="2609"/>
      <c r="F141" s="2609"/>
    </row>
    <row r="142" spans="1:6">
      <c r="A142" s="2462"/>
      <c r="B142" s="32"/>
      <c r="C142" s="2864"/>
      <c r="D142" s="2864"/>
      <c r="E142" s="2609"/>
      <c r="F142" s="2609"/>
    </row>
    <row r="143" spans="1:6">
      <c r="A143" s="2462"/>
      <c r="B143" s="32"/>
      <c r="C143" s="2864"/>
      <c r="D143" s="2864"/>
      <c r="E143" s="2609"/>
      <c r="F143" s="2609"/>
    </row>
    <row r="144" spans="1:6">
      <c r="A144" s="2462"/>
      <c r="B144" s="32"/>
      <c r="C144" s="2864"/>
      <c r="D144" s="2864"/>
      <c r="E144" s="2609"/>
      <c r="F144" s="2609"/>
    </row>
    <row r="145" spans="1:6">
      <c r="A145" s="2462"/>
      <c r="B145" s="32"/>
      <c r="C145" s="2864"/>
      <c r="D145" s="2864"/>
      <c r="E145" s="2609"/>
      <c r="F145" s="2609"/>
    </row>
    <row r="146" spans="1:6">
      <c r="A146" s="2462"/>
      <c r="B146" s="32"/>
      <c r="C146" s="2864"/>
      <c r="D146" s="2864"/>
      <c r="E146" s="2609"/>
      <c r="F146" s="2609"/>
    </row>
    <row r="147" spans="1:6">
      <c r="A147" s="2462"/>
      <c r="B147" s="32"/>
      <c r="C147" s="2864"/>
      <c r="D147" s="2864"/>
      <c r="E147" s="2609"/>
      <c r="F147" s="2609"/>
    </row>
    <row r="148" spans="1:6">
      <c r="A148" s="2462"/>
      <c r="B148" s="32"/>
      <c r="C148" s="2864"/>
      <c r="D148" s="2864"/>
      <c r="E148" s="2609"/>
      <c r="F148" s="2609"/>
    </row>
    <row r="149" spans="1:6">
      <c r="A149" s="2462"/>
      <c r="B149" s="32"/>
      <c r="C149" s="2864"/>
      <c r="D149" s="2864"/>
      <c r="E149" s="2609"/>
      <c r="F149" s="2609"/>
    </row>
    <row r="150" spans="1:6">
      <c r="A150" s="2462"/>
      <c r="B150" s="32"/>
      <c r="C150" s="2864"/>
      <c r="D150" s="2864"/>
      <c r="E150" s="2609"/>
      <c r="F150" s="2609"/>
    </row>
    <row r="151" spans="1:6">
      <c r="A151" s="2462"/>
      <c r="B151" s="32"/>
      <c r="C151" s="2864"/>
      <c r="D151" s="2864"/>
      <c r="E151" s="2609"/>
      <c r="F151" s="2609"/>
    </row>
    <row r="152" spans="1:6">
      <c r="A152" s="2462"/>
      <c r="B152" s="32"/>
      <c r="C152" s="2864"/>
      <c r="D152" s="2864"/>
      <c r="E152" s="2609"/>
      <c r="F152" s="2609"/>
    </row>
    <row r="153" spans="1:6">
      <c r="A153" s="2462"/>
      <c r="B153" s="32"/>
      <c r="C153" s="2864"/>
      <c r="D153" s="2864"/>
      <c r="E153" s="2609"/>
      <c r="F153" s="2609"/>
    </row>
    <row r="154" spans="1:6">
      <c r="A154" s="2462"/>
      <c r="B154" s="32"/>
      <c r="C154" s="2864"/>
      <c r="D154" s="2864"/>
      <c r="E154" s="2609"/>
      <c r="F154" s="2609"/>
    </row>
    <row r="155" spans="1:6">
      <c r="A155" s="2462"/>
      <c r="B155" s="32"/>
      <c r="C155" s="2864"/>
      <c r="D155" s="2864"/>
      <c r="E155" s="2609"/>
      <c r="F155" s="2609"/>
    </row>
    <row r="156" spans="1:6">
      <c r="A156" s="2462"/>
      <c r="B156" s="32"/>
      <c r="C156" s="2864"/>
      <c r="D156" s="2864"/>
      <c r="E156" s="2609"/>
      <c r="F156" s="2609"/>
    </row>
    <row r="157" spans="1:6">
      <c r="A157" s="2462"/>
      <c r="B157" s="32"/>
      <c r="C157" s="2864"/>
      <c r="D157" s="2864"/>
      <c r="E157" s="2609"/>
      <c r="F157" s="2609"/>
    </row>
    <row r="158" spans="1:6">
      <c r="A158" s="2462"/>
      <c r="B158" s="32"/>
      <c r="C158" s="2864"/>
      <c r="D158" s="2864"/>
      <c r="E158" s="2609"/>
      <c r="F158" s="2609"/>
    </row>
    <row r="159" spans="1:6">
      <c r="A159" s="2462"/>
      <c r="B159" s="32"/>
      <c r="C159" s="2864"/>
      <c r="D159" s="2864"/>
      <c r="E159" s="2609"/>
      <c r="F159" s="2609"/>
    </row>
    <row r="160" spans="1:6">
      <c r="A160" s="2462"/>
      <c r="B160" s="32"/>
      <c r="C160" s="2864"/>
      <c r="D160" s="2864"/>
      <c r="E160" s="2609"/>
      <c r="F160" s="2609"/>
    </row>
    <row r="161" spans="1:6">
      <c r="A161" s="2462"/>
      <c r="B161" s="32"/>
      <c r="C161" s="2864"/>
      <c r="D161" s="2864"/>
      <c r="E161" s="2609"/>
      <c r="F161" s="2609"/>
    </row>
    <row r="162" spans="1:6">
      <c r="A162" s="2462"/>
      <c r="B162" s="32"/>
      <c r="C162" s="2864"/>
      <c r="D162" s="2864"/>
      <c r="E162" s="2609"/>
      <c r="F162" s="2609"/>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ht="15.75" thickBot="1">
      <c r="A172" s="2772"/>
      <c r="B172" s="96"/>
      <c r="C172" s="2885"/>
      <c r="D172" s="2885"/>
      <c r="E172" s="2773"/>
      <c r="F172" s="2773"/>
    </row>
    <row r="173" spans="1:6">
      <c r="A173" s="2511"/>
      <c r="C173" s="1097"/>
      <c r="D173" s="1097"/>
      <c r="E173" s="2678"/>
      <c r="F173" s="2678"/>
    </row>
    <row r="174" spans="1:6">
      <c r="A174" s="2511" t="s">
        <v>1675</v>
      </c>
      <c r="C174" s="1097"/>
      <c r="D174" s="1097"/>
      <c r="E174" s="2678"/>
      <c r="F174" s="2678"/>
    </row>
    <row r="175" spans="1:6">
      <c r="A175" s="2579" t="s">
        <v>1049</v>
      </c>
      <c r="B175" s="16"/>
      <c r="C175" s="2871"/>
      <c r="D175" s="2871"/>
      <c r="E175" s="2679"/>
      <c r="F175" s="2679"/>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1">
    <mergeCell ref="B46:E49"/>
  </mergeCells>
  <printOptions horizontalCentered="1" verticalCentered="1"/>
  <pageMargins left="0.5" right="0.5" top="0" bottom="0" header="0.25" footer="0.25"/>
  <pageSetup scale="72" fitToHeight="3" orientation="portrait" r:id="rId1"/>
  <headerFooter alignWithMargins="0"/>
  <rowBreaks count="1" manualBreakCount="1">
    <brk id="58" max="16383" man="1"/>
  </rowBreaks>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tabColor rgb="FF92D050"/>
    <pageSetUpPr fitToPage="1"/>
  </sheetPr>
  <dimension ref="A1:K223"/>
  <sheetViews>
    <sheetView view="pageBreakPreview" zoomScale="80" zoomScaleNormal="80" zoomScaleSheetLayoutView="80" workbookViewId="0">
      <selection activeCell="B40" sqref="B40"/>
    </sheetView>
  </sheetViews>
  <sheetFormatPr defaultColWidth="9.6640625" defaultRowHeight="15"/>
  <cols>
    <col min="1" max="1" width="2.6640625" customWidth="1"/>
    <col min="2" max="2" width="36.6640625" customWidth="1"/>
    <col min="3" max="3" width="5.6640625" customWidth="1"/>
    <col min="4" max="4" width="2.6640625" customWidth="1"/>
    <col min="5" max="5" width="1.6640625" customWidth="1"/>
    <col min="6" max="6" width="13.6640625" customWidth="1"/>
    <col min="7" max="7" width="12.6640625" customWidth="1"/>
    <col min="8" max="8" width="51.6640625" customWidth="1"/>
  </cols>
  <sheetData>
    <row r="1" spans="1:11">
      <c r="A1" s="45"/>
      <c r="B1" s="46" t="s">
        <v>1757</v>
      </c>
      <c r="C1" s="60" t="s">
        <v>1307</v>
      </c>
      <c r="D1" s="48"/>
      <c r="E1" s="48"/>
      <c r="F1" s="46"/>
      <c r="G1" s="688" t="s">
        <v>1680</v>
      </c>
      <c r="H1" s="61" t="s">
        <v>1760</v>
      </c>
    </row>
    <row r="2" spans="1:11">
      <c r="A2" s="36"/>
      <c r="B2" s="80" t="str">
        <f>'Data Sheet'!$C$25</f>
        <v xml:space="preserve">Niagara Mohawk Power Corporation </v>
      </c>
      <c r="C2" s="144" t="s">
        <v>1308</v>
      </c>
      <c r="D2" s="32" t="s">
        <v>5791</v>
      </c>
      <c r="E2" s="13"/>
      <c r="F2" s="65" t="s">
        <v>1310</v>
      </c>
      <c r="G2" s="690" t="s">
        <v>1682</v>
      </c>
      <c r="H2" s="41"/>
    </row>
    <row r="3" spans="1:11" ht="15" customHeight="1">
      <c r="A3" s="39"/>
      <c r="B3" s="40"/>
      <c r="C3" s="136" t="s">
        <v>1311</v>
      </c>
      <c r="D3" s="40" t="s">
        <v>1309</v>
      </c>
      <c r="E3" s="76"/>
      <c r="F3" s="99" t="s">
        <v>1312</v>
      </c>
      <c r="G3" s="560" t="str">
        <f>'Data Sheet'!$C$40</f>
        <v>April 30, 2025</v>
      </c>
      <c r="H3" s="1571" t="str">
        <f>'Data Sheet'!$C$38</f>
        <v>December 31, 2024</v>
      </c>
    </row>
    <row r="4" spans="1:11" ht="15" customHeight="1">
      <c r="A4" s="33" t="s">
        <v>1050</v>
      </c>
      <c r="B4" s="34"/>
      <c r="C4" s="34"/>
      <c r="D4" s="34"/>
      <c r="E4" s="34"/>
      <c r="F4" s="34"/>
      <c r="G4" s="34"/>
      <c r="H4" s="35"/>
    </row>
    <row r="5" spans="1:11">
      <c r="A5" s="36"/>
      <c r="B5" s="3547" t="s">
        <v>2868</v>
      </c>
      <c r="C5" s="3548"/>
      <c r="D5" s="104" t="s">
        <v>1051</v>
      </c>
      <c r="E5" s="3550" t="s">
        <v>5886</v>
      </c>
      <c r="F5" s="3550"/>
      <c r="G5" s="3550"/>
      <c r="H5" s="3551"/>
    </row>
    <row r="6" spans="1:11">
      <c r="A6" s="36"/>
      <c r="B6" s="3549"/>
      <c r="C6" s="3549"/>
      <c r="D6" s="104"/>
      <c r="E6" s="3552"/>
      <c r="F6" s="3552"/>
      <c r="G6" s="3552"/>
      <c r="H6" s="3553"/>
    </row>
    <row r="7" spans="1:11">
      <c r="A7" s="36"/>
      <c r="B7" s="3549"/>
      <c r="C7" s="3549"/>
      <c r="D7" s="104"/>
      <c r="E7" s="3552"/>
      <c r="F7" s="3552"/>
      <c r="G7" s="3552"/>
      <c r="H7" s="3553"/>
    </row>
    <row r="8" spans="1:11">
      <c r="A8" s="36"/>
      <c r="B8" s="3549"/>
      <c r="C8" s="3549"/>
      <c r="D8" s="104"/>
      <c r="E8" s="3554" t="s">
        <v>2869</v>
      </c>
      <c r="F8" s="3554"/>
      <c r="G8" s="3554"/>
      <c r="H8" s="3555"/>
    </row>
    <row r="9" spans="1:11">
      <c r="A9" s="36"/>
      <c r="B9" s="3549"/>
      <c r="C9" s="3549"/>
      <c r="D9" s="104"/>
      <c r="E9" s="3554"/>
      <c r="F9" s="3554"/>
      <c r="G9" s="3554"/>
      <c r="H9" s="3555"/>
    </row>
    <row r="10" spans="1:11">
      <c r="A10" s="36"/>
      <c r="B10" s="3549"/>
      <c r="C10" s="3549"/>
      <c r="D10" s="104"/>
      <c r="E10" s="3554"/>
      <c r="F10" s="3554"/>
      <c r="G10" s="3554"/>
      <c r="H10" s="3555"/>
    </row>
    <row r="11" spans="1:11">
      <c r="A11" s="36"/>
      <c r="B11" s="889"/>
      <c r="C11" s="889"/>
      <c r="D11" s="104"/>
      <c r="E11" s="3554"/>
      <c r="F11" s="3554"/>
      <c r="G11" s="3554"/>
      <c r="H11" s="3555"/>
    </row>
    <row r="12" spans="1:11">
      <c r="A12" s="36"/>
      <c r="B12" s="3552" t="s">
        <v>2870</v>
      </c>
      <c r="C12" s="3526"/>
      <c r="D12" s="104"/>
      <c r="E12" s="3554"/>
      <c r="F12" s="3554"/>
      <c r="G12" s="3554"/>
      <c r="H12" s="3555"/>
    </row>
    <row r="13" spans="1:11">
      <c r="A13" s="36"/>
      <c r="B13" s="3526"/>
      <c r="C13" s="3526"/>
      <c r="D13" s="104"/>
      <c r="E13" s="892"/>
      <c r="F13" s="895" t="s">
        <v>1746</v>
      </c>
      <c r="G13" s="893"/>
      <c r="H13" s="894"/>
    </row>
    <row r="14" spans="1:11" ht="21" customHeight="1">
      <c r="A14" s="36"/>
      <c r="B14" s="3526"/>
      <c r="C14" s="3526"/>
      <c r="D14" s="104"/>
      <c r="E14" s="3556" t="s">
        <v>2871</v>
      </c>
      <c r="F14" s="3557"/>
      <c r="G14" s="3557"/>
      <c r="H14" s="3558"/>
    </row>
    <row r="15" spans="1:11" ht="21" customHeight="1">
      <c r="A15" s="36"/>
      <c r="B15" s="889" t="s">
        <v>1746</v>
      </c>
      <c r="C15" s="896"/>
      <c r="D15" s="104"/>
      <c r="E15" s="3557"/>
      <c r="F15" s="3557"/>
      <c r="G15" s="3557"/>
      <c r="H15" s="3558"/>
      <c r="K15" s="2471"/>
    </row>
    <row r="16" spans="1:11">
      <c r="A16" s="36"/>
      <c r="B16" s="3559" t="s">
        <v>3137</v>
      </c>
      <c r="C16" s="3549"/>
      <c r="D16" s="104"/>
      <c r="E16" s="895"/>
      <c r="F16" s="895" t="s">
        <v>1746</v>
      </c>
      <c r="G16" s="895"/>
      <c r="H16" s="894"/>
    </row>
    <row r="17" spans="1:8">
      <c r="A17" s="36"/>
      <c r="B17" s="3549"/>
      <c r="C17" s="3549"/>
      <c r="D17" s="104"/>
      <c r="E17" s="893"/>
      <c r="F17" s="893"/>
      <c r="G17" s="893"/>
      <c r="H17" s="894"/>
    </row>
    <row r="18" spans="1:8">
      <c r="A18" s="36"/>
      <c r="B18" s="3549"/>
      <c r="C18" s="3549"/>
      <c r="D18" s="104"/>
      <c r="E18" s="3552" t="s">
        <v>2872</v>
      </c>
      <c r="F18" s="3552"/>
      <c r="G18" s="3552"/>
      <c r="H18" s="3553"/>
    </row>
    <row r="19" spans="1:8" ht="35.25" customHeight="1">
      <c r="A19" s="36"/>
      <c r="B19" s="3549"/>
      <c r="C19" s="3549"/>
      <c r="D19" s="104"/>
      <c r="E19" s="3552"/>
      <c r="F19" s="3552"/>
      <c r="G19" s="3552"/>
      <c r="H19" s="3553"/>
    </row>
    <row r="20" spans="1:8">
      <c r="A20" s="36"/>
      <c r="B20" s="889" t="s">
        <v>1746</v>
      </c>
      <c r="C20" s="104"/>
      <c r="D20" s="104"/>
      <c r="E20" s="893"/>
      <c r="H20" s="2266"/>
    </row>
    <row r="21" spans="1:8">
      <c r="A21" s="36"/>
      <c r="B21" s="889"/>
      <c r="C21" s="104"/>
      <c r="D21" s="104"/>
      <c r="E21" s="893"/>
      <c r="H21" s="2266"/>
    </row>
    <row r="22" spans="1:8">
      <c r="A22" s="36"/>
      <c r="B22" s="3559" t="s">
        <v>2873</v>
      </c>
      <c r="C22" s="3549"/>
      <c r="D22" s="104"/>
      <c r="E22" s="3552" t="s">
        <v>2874</v>
      </c>
      <c r="F22" s="3552"/>
      <c r="G22" s="3552"/>
      <c r="H22" s="3553"/>
    </row>
    <row r="23" spans="1:8">
      <c r="A23" s="36"/>
      <c r="B23" s="3549"/>
      <c r="C23" s="3549"/>
      <c r="D23" s="104"/>
      <c r="E23" s="3552"/>
      <c r="F23" s="3552"/>
      <c r="G23" s="3552"/>
      <c r="H23" s="3553"/>
    </row>
    <row r="24" spans="1:8">
      <c r="A24" s="36"/>
      <c r="B24" s="3549"/>
      <c r="C24" s="3549"/>
      <c r="D24" s="104"/>
      <c r="E24" s="3552"/>
      <c r="F24" s="3552"/>
      <c r="G24" s="3552"/>
      <c r="H24" s="3553"/>
    </row>
    <row r="25" spans="1:8" ht="33.75" customHeight="1">
      <c r="A25" s="36"/>
      <c r="B25" s="3549"/>
      <c r="C25" s="3549"/>
      <c r="D25" s="104"/>
      <c r="H25" s="894"/>
    </row>
    <row r="26" spans="1:8">
      <c r="A26" s="36"/>
      <c r="B26" s="889" t="s">
        <v>1746</v>
      </c>
      <c r="C26" s="887"/>
      <c r="D26" s="104"/>
      <c r="E26" s="3559" t="s">
        <v>1765</v>
      </c>
      <c r="F26" s="3559"/>
      <c r="G26" s="3559"/>
      <c r="H26" s="3560"/>
    </row>
    <row r="27" spans="1:8">
      <c r="A27" s="36"/>
      <c r="B27" s="3559" t="s">
        <v>1766</v>
      </c>
      <c r="C27" s="3559"/>
      <c r="D27" s="104"/>
      <c r="E27" s="3559"/>
      <c r="F27" s="3559"/>
      <c r="G27" s="3559"/>
      <c r="H27" s="3560"/>
    </row>
    <row r="28" spans="1:8">
      <c r="A28" s="36"/>
      <c r="B28" s="3559"/>
      <c r="C28" s="3559"/>
      <c r="D28" s="104"/>
      <c r="E28" s="3559"/>
      <c r="F28" s="3559"/>
      <c r="G28" s="3559"/>
      <c r="H28" s="3560"/>
    </row>
    <row r="29" spans="1:8">
      <c r="A29" s="36"/>
      <c r="B29" s="3559"/>
      <c r="C29" s="3559"/>
      <c r="D29" s="104"/>
      <c r="E29" s="3559"/>
      <c r="F29" s="3559"/>
      <c r="G29" s="3559"/>
      <c r="H29" s="3560"/>
    </row>
    <row r="30" spans="1:8" ht="39" customHeight="1">
      <c r="A30" s="36"/>
      <c r="B30" s="3559"/>
      <c r="C30" s="3559"/>
      <c r="D30" s="104"/>
      <c r="E30" s="3559"/>
      <c r="F30" s="3559"/>
      <c r="G30" s="3559"/>
      <c r="H30" s="3560"/>
    </row>
    <row r="31" spans="1:8">
      <c r="A31" s="36"/>
      <c r="B31" s="889" t="s">
        <v>1746</v>
      </c>
      <c r="C31" s="889"/>
      <c r="D31" s="104"/>
      <c r="F31" s="664"/>
      <c r="G31" s="664"/>
      <c r="H31" s="674"/>
    </row>
    <row r="32" spans="1:8">
      <c r="A32" s="36"/>
      <c r="B32" s="3559" t="s">
        <v>1767</v>
      </c>
      <c r="C32" s="3513"/>
      <c r="D32" s="104"/>
      <c r="E32" s="103" t="s">
        <v>1768</v>
      </c>
      <c r="F32" s="664"/>
      <c r="G32" s="664"/>
      <c r="H32" s="674"/>
    </row>
    <row r="33" spans="1:8">
      <c r="A33" s="36"/>
      <c r="B33" s="3513"/>
      <c r="C33" s="3513"/>
      <c r="D33" s="104"/>
      <c r="E33" s="897"/>
      <c r="F33" s="893"/>
      <c r="G33" s="893"/>
      <c r="H33" s="894"/>
    </row>
    <row r="34" spans="1:8">
      <c r="A34" s="36"/>
      <c r="B34" s="3513"/>
      <c r="C34" s="3513"/>
      <c r="D34" s="104"/>
      <c r="E34" s="3561" t="s">
        <v>1769</v>
      </c>
      <c r="F34" s="3562"/>
      <c r="G34" s="3562"/>
      <c r="H34" s="3563"/>
    </row>
    <row r="35" spans="1:8">
      <c r="A35" s="36"/>
      <c r="B35" s="3513"/>
      <c r="C35" s="3513"/>
      <c r="D35" s="104"/>
      <c r="E35" s="3562"/>
      <c r="F35" s="3562"/>
      <c r="G35" s="3562"/>
      <c r="H35" s="3563"/>
    </row>
    <row r="36" spans="1:8">
      <c r="A36" s="36"/>
      <c r="B36" s="3513"/>
      <c r="C36" s="3513"/>
      <c r="D36" s="104"/>
      <c r="E36" s="3562"/>
      <c r="F36" s="3562"/>
      <c r="G36" s="3562"/>
      <c r="H36" s="3563"/>
    </row>
    <row r="37" spans="1:8">
      <c r="A37" s="36"/>
      <c r="B37" s="3513"/>
      <c r="C37" s="3513"/>
      <c r="D37" s="104"/>
      <c r="E37" s="3562"/>
      <c r="F37" s="3562"/>
      <c r="G37" s="3562"/>
      <c r="H37" s="3563"/>
    </row>
    <row r="38" spans="1:8">
      <c r="A38" s="39"/>
      <c r="B38" s="3531"/>
      <c r="C38" s="3531"/>
      <c r="D38" s="109"/>
      <c r="E38" s="3564"/>
      <c r="F38" s="3564"/>
      <c r="G38" s="3564"/>
      <c r="H38" s="3565"/>
    </row>
    <row r="39" spans="1:8">
      <c r="A39" s="36"/>
      <c r="B39" s="37"/>
      <c r="C39" s="37"/>
      <c r="D39" s="37"/>
      <c r="E39" s="37"/>
      <c r="F39" s="32"/>
      <c r="G39" s="124"/>
      <c r="H39" s="125"/>
    </row>
    <row r="40" spans="1:8">
      <c r="A40" s="36"/>
      <c r="B40" s="37"/>
      <c r="C40" s="37"/>
      <c r="D40" s="37"/>
      <c r="E40" s="37"/>
      <c r="F40" s="32"/>
      <c r="G40" s="124"/>
      <c r="H40" s="125"/>
    </row>
    <row r="41" spans="1:8">
      <c r="A41" s="36"/>
      <c r="B41" s="37"/>
      <c r="C41" s="37"/>
      <c r="D41" s="37"/>
      <c r="E41" s="37"/>
      <c r="F41" s="32"/>
      <c r="G41" s="124"/>
      <c r="H41" s="125"/>
    </row>
    <row r="42" spans="1:8">
      <c r="A42" s="36"/>
      <c r="B42" s="37"/>
      <c r="C42" s="37"/>
      <c r="D42" s="37"/>
      <c r="E42" s="37"/>
      <c r="F42" s="32"/>
      <c r="G42" s="124"/>
      <c r="H42" s="125"/>
    </row>
    <row r="43" spans="1:8">
      <c r="A43" s="36"/>
      <c r="B43" s="37"/>
      <c r="C43" s="37"/>
      <c r="D43" s="37"/>
      <c r="E43" s="37"/>
      <c r="F43" s="32"/>
      <c r="G43" s="124"/>
      <c r="H43" s="125"/>
    </row>
    <row r="44" spans="1:8">
      <c r="A44" s="36"/>
      <c r="B44" s="37"/>
      <c r="C44" s="37"/>
      <c r="D44" s="37"/>
      <c r="E44" s="37"/>
      <c r="F44" s="32"/>
      <c r="G44" s="124"/>
      <c r="H44" s="125"/>
    </row>
    <row r="45" spans="1:8">
      <c r="A45" s="36"/>
      <c r="B45" s="32"/>
      <c r="C45" s="37"/>
      <c r="D45" s="37"/>
      <c r="E45" s="37"/>
      <c r="F45" s="32"/>
      <c r="G45" s="124"/>
      <c r="H45" s="125"/>
    </row>
    <row r="46" spans="1:8">
      <c r="A46" s="36"/>
      <c r="B46" s="32"/>
      <c r="C46" s="37"/>
      <c r="D46" s="37"/>
      <c r="E46" s="37"/>
      <c r="F46" s="32"/>
      <c r="G46" s="124"/>
      <c r="H46" s="125"/>
    </row>
    <row r="47" spans="1:8">
      <c r="A47" s="36"/>
      <c r="B47" s="32"/>
      <c r="C47" s="37"/>
      <c r="D47" s="37"/>
      <c r="E47" s="37"/>
      <c r="F47" s="32"/>
      <c r="G47" s="124"/>
      <c r="H47" s="125"/>
    </row>
    <row r="48" spans="1:8">
      <c r="A48" s="36"/>
      <c r="B48" s="32"/>
      <c r="C48" s="37"/>
      <c r="D48" s="37"/>
      <c r="E48" s="37"/>
      <c r="F48" s="32"/>
      <c r="G48" s="124"/>
      <c r="H48" s="125"/>
    </row>
    <row r="49" spans="1:8">
      <c r="A49" s="36"/>
      <c r="B49" s="32"/>
      <c r="C49" s="37"/>
      <c r="D49" s="37"/>
      <c r="E49" s="37"/>
      <c r="F49" s="32"/>
      <c r="G49" s="124"/>
      <c r="H49" s="125"/>
    </row>
    <row r="50" spans="1:8">
      <c r="A50" s="36"/>
      <c r="B50" s="32"/>
      <c r="C50" s="37"/>
      <c r="D50" s="37"/>
      <c r="E50" s="37"/>
      <c r="F50" s="32"/>
      <c r="G50" s="124"/>
      <c r="H50" s="125"/>
    </row>
    <row r="51" spans="1:8" ht="15.75" thickBot="1">
      <c r="A51" s="42"/>
      <c r="B51" s="43"/>
      <c r="C51" s="44"/>
      <c r="D51" s="44"/>
      <c r="E51" s="44"/>
      <c r="F51" s="43"/>
      <c r="G51" s="126"/>
      <c r="H51" s="127"/>
    </row>
    <row r="52" spans="1:8">
      <c r="A52" s="32" t="s">
        <v>1052</v>
      </c>
      <c r="B52" s="32"/>
      <c r="C52" s="37"/>
      <c r="D52" s="37"/>
      <c r="E52" s="37"/>
      <c r="F52" s="32"/>
      <c r="G52" s="124"/>
      <c r="H52" s="124"/>
    </row>
    <row r="53" spans="1:8" ht="15.75" thickBot="1">
      <c r="A53" s="37" t="s">
        <v>1053</v>
      </c>
      <c r="B53" s="37"/>
      <c r="C53" s="37"/>
      <c r="D53" s="16"/>
      <c r="E53" s="37"/>
      <c r="F53" s="128"/>
      <c r="G53" s="16"/>
      <c r="H53" s="128"/>
    </row>
    <row r="54" spans="1:8">
      <c r="A54" s="31"/>
      <c r="B54" s="46" t="s">
        <v>1757</v>
      </c>
      <c r="C54" s="60" t="s">
        <v>1307</v>
      </c>
      <c r="D54" s="48"/>
      <c r="E54" s="48"/>
      <c r="F54" s="46"/>
      <c r="G54" s="46" t="s">
        <v>1680</v>
      </c>
      <c r="H54" s="61" t="s">
        <v>1681</v>
      </c>
    </row>
    <row r="55" spans="1:8">
      <c r="A55" s="71"/>
      <c r="B55" s="80" t="str">
        <f>'Data Sheet'!$C$25</f>
        <v xml:space="preserve">Niagara Mohawk Power Corporation </v>
      </c>
      <c r="C55" s="144" t="s">
        <v>1308</v>
      </c>
      <c r="D55" s="32" t="s">
        <v>5791</v>
      </c>
      <c r="E55" s="13"/>
      <c r="F55" s="65" t="s">
        <v>1310</v>
      </c>
      <c r="G55" s="65" t="s">
        <v>1682</v>
      </c>
      <c r="H55" s="41"/>
    </row>
    <row r="56" spans="1:8">
      <c r="A56" s="73"/>
      <c r="B56" s="40"/>
      <c r="C56" s="136" t="s">
        <v>1311</v>
      </c>
      <c r="D56" s="40" t="s">
        <v>1309</v>
      </c>
      <c r="E56" s="34"/>
      <c r="F56" s="99" t="s">
        <v>1312</v>
      </c>
      <c r="G56" s="560" t="str">
        <f>'Data Sheet'!$C$40</f>
        <v>April 30, 2025</v>
      </c>
      <c r="H56" s="1571" t="str">
        <f>'Data Sheet'!$C$38</f>
        <v>December 31, 2024</v>
      </c>
    </row>
    <row r="57" spans="1:8">
      <c r="A57" s="129" t="s">
        <v>1786</v>
      </c>
      <c r="B57" s="34"/>
      <c r="C57" s="34"/>
      <c r="D57" s="34"/>
      <c r="E57" s="34"/>
      <c r="F57" s="34"/>
      <c r="G57" s="34"/>
      <c r="H57" s="35"/>
    </row>
    <row r="58" spans="1:8">
      <c r="A58" s="71"/>
      <c r="B58" s="16"/>
      <c r="C58" s="16"/>
      <c r="D58" s="16"/>
      <c r="E58" s="16"/>
      <c r="F58" s="16"/>
      <c r="G58" s="16"/>
      <c r="H58" s="69"/>
    </row>
    <row r="59" spans="1:8">
      <c r="A59" s="71" t="s">
        <v>4548</v>
      </c>
      <c r="B59" s="17"/>
      <c r="C59" s="16"/>
      <c r="D59" s="16"/>
      <c r="E59" s="16"/>
      <c r="F59" s="16"/>
      <c r="G59" s="16"/>
      <c r="H59" s="69"/>
    </row>
    <row r="60" spans="1:8">
      <c r="A60" s="71"/>
      <c r="B60" s="17" t="s">
        <v>4559</v>
      </c>
      <c r="C60" s="16"/>
      <c r="D60" s="16"/>
      <c r="E60" s="16"/>
      <c r="F60" s="16"/>
      <c r="G60" s="16"/>
      <c r="H60" s="69"/>
    </row>
    <row r="61" spans="1:8">
      <c r="A61" s="71"/>
      <c r="B61" s="17"/>
      <c r="C61" s="16"/>
      <c r="D61" s="16"/>
      <c r="E61" s="16"/>
      <c r="F61" s="16"/>
      <c r="G61" s="16"/>
      <c r="H61" s="69"/>
    </row>
    <row r="62" spans="1:8">
      <c r="A62" s="71" t="s">
        <v>4549</v>
      </c>
      <c r="B62" s="17"/>
      <c r="C62" s="16"/>
      <c r="D62" s="16"/>
      <c r="E62" s="16"/>
      <c r="F62" s="16"/>
      <c r="G62" s="16"/>
      <c r="H62" s="69"/>
    </row>
    <row r="63" spans="1:8">
      <c r="A63" s="71"/>
      <c r="B63" s="17" t="s">
        <v>4559</v>
      </c>
      <c r="C63" s="16"/>
      <c r="D63" s="16"/>
      <c r="E63" s="16"/>
      <c r="F63" s="16"/>
      <c r="G63" s="16"/>
      <c r="H63" s="69"/>
    </row>
    <row r="64" spans="1:8">
      <c r="A64" s="71"/>
      <c r="B64" s="17"/>
      <c r="C64" s="16"/>
      <c r="D64" s="16"/>
      <c r="E64" s="16"/>
      <c r="F64" s="16"/>
      <c r="G64" s="16"/>
      <c r="H64" s="69"/>
    </row>
    <row r="65" spans="1:8">
      <c r="A65" s="71" t="s">
        <v>4550</v>
      </c>
      <c r="B65" s="17"/>
      <c r="C65" s="16"/>
      <c r="D65" s="16"/>
      <c r="E65" s="16"/>
      <c r="F65" s="16"/>
      <c r="G65" s="16"/>
      <c r="H65" s="69"/>
    </row>
    <row r="66" spans="1:8">
      <c r="A66" s="71"/>
      <c r="B66" s="17" t="s">
        <v>4559</v>
      </c>
      <c r="C66" s="16"/>
      <c r="D66" s="16"/>
      <c r="E66" s="16"/>
      <c r="F66" s="16"/>
      <c r="G66" s="16"/>
      <c r="H66" s="69"/>
    </row>
    <row r="67" spans="1:8">
      <c r="A67" s="71"/>
      <c r="B67" s="17"/>
      <c r="C67" s="16"/>
      <c r="D67" s="16"/>
      <c r="E67" s="16"/>
      <c r="F67" s="16"/>
      <c r="G67" s="16"/>
      <c r="H67" s="69"/>
    </row>
    <row r="68" spans="1:8">
      <c r="A68" s="71" t="s">
        <v>4551</v>
      </c>
      <c r="B68" s="17"/>
      <c r="C68" s="16"/>
      <c r="D68" s="16"/>
      <c r="E68" s="16"/>
      <c r="F68" s="16"/>
      <c r="G68" s="16"/>
      <c r="H68" s="69"/>
    </row>
    <row r="69" spans="1:8">
      <c r="A69" s="71"/>
      <c r="B69" s="17" t="s">
        <v>4559</v>
      </c>
      <c r="C69" s="16"/>
      <c r="D69" s="16"/>
      <c r="E69" s="16"/>
      <c r="F69" s="16"/>
      <c r="G69" s="16"/>
      <c r="H69" s="69"/>
    </row>
    <row r="70" spans="1:8">
      <c r="A70" s="71"/>
      <c r="B70" s="17"/>
      <c r="C70" s="16"/>
      <c r="D70" s="16"/>
      <c r="E70" s="16"/>
      <c r="F70" s="16"/>
      <c r="G70" s="16"/>
      <c r="H70" s="69"/>
    </row>
    <row r="71" spans="1:8">
      <c r="A71" s="71" t="s">
        <v>4552</v>
      </c>
      <c r="B71" s="17"/>
      <c r="C71" s="16"/>
      <c r="D71" s="16"/>
      <c r="E71" s="16"/>
      <c r="F71" s="16"/>
      <c r="G71" s="16"/>
      <c r="H71" s="69"/>
    </row>
    <row r="72" spans="1:8">
      <c r="A72" s="71"/>
      <c r="B72" s="17" t="s">
        <v>4559</v>
      </c>
      <c r="C72" s="16"/>
      <c r="D72" s="16"/>
      <c r="E72" s="16"/>
      <c r="F72" s="16"/>
      <c r="G72" s="16"/>
      <c r="H72" s="69"/>
    </row>
    <row r="73" spans="1:8">
      <c r="A73" s="71"/>
      <c r="B73" s="17"/>
      <c r="C73" s="16"/>
      <c r="D73" s="16"/>
      <c r="E73" s="16"/>
      <c r="F73" s="16"/>
      <c r="G73" s="16"/>
      <c r="H73" s="69"/>
    </row>
    <row r="74" spans="1:8">
      <c r="A74" s="71" t="s">
        <v>4553</v>
      </c>
      <c r="B74" s="17"/>
      <c r="C74" s="16"/>
      <c r="D74" s="16"/>
      <c r="E74" s="16"/>
      <c r="F74" s="16"/>
      <c r="G74" s="16"/>
      <c r="H74" s="69"/>
    </row>
    <row r="75" spans="1:8">
      <c r="A75" s="71"/>
      <c r="B75" s="17" t="s">
        <v>5172</v>
      </c>
      <c r="C75" s="16"/>
      <c r="D75" s="16"/>
      <c r="E75" s="16"/>
      <c r="F75" s="16"/>
      <c r="G75" s="16"/>
      <c r="H75" s="69"/>
    </row>
    <row r="76" spans="1:8">
      <c r="A76" s="71"/>
      <c r="B76" s="17" t="s">
        <v>5173</v>
      </c>
      <c r="C76" s="16"/>
      <c r="D76" s="16"/>
      <c r="E76" s="16"/>
      <c r="F76" s="16"/>
      <c r="G76" s="16"/>
      <c r="H76" s="69"/>
    </row>
    <row r="77" spans="1:8">
      <c r="A77" s="71"/>
      <c r="B77" s="17" t="s">
        <v>5174</v>
      </c>
      <c r="C77" s="16"/>
      <c r="D77" s="16"/>
      <c r="E77" s="16"/>
      <c r="F77" s="16"/>
      <c r="G77" s="16"/>
      <c r="H77" s="69"/>
    </row>
    <row r="78" spans="1:8">
      <c r="A78" s="71"/>
      <c r="B78" s="17" t="s">
        <v>5175</v>
      </c>
      <c r="C78" s="16"/>
      <c r="D78" s="16"/>
      <c r="E78" s="16"/>
      <c r="F78" s="16"/>
      <c r="G78" s="16"/>
      <c r="H78" s="69"/>
    </row>
    <row r="79" spans="1:8">
      <c r="A79" s="71"/>
      <c r="B79" s="17" t="s">
        <v>5176</v>
      </c>
      <c r="C79" s="16"/>
      <c r="D79" s="16"/>
      <c r="E79" s="16"/>
      <c r="F79" s="16"/>
      <c r="G79" s="16"/>
      <c r="H79" s="69"/>
    </row>
    <row r="80" spans="1:8">
      <c r="A80" s="71"/>
      <c r="B80" s="17" t="s">
        <v>5177</v>
      </c>
      <c r="C80" s="16"/>
      <c r="D80" s="16"/>
      <c r="E80" s="16"/>
      <c r="F80" s="16"/>
      <c r="G80" s="16"/>
      <c r="H80" s="69"/>
    </row>
    <row r="81" spans="1:9">
      <c r="A81" s="71"/>
      <c r="B81" s="17" t="s">
        <v>5178</v>
      </c>
      <c r="C81" s="16"/>
      <c r="D81" s="16"/>
      <c r="E81" s="16"/>
      <c r="F81" s="16"/>
      <c r="G81" s="16"/>
      <c r="H81" s="69"/>
    </row>
    <row r="82" spans="1:9">
      <c r="A82" s="71"/>
      <c r="B82" s="17" t="s">
        <v>5179</v>
      </c>
      <c r="C82" s="16"/>
      <c r="D82" s="16"/>
      <c r="E82" s="16"/>
      <c r="F82" s="16"/>
      <c r="G82" s="16"/>
      <c r="H82" s="69"/>
    </row>
    <row r="83" spans="1:9">
      <c r="A83" s="71"/>
      <c r="B83" s="17" t="s">
        <v>5180</v>
      </c>
      <c r="C83" s="16"/>
      <c r="D83" s="16"/>
      <c r="E83" s="16"/>
      <c r="F83" s="16"/>
      <c r="G83" s="16"/>
      <c r="H83" s="69"/>
    </row>
    <row r="84" spans="1:9">
      <c r="A84" s="71"/>
      <c r="B84" s="17"/>
      <c r="C84" s="16"/>
      <c r="D84" s="16"/>
      <c r="E84" s="16"/>
      <c r="F84" s="16"/>
      <c r="G84" s="16"/>
      <c r="H84" s="69"/>
    </row>
    <row r="85" spans="1:9">
      <c r="A85" s="71"/>
      <c r="B85" s="3493" t="s">
        <v>6769</v>
      </c>
      <c r="C85" s="3493"/>
      <c r="D85" s="3493"/>
      <c r="E85" s="3493"/>
      <c r="F85" s="3493"/>
      <c r="G85" s="3493"/>
      <c r="H85" s="3521"/>
    </row>
    <row r="86" spans="1:9">
      <c r="A86" s="71"/>
      <c r="B86" s="3493"/>
      <c r="C86" s="3493"/>
      <c r="D86" s="3493"/>
      <c r="E86" s="3493"/>
      <c r="F86" s="3493"/>
      <c r="G86" s="3493"/>
      <c r="H86" s="3521"/>
    </row>
    <row r="87" spans="1:9">
      <c r="A87" s="71"/>
      <c r="B87" s="3493"/>
      <c r="C87" s="3493"/>
      <c r="D87" s="3493"/>
      <c r="E87" s="3493"/>
      <c r="F87" s="3493"/>
      <c r="G87" s="3493"/>
      <c r="H87" s="3521"/>
    </row>
    <row r="88" spans="1:9">
      <c r="A88" s="71"/>
      <c r="B88" s="3493"/>
      <c r="C88" s="3493"/>
      <c r="D88" s="3493"/>
      <c r="E88" s="3493"/>
      <c r="F88" s="3493"/>
      <c r="G88" s="3493"/>
      <c r="H88" s="3521"/>
      <c r="I88" s="13"/>
    </row>
    <row r="89" spans="1:9">
      <c r="A89" s="71"/>
      <c r="B89" s="3493"/>
      <c r="C89" s="3493"/>
      <c r="D89" s="3493"/>
      <c r="E89" s="3493"/>
      <c r="F89" s="3493"/>
      <c r="G89" s="3493"/>
      <c r="H89" s="3521"/>
    </row>
    <row r="90" spans="1:9">
      <c r="A90" s="71"/>
      <c r="B90" s="3493"/>
      <c r="C90" s="3493"/>
      <c r="D90" s="3493"/>
      <c r="E90" s="3493"/>
      <c r="F90" s="3493"/>
      <c r="G90" s="3493"/>
      <c r="H90" s="3521"/>
    </row>
    <row r="91" spans="1:9">
      <c r="A91" s="71"/>
      <c r="B91" s="3493"/>
      <c r="C91" s="3493"/>
      <c r="D91" s="3493"/>
      <c r="E91" s="3493"/>
      <c r="F91" s="3493"/>
      <c r="G91" s="3493"/>
      <c r="H91" s="3521"/>
      <c r="I91" s="13"/>
    </row>
    <row r="92" spans="1:9">
      <c r="A92" s="71"/>
      <c r="B92" s="3493"/>
      <c r="C92" s="3493"/>
      <c r="D92" s="3493"/>
      <c r="E92" s="3493"/>
      <c r="F92" s="3493"/>
      <c r="G92" s="3493"/>
      <c r="H92" s="3521"/>
    </row>
    <row r="93" spans="1:9" ht="61.5" customHeight="1">
      <c r="A93" s="71"/>
      <c r="B93" s="3493"/>
      <c r="C93" s="3493"/>
      <c r="D93" s="3493"/>
      <c r="E93" s="3493"/>
      <c r="F93" s="3493"/>
      <c r="G93" s="3493"/>
      <c r="H93" s="3521"/>
    </row>
    <row r="94" spans="1:9">
      <c r="A94" s="71"/>
      <c r="B94" s="17"/>
      <c r="C94" s="16"/>
      <c r="D94" s="16"/>
      <c r="E94" s="16"/>
      <c r="F94" s="16"/>
      <c r="G94" s="16"/>
      <c r="H94" s="69"/>
    </row>
    <row r="95" spans="1:9">
      <c r="A95" s="71" t="s">
        <v>4554</v>
      </c>
      <c r="B95" s="17"/>
      <c r="C95" s="16"/>
      <c r="D95" s="16"/>
      <c r="E95" s="16"/>
      <c r="F95" s="16"/>
      <c r="G95" s="16"/>
      <c r="H95" s="69"/>
    </row>
    <row r="96" spans="1:9">
      <c r="A96" s="71"/>
      <c r="B96" s="17" t="s">
        <v>4559</v>
      </c>
      <c r="C96" s="16"/>
      <c r="D96" s="16"/>
      <c r="E96" s="16"/>
      <c r="F96" s="16"/>
      <c r="G96" s="16"/>
      <c r="H96" s="69"/>
    </row>
    <row r="97" spans="1:8">
      <c r="A97" s="71"/>
      <c r="B97" s="17"/>
      <c r="C97" s="16"/>
      <c r="D97" s="16"/>
      <c r="E97" s="16"/>
      <c r="F97" s="16"/>
      <c r="G97" s="16"/>
      <c r="H97" s="69"/>
    </row>
    <row r="98" spans="1:8">
      <c r="A98" s="71" t="s">
        <v>4555</v>
      </c>
      <c r="B98" s="17"/>
      <c r="C98" s="16"/>
      <c r="D98" s="16"/>
      <c r="E98" s="16"/>
      <c r="F98" s="16"/>
      <c r="G98" s="16"/>
      <c r="H98" s="69"/>
    </row>
    <row r="99" spans="1:8">
      <c r="A99" s="71"/>
      <c r="B99" s="17" t="s">
        <v>7250</v>
      </c>
      <c r="C99" s="893"/>
      <c r="D99" s="16"/>
      <c r="E99" s="16"/>
      <c r="F99" s="16"/>
      <c r="G99" s="16"/>
      <c r="H99" s="69"/>
    </row>
    <row r="100" spans="1:8" ht="15.75" thickBot="1">
      <c r="A100" s="2645"/>
      <c r="B100" s="2646" t="s">
        <v>7251</v>
      </c>
      <c r="C100" s="2647"/>
      <c r="D100" s="2648"/>
      <c r="E100" s="2648"/>
      <c r="F100" s="2648"/>
      <c r="G100" s="2648"/>
      <c r="H100" s="2649"/>
    </row>
    <row r="101" spans="1:8" ht="15.75">
      <c r="A101" s="130" t="s">
        <v>1052</v>
      </c>
      <c r="B101" s="13"/>
      <c r="C101" s="16"/>
      <c r="D101" s="16"/>
      <c r="E101" s="16"/>
      <c r="F101" s="16"/>
      <c r="G101" s="16"/>
      <c r="H101" s="16"/>
    </row>
    <row r="102" spans="1:8">
      <c r="A102" s="16" t="s">
        <v>1787</v>
      </c>
      <c r="B102" s="16"/>
      <c r="C102" s="16"/>
      <c r="D102" s="16"/>
      <c r="E102" s="16"/>
      <c r="F102" s="16"/>
      <c r="G102" s="16"/>
      <c r="H102" s="16"/>
    </row>
    <row r="103" spans="1:8" ht="15.75">
      <c r="A103" s="121" t="s">
        <v>2292</v>
      </c>
      <c r="B103" s="37"/>
      <c r="C103" s="37"/>
      <c r="D103" s="37"/>
      <c r="E103" s="37"/>
      <c r="F103" s="37"/>
      <c r="G103" s="37"/>
      <c r="H103" s="37"/>
    </row>
    <row r="104" spans="1:8">
      <c r="A104" s="2650"/>
      <c r="B104" s="2651" t="s">
        <v>1757</v>
      </c>
      <c r="C104" s="2652" t="s">
        <v>1307</v>
      </c>
      <c r="D104" s="2653"/>
      <c r="E104" s="2653"/>
      <c r="F104" s="2651"/>
      <c r="G104" s="2654" t="s">
        <v>1680</v>
      </c>
      <c r="H104" s="2655" t="s">
        <v>1760</v>
      </c>
    </row>
    <row r="105" spans="1:8">
      <c r="A105" s="2002"/>
      <c r="B105" s="80" t="str">
        <f>'Data Sheet'!$C$25</f>
        <v xml:space="preserve">Niagara Mohawk Power Corporation </v>
      </c>
      <c r="C105" s="144" t="s">
        <v>1308</v>
      </c>
      <c r="D105" s="32" t="s">
        <v>5791</v>
      </c>
      <c r="E105" s="13"/>
      <c r="F105" s="65" t="s">
        <v>1310</v>
      </c>
      <c r="G105" s="690" t="s">
        <v>1682</v>
      </c>
      <c r="H105" s="2656"/>
    </row>
    <row r="106" spans="1:8">
      <c r="A106" s="2657"/>
      <c r="B106" s="40"/>
      <c r="C106" s="136" t="s">
        <v>1311</v>
      </c>
      <c r="D106" s="40" t="s">
        <v>1309</v>
      </c>
      <c r="E106" s="76"/>
      <c r="F106" s="99" t="s">
        <v>1312</v>
      </c>
      <c r="G106" s="560" t="str">
        <f>'Data Sheet'!$C$40</f>
        <v>April 30, 2025</v>
      </c>
      <c r="H106" s="3362" t="str">
        <f>'Data Sheet'!$C$38</f>
        <v>December 31, 2024</v>
      </c>
    </row>
    <row r="107" spans="1:8">
      <c r="A107" s="2658" t="s">
        <v>1050</v>
      </c>
      <c r="B107" s="34"/>
      <c r="C107" s="34"/>
      <c r="D107" s="34"/>
      <c r="E107" s="34"/>
      <c r="F107" s="34"/>
      <c r="G107" s="34"/>
      <c r="H107" s="2659"/>
    </row>
    <row r="108" spans="1:8" ht="15.75">
      <c r="A108" s="2660"/>
      <c r="B108" s="37"/>
      <c r="C108" s="37"/>
      <c r="D108" s="37"/>
      <c r="E108" s="37"/>
      <c r="F108" s="37"/>
      <c r="G108" s="37"/>
      <c r="H108" s="2661"/>
    </row>
    <row r="109" spans="1:8">
      <c r="A109" s="2477" t="s">
        <v>4556</v>
      </c>
      <c r="B109" s="17"/>
      <c r="C109" s="16"/>
      <c r="D109" s="16"/>
      <c r="E109" s="16"/>
      <c r="F109" s="16"/>
      <c r="G109" s="16"/>
      <c r="H109" s="2662"/>
    </row>
    <row r="110" spans="1:8" ht="409.6" customHeight="1">
      <c r="A110" s="2477"/>
      <c r="B110" s="3509" t="s">
        <v>7259</v>
      </c>
      <c r="C110" s="3509"/>
      <c r="D110" s="3509"/>
      <c r="E110" s="3509"/>
      <c r="F110" s="3509"/>
      <c r="G110" s="3509"/>
      <c r="H110" s="3546"/>
    </row>
    <row r="111" spans="1:8" ht="247.5" customHeight="1">
      <c r="A111" s="2477"/>
      <c r="B111" s="3509"/>
      <c r="C111" s="3509"/>
      <c r="D111" s="3509"/>
      <c r="E111" s="3509"/>
      <c r="F111" s="3509"/>
      <c r="G111" s="3509"/>
      <c r="H111" s="3546"/>
    </row>
    <row r="112" spans="1:8">
      <c r="A112" s="2477" t="s">
        <v>4557</v>
      </c>
      <c r="B112" s="17"/>
      <c r="C112" s="16"/>
      <c r="D112" s="16"/>
      <c r="E112" s="16"/>
      <c r="F112" s="16"/>
      <c r="G112" s="16"/>
      <c r="H112" s="2662"/>
    </row>
    <row r="113" spans="1:8">
      <c r="A113" s="2477"/>
      <c r="B113" s="17" t="s">
        <v>4559</v>
      </c>
      <c r="C113" s="16"/>
      <c r="D113" s="16"/>
      <c r="E113" s="16"/>
      <c r="F113" s="16"/>
      <c r="G113" s="16"/>
      <c r="H113" s="2662"/>
    </row>
    <row r="114" spans="1:8">
      <c r="A114" s="2477"/>
      <c r="B114" s="16"/>
      <c r="C114" s="16"/>
      <c r="D114" s="16"/>
      <c r="E114" s="16"/>
      <c r="F114" s="16"/>
      <c r="G114" s="16"/>
      <c r="H114" s="2662"/>
    </row>
    <row r="115" spans="1:8">
      <c r="A115" s="2477"/>
      <c r="B115" s="16"/>
      <c r="C115" s="16"/>
      <c r="D115" s="16"/>
      <c r="E115" s="16"/>
      <c r="F115" s="16"/>
      <c r="G115" s="16"/>
      <c r="H115" s="2662"/>
    </row>
    <row r="116" spans="1:8">
      <c r="A116" s="2663"/>
      <c r="B116" s="2664"/>
      <c r="C116" s="2665"/>
      <c r="D116" s="2665"/>
      <c r="E116" s="2665"/>
      <c r="F116" s="2664"/>
      <c r="G116" s="2666"/>
      <c r="H116" s="2667"/>
    </row>
    <row r="117" spans="1:8" ht="15.75">
      <c r="A117" s="130" t="str">
        <f>A52</f>
        <v>FERC FORM NO.1 (ED. 12-96) NYPSC Modified-96</v>
      </c>
      <c r="B117" s="13"/>
      <c r="C117" s="16"/>
      <c r="D117" s="16"/>
      <c r="E117" s="16"/>
      <c r="F117" s="16"/>
      <c r="G117" s="16"/>
      <c r="H117" s="16"/>
    </row>
    <row r="118" spans="1:8">
      <c r="A118" s="16" t="s">
        <v>1788</v>
      </c>
      <c r="B118" s="16"/>
      <c r="C118" s="16"/>
      <c r="D118" s="16"/>
      <c r="E118" s="16"/>
      <c r="F118" s="16"/>
      <c r="G118" s="16"/>
      <c r="H118" s="16"/>
    </row>
    <row r="119" spans="1:8" ht="15.75">
      <c r="A119" s="121" t="s">
        <v>2292</v>
      </c>
      <c r="B119" s="37"/>
      <c r="C119" s="37"/>
      <c r="D119" s="37"/>
      <c r="E119" s="37"/>
      <c r="F119" s="37"/>
      <c r="G119" s="37"/>
      <c r="H119" s="37"/>
    </row>
    <row r="120" spans="1:8" ht="15.75" thickBot="1">
      <c r="A120" s="32"/>
      <c r="B120" s="32"/>
      <c r="C120" s="32"/>
      <c r="D120" s="32"/>
      <c r="E120" s="32"/>
      <c r="F120" s="32"/>
      <c r="G120" s="32"/>
      <c r="H120" s="32"/>
    </row>
    <row r="121" spans="1:8">
      <c r="A121" s="31"/>
      <c r="B121" s="46" t="s">
        <v>1757</v>
      </c>
      <c r="C121" s="60" t="s">
        <v>1307</v>
      </c>
      <c r="D121" s="48"/>
      <c r="E121" s="48"/>
      <c r="F121" s="46"/>
      <c r="G121" s="46" t="s">
        <v>1680</v>
      </c>
      <c r="H121" s="61" t="s">
        <v>1681</v>
      </c>
    </row>
    <row r="122" spans="1:8">
      <c r="A122" s="71"/>
      <c r="B122" s="80" t="str">
        <f>'Data Sheet'!$C$25</f>
        <v xml:space="preserve">Niagara Mohawk Power Corporation </v>
      </c>
      <c r="C122" s="59">
        <v>-1</v>
      </c>
      <c r="D122" s="32" t="s">
        <v>5791</v>
      </c>
      <c r="E122" s="13"/>
      <c r="F122" s="65" t="s">
        <v>1310</v>
      </c>
      <c r="G122" s="65" t="s">
        <v>1682</v>
      </c>
      <c r="H122" s="41"/>
    </row>
    <row r="123" spans="1:8">
      <c r="A123" s="73"/>
      <c r="B123" s="40"/>
      <c r="C123" s="100">
        <v>-2</v>
      </c>
      <c r="D123" s="40" t="s">
        <v>1309</v>
      </c>
      <c r="E123" s="34"/>
      <c r="F123" s="99" t="s">
        <v>1312</v>
      </c>
      <c r="G123" s="560" t="str">
        <f>'Data Sheet'!$C$40</f>
        <v>April 30, 2025</v>
      </c>
      <c r="H123" s="952" t="str">
        <f>'Data Sheet'!$C$38</f>
        <v>December 31, 2024</v>
      </c>
    </row>
    <row r="124" spans="1:8" ht="15.75" thickBot="1">
      <c r="A124" s="2970" t="s">
        <v>1786</v>
      </c>
      <c r="B124" s="37"/>
      <c r="C124" s="37"/>
      <c r="D124" s="37"/>
      <c r="E124" s="37"/>
      <c r="F124" s="37"/>
      <c r="G124" s="37"/>
      <c r="H124" s="2971"/>
    </row>
    <row r="125" spans="1:8">
      <c r="A125" s="1962"/>
      <c r="B125" s="2285"/>
      <c r="C125" s="2285"/>
      <c r="D125" s="2285"/>
      <c r="E125" s="2285"/>
      <c r="F125" s="2285"/>
      <c r="G125" s="2285"/>
      <c r="H125" s="2286"/>
    </row>
    <row r="126" spans="1:8">
      <c r="A126" s="2675" t="s">
        <v>4558</v>
      </c>
      <c r="B126" s="17"/>
      <c r="C126" s="16"/>
      <c r="D126" s="16"/>
      <c r="E126" s="16"/>
      <c r="F126" s="16"/>
      <c r="G126" s="16"/>
      <c r="H126" s="2679"/>
    </row>
    <row r="127" spans="1:8">
      <c r="A127" s="2796"/>
      <c r="B127" s="17"/>
      <c r="C127" s="16"/>
      <c r="D127" s="16"/>
      <c r="E127" s="16"/>
      <c r="F127" s="16"/>
      <c r="G127" s="16"/>
      <c r="H127" s="2679"/>
    </row>
    <row r="128" spans="1:8">
      <c r="A128" s="2796"/>
      <c r="B128" s="17"/>
      <c r="C128" s="16"/>
      <c r="D128" s="16"/>
      <c r="E128" s="16"/>
      <c r="F128" s="16"/>
      <c r="G128" s="16"/>
      <c r="H128" s="2679"/>
    </row>
    <row r="129" spans="1:8" ht="15.75" customHeight="1">
      <c r="A129" s="2972" t="s">
        <v>4866</v>
      </c>
      <c r="B129" s="3509" t="s">
        <v>6770</v>
      </c>
      <c r="C129" s="3509"/>
      <c r="D129" s="3509"/>
      <c r="E129" s="3509"/>
      <c r="F129" s="3509"/>
      <c r="G129" s="3509"/>
      <c r="H129" s="3545"/>
    </row>
    <row r="130" spans="1:8">
      <c r="A130" s="2675"/>
      <c r="B130" s="3509"/>
      <c r="C130" s="3509"/>
      <c r="D130" s="3509"/>
      <c r="E130" s="3509"/>
      <c r="F130" s="3509"/>
      <c r="G130" s="3509"/>
      <c r="H130" s="3545"/>
    </row>
    <row r="131" spans="1:8">
      <c r="A131" s="2675"/>
      <c r="B131" s="3509"/>
      <c r="C131" s="3509"/>
      <c r="D131" s="3509"/>
      <c r="E131" s="3509"/>
      <c r="F131" s="3509"/>
      <c r="G131" s="3509"/>
      <c r="H131" s="3545"/>
    </row>
    <row r="132" spans="1:8">
      <c r="A132" s="2675"/>
      <c r="B132" s="3509"/>
      <c r="C132" s="3509"/>
      <c r="D132" s="3509"/>
      <c r="E132" s="3509"/>
      <c r="F132" s="3509"/>
      <c r="G132" s="3509"/>
      <c r="H132" s="3545"/>
    </row>
    <row r="133" spans="1:8">
      <c r="A133" s="2675"/>
      <c r="B133" s="3509"/>
      <c r="C133" s="3509"/>
      <c r="D133" s="3509"/>
      <c r="E133" s="3509"/>
      <c r="F133" s="3509"/>
      <c r="G133" s="3509"/>
      <c r="H133" s="3545"/>
    </row>
    <row r="134" spans="1:8" ht="69.75" customHeight="1">
      <c r="A134" s="2675"/>
      <c r="B134" s="3509"/>
      <c r="C134" s="3509"/>
      <c r="D134" s="3509"/>
      <c r="E134" s="3509"/>
      <c r="F134" s="3509"/>
      <c r="G134" s="3509"/>
      <c r="H134" s="3545"/>
    </row>
    <row r="135" spans="1:8">
      <c r="A135" s="2682"/>
      <c r="B135" s="3509"/>
      <c r="C135" s="3509"/>
      <c r="D135" s="3509"/>
      <c r="E135" s="3509"/>
      <c r="F135" s="3509"/>
      <c r="G135" s="3509"/>
      <c r="H135" s="3545"/>
    </row>
    <row r="136" spans="1:8">
      <c r="A136" s="2682"/>
      <c r="B136" s="3509"/>
      <c r="C136" s="3509"/>
      <c r="D136" s="3509"/>
      <c r="E136" s="3509"/>
      <c r="F136" s="3509"/>
      <c r="G136" s="3509"/>
      <c r="H136" s="3545"/>
    </row>
    <row r="137" spans="1:8">
      <c r="A137" s="2682"/>
      <c r="B137" s="3509"/>
      <c r="C137" s="3509"/>
      <c r="D137" s="3509"/>
      <c r="E137" s="3509"/>
      <c r="F137" s="3509"/>
      <c r="G137" s="3509"/>
      <c r="H137" s="3545"/>
    </row>
    <row r="138" spans="1:8">
      <c r="A138" s="2682"/>
      <c r="B138" s="3509"/>
      <c r="C138" s="3509"/>
      <c r="D138" s="3509"/>
      <c r="E138" s="3509"/>
      <c r="F138" s="3509"/>
      <c r="G138" s="3509"/>
      <c r="H138" s="3545"/>
    </row>
    <row r="139" spans="1:8">
      <c r="A139" s="2682"/>
      <c r="B139" s="3509"/>
      <c r="C139" s="3509"/>
      <c r="D139" s="3509"/>
      <c r="E139" s="3509"/>
      <c r="F139" s="3509"/>
      <c r="G139" s="3509"/>
      <c r="H139" s="3545"/>
    </row>
    <row r="140" spans="1:8">
      <c r="A140" s="2682"/>
      <c r="B140" s="3509"/>
      <c r="C140" s="3509"/>
      <c r="D140" s="3509"/>
      <c r="E140" s="3509"/>
      <c r="F140" s="3509"/>
      <c r="G140" s="3509"/>
      <c r="H140" s="3545"/>
    </row>
    <row r="141" spans="1:8">
      <c r="A141" s="2682"/>
      <c r="B141" s="3509"/>
      <c r="C141" s="3509"/>
      <c r="D141" s="3509"/>
      <c r="E141" s="3509"/>
      <c r="F141" s="3509"/>
      <c r="G141" s="3509"/>
      <c r="H141" s="3545"/>
    </row>
    <row r="142" spans="1:8">
      <c r="A142" s="2682"/>
      <c r="B142" s="3509"/>
      <c r="C142" s="3509"/>
      <c r="D142" s="3509"/>
      <c r="E142" s="3509"/>
      <c r="F142" s="3509"/>
      <c r="G142" s="3509"/>
      <c r="H142" s="3545"/>
    </row>
    <row r="143" spans="1:8">
      <c r="A143" s="2682"/>
      <c r="B143" s="3509"/>
      <c r="C143" s="3509"/>
      <c r="D143" s="3509"/>
      <c r="E143" s="3509"/>
      <c r="F143" s="3509"/>
      <c r="G143" s="3509"/>
      <c r="H143" s="3545"/>
    </row>
    <row r="144" spans="1:8">
      <c r="A144" s="2682"/>
      <c r="B144" s="3509"/>
      <c r="C144" s="3509"/>
      <c r="D144" s="3509"/>
      <c r="E144" s="3509"/>
      <c r="F144" s="3509"/>
      <c r="G144" s="3509"/>
      <c r="H144" s="3545"/>
    </row>
    <row r="145" spans="1:8">
      <c r="A145" s="2682"/>
      <c r="B145" s="3509"/>
      <c r="C145" s="3509"/>
      <c r="D145" s="3509"/>
      <c r="E145" s="3509"/>
      <c r="F145" s="3509"/>
      <c r="G145" s="3509"/>
      <c r="H145" s="3545"/>
    </row>
    <row r="146" spans="1:8">
      <c r="A146" s="2682"/>
      <c r="B146" s="3509"/>
      <c r="C146" s="3509"/>
      <c r="D146" s="3509"/>
      <c r="E146" s="3509"/>
      <c r="F146" s="3509"/>
      <c r="G146" s="3509"/>
      <c r="H146" s="3545"/>
    </row>
    <row r="147" spans="1:8">
      <c r="A147" s="2682"/>
      <c r="B147" s="3509"/>
      <c r="C147" s="3509"/>
      <c r="D147" s="3509"/>
      <c r="E147" s="3509"/>
      <c r="F147" s="3509"/>
      <c r="G147" s="3509"/>
      <c r="H147" s="3545"/>
    </row>
    <row r="148" spans="1:8">
      <c r="A148" s="2682"/>
      <c r="B148" s="3509"/>
      <c r="C148" s="3509"/>
      <c r="D148" s="3509"/>
      <c r="E148" s="3509"/>
      <c r="F148" s="3509"/>
      <c r="G148" s="3509"/>
      <c r="H148" s="3545"/>
    </row>
    <row r="149" spans="1:8">
      <c r="A149" s="2682"/>
      <c r="B149" s="3509"/>
      <c r="C149" s="3509"/>
      <c r="D149" s="3509"/>
      <c r="E149" s="3509"/>
      <c r="F149" s="3509"/>
      <c r="G149" s="3509"/>
      <c r="H149" s="3545"/>
    </row>
    <row r="150" spans="1:8">
      <c r="A150" s="2682"/>
      <c r="B150" s="3509"/>
      <c r="C150" s="3509"/>
      <c r="D150" s="3509"/>
      <c r="E150" s="3509"/>
      <c r="F150" s="3509"/>
      <c r="G150" s="3509"/>
      <c r="H150" s="3545"/>
    </row>
    <row r="151" spans="1:8">
      <c r="A151" s="2682"/>
      <c r="B151" s="3509"/>
      <c r="C151" s="3509"/>
      <c r="D151" s="3509"/>
      <c r="E151" s="3509"/>
      <c r="F151" s="3509"/>
      <c r="G151" s="3509"/>
      <c r="H151" s="3545"/>
    </row>
    <row r="152" spans="1:8">
      <c r="A152" s="2682"/>
      <c r="B152" s="3509"/>
      <c r="C152" s="3509"/>
      <c r="D152" s="3509"/>
      <c r="E152" s="3509"/>
      <c r="F152" s="3509"/>
      <c r="G152" s="3509"/>
      <c r="H152" s="3545"/>
    </row>
    <row r="153" spans="1:8">
      <c r="A153" s="2682"/>
      <c r="B153" s="3509"/>
      <c r="C153" s="3509"/>
      <c r="D153" s="3509"/>
      <c r="E153" s="3509"/>
      <c r="F153" s="3509"/>
      <c r="G153" s="3509"/>
      <c r="H153" s="3545"/>
    </row>
    <row r="154" spans="1:8">
      <c r="A154" s="2682"/>
      <c r="B154" s="3509"/>
      <c r="C154" s="3509"/>
      <c r="D154" s="3509"/>
      <c r="E154" s="3509"/>
      <c r="F154" s="3509"/>
      <c r="G154" s="3509"/>
      <c r="H154" s="3545"/>
    </row>
    <row r="155" spans="1:8">
      <c r="A155" s="2682"/>
      <c r="B155" s="3509"/>
      <c r="C155" s="3509"/>
      <c r="D155" s="3509"/>
      <c r="E155" s="3509"/>
      <c r="F155" s="3509"/>
      <c r="G155" s="3509"/>
      <c r="H155" s="3545"/>
    </row>
    <row r="156" spans="1:8">
      <c r="A156" s="2682"/>
      <c r="B156" s="3509"/>
      <c r="C156" s="3509"/>
      <c r="D156" s="3509"/>
      <c r="E156" s="3509"/>
      <c r="F156" s="3509"/>
      <c r="G156" s="3509"/>
      <c r="H156" s="3545"/>
    </row>
    <row r="157" spans="1:8">
      <c r="A157" s="2682"/>
      <c r="B157" s="3509"/>
      <c r="C157" s="3509"/>
      <c r="D157" s="3509"/>
      <c r="E157" s="3509"/>
      <c r="F157" s="3509"/>
      <c r="G157" s="3509"/>
      <c r="H157" s="3545"/>
    </row>
    <row r="158" spans="1:8">
      <c r="A158" s="2682"/>
      <c r="B158" s="3509"/>
      <c r="C158" s="3509"/>
      <c r="D158" s="3509"/>
      <c r="E158" s="3509"/>
      <c r="F158" s="3509"/>
      <c r="G158" s="3509"/>
      <c r="H158" s="3545"/>
    </row>
    <row r="159" spans="1:8">
      <c r="A159" s="2682"/>
      <c r="B159" s="3509"/>
      <c r="C159" s="3509"/>
      <c r="D159" s="3509"/>
      <c r="E159" s="3509"/>
      <c r="F159" s="3509"/>
      <c r="G159" s="3509"/>
      <c r="H159" s="3545"/>
    </row>
    <row r="160" spans="1:8">
      <c r="A160" s="2682"/>
      <c r="B160" s="3509"/>
      <c r="C160" s="3509"/>
      <c r="D160" s="3509"/>
      <c r="E160" s="3509"/>
      <c r="F160" s="3509"/>
      <c r="G160" s="3509"/>
      <c r="H160" s="3545"/>
    </row>
    <row r="161" spans="1:8">
      <c r="A161" s="2682"/>
      <c r="G161" s="16"/>
      <c r="H161" s="2679"/>
    </row>
    <row r="162" spans="1:8">
      <c r="A162" s="2682"/>
      <c r="G162" s="16"/>
      <c r="H162" s="2679"/>
    </row>
    <row r="163" spans="1:8">
      <c r="A163" s="2682"/>
      <c r="G163" s="16"/>
      <c r="H163" s="2679"/>
    </row>
    <row r="164" spans="1:8">
      <c r="A164" s="2682"/>
      <c r="G164" s="16"/>
      <c r="H164" s="2679"/>
    </row>
    <row r="165" spans="1:8">
      <c r="A165" s="2682"/>
      <c r="G165" s="16"/>
      <c r="H165" s="2679"/>
    </row>
    <row r="166" spans="1:8">
      <c r="A166" s="2682"/>
      <c r="G166" s="16"/>
      <c r="H166" s="2679"/>
    </row>
    <row r="167" spans="1:8">
      <c r="A167" s="2682"/>
      <c r="G167" s="16"/>
      <c r="H167" s="2679"/>
    </row>
    <row r="168" spans="1:8">
      <c r="A168" s="2682"/>
      <c r="G168" s="16"/>
      <c r="H168" s="2679"/>
    </row>
    <row r="169" spans="1:8" ht="15.75" thickBot="1">
      <c r="A169" s="1980"/>
      <c r="B169" s="2713"/>
      <c r="C169" s="2799"/>
      <c r="D169" s="2799"/>
      <c r="E169" s="2799"/>
      <c r="F169" s="2799"/>
      <c r="G169" s="2799"/>
      <c r="H169" s="2681"/>
    </row>
    <row r="170" spans="1:8" ht="15.75">
      <c r="A170" s="2797" t="str">
        <f>A52</f>
        <v>FERC FORM NO.1 (ED. 12-96) NYPSC Modified-96</v>
      </c>
      <c r="B170" s="13"/>
      <c r="C170" s="16"/>
      <c r="D170" s="16"/>
      <c r="E170" s="16"/>
      <c r="F170" s="16"/>
      <c r="G170" s="16"/>
      <c r="H170" s="2679"/>
    </row>
    <row r="171" spans="1:8" ht="15.75" thickBot="1">
      <c r="A171" s="2680" t="s">
        <v>1789</v>
      </c>
      <c r="B171" s="2799"/>
      <c r="C171" s="2861"/>
      <c r="D171" s="2861"/>
      <c r="E171" s="2681"/>
      <c r="F171" s="2681"/>
      <c r="G171" s="2799"/>
      <c r="H171" s="2681"/>
    </row>
    <row r="172" spans="1:8">
      <c r="A172" s="2511"/>
      <c r="B172" s="32" t="s">
        <v>1757</v>
      </c>
      <c r="C172" s="2864" t="s">
        <v>1307</v>
      </c>
      <c r="D172" s="2864"/>
      <c r="E172" s="2609"/>
      <c r="F172" s="2609"/>
      <c r="G172" s="65" t="s">
        <v>1680</v>
      </c>
      <c r="H172" s="2676" t="s">
        <v>1681</v>
      </c>
    </row>
    <row r="173" spans="1:8">
      <c r="A173" s="2511"/>
      <c r="B173" s="13" t="str">
        <f>'Data Sheet'!$C$25</f>
        <v xml:space="preserve">Niagara Mohawk Power Corporation </v>
      </c>
      <c r="C173" s="2864">
        <v>-1</v>
      </c>
      <c r="D173" s="2864" t="s">
        <v>5791</v>
      </c>
      <c r="E173" s="2678"/>
      <c r="F173" s="2609" t="s">
        <v>1310</v>
      </c>
      <c r="G173" s="65" t="s">
        <v>1682</v>
      </c>
      <c r="H173" s="41"/>
    </row>
    <row r="174" spans="1:8">
      <c r="A174" s="2769"/>
      <c r="B174" s="40"/>
      <c r="C174" s="2882">
        <v>-2</v>
      </c>
      <c r="D174" s="2882" t="s">
        <v>1309</v>
      </c>
      <c r="E174" s="2134"/>
      <c r="F174" s="2107" t="s">
        <v>1312</v>
      </c>
      <c r="G174" s="560" t="str">
        <f>'Data Sheet'!$C$40</f>
        <v>April 30, 2025</v>
      </c>
      <c r="H174" s="976" t="str">
        <f>'Data Sheet'!$C$38</f>
        <v>December 31, 2024</v>
      </c>
    </row>
    <row r="175" spans="1:8">
      <c r="A175" s="2798" t="s">
        <v>1786</v>
      </c>
      <c r="B175" s="34"/>
      <c r="C175" s="2883"/>
      <c r="D175" s="2883"/>
      <c r="E175" s="2134"/>
      <c r="F175" s="2134"/>
      <c r="G175" s="34"/>
      <c r="H175" s="35"/>
    </row>
    <row r="176" spans="1:8">
      <c r="A176" s="2511"/>
      <c r="B176" s="16"/>
      <c r="C176" s="2871"/>
      <c r="D176" s="2871"/>
      <c r="E176" s="2679"/>
      <c r="F176" s="2679"/>
      <c r="G176" s="16"/>
      <c r="H176" s="69"/>
    </row>
    <row r="177" spans="1:8">
      <c r="A177" s="2511"/>
      <c r="B177" s="16"/>
      <c r="C177" s="2871"/>
      <c r="D177" s="2871"/>
      <c r="E177" s="2679"/>
      <c r="F177" s="2679"/>
      <c r="G177" s="16"/>
      <c r="H177" s="69"/>
    </row>
    <row r="178" spans="1:8">
      <c r="A178" s="2511"/>
      <c r="B178" s="16"/>
      <c r="C178" s="2871"/>
      <c r="D178" s="2871"/>
      <c r="E178" s="2679"/>
      <c r="F178" s="2679"/>
      <c r="G178" s="16"/>
      <c r="H178" s="69"/>
    </row>
    <row r="179" spans="1:8">
      <c r="A179" s="2511"/>
      <c r="B179" s="16"/>
      <c r="C179" s="2884"/>
      <c r="D179" s="2884"/>
      <c r="E179" s="2679"/>
      <c r="F179" s="2679"/>
      <c r="G179" s="16"/>
      <c r="H179" s="69"/>
    </row>
    <row r="180" spans="1:8">
      <c r="A180" s="2511"/>
      <c r="B180" s="16"/>
      <c r="C180" s="16"/>
      <c r="D180" s="16"/>
      <c r="E180" s="2679"/>
      <c r="F180" s="2679"/>
      <c r="G180" s="16"/>
      <c r="H180" s="69"/>
    </row>
    <row r="181" spans="1:8" ht="15.75" thickBot="1">
      <c r="A181" s="1980"/>
      <c r="B181" s="2799"/>
      <c r="C181" s="2799"/>
      <c r="D181" s="2799"/>
      <c r="E181" s="2681"/>
      <c r="F181" s="2679"/>
      <c r="G181" s="16"/>
      <c r="H181" s="69"/>
    </row>
    <row r="182" spans="1:8">
      <c r="A182" s="2675"/>
      <c r="B182" s="16"/>
      <c r="C182" s="16"/>
      <c r="D182" s="16"/>
      <c r="E182" s="16"/>
      <c r="F182" s="2679"/>
      <c r="G182" s="16"/>
      <c r="H182" s="69"/>
    </row>
    <row r="183" spans="1:8">
      <c r="A183" s="2675"/>
      <c r="B183" s="16"/>
      <c r="C183" s="16"/>
      <c r="D183" s="16"/>
      <c r="E183" s="16"/>
      <c r="F183" s="2679"/>
      <c r="G183" s="16"/>
      <c r="H183" s="69"/>
    </row>
    <row r="184" spans="1:8">
      <c r="A184" s="2675"/>
      <c r="B184" s="16"/>
      <c r="C184" s="16"/>
      <c r="D184" s="16"/>
      <c r="E184" s="16"/>
      <c r="F184" s="2679"/>
      <c r="G184" s="16"/>
      <c r="H184" s="69"/>
    </row>
    <row r="185" spans="1:8">
      <c r="A185" s="2675"/>
      <c r="B185" s="16"/>
      <c r="C185" s="16"/>
      <c r="D185" s="16"/>
      <c r="E185" s="16"/>
      <c r="F185" s="2679"/>
      <c r="G185" s="16"/>
      <c r="H185" s="69"/>
    </row>
    <row r="186" spans="1:8">
      <c r="A186" s="2675"/>
      <c r="B186" s="16"/>
      <c r="C186" s="16"/>
      <c r="D186" s="16"/>
      <c r="E186" s="16"/>
      <c r="F186" s="2679"/>
      <c r="G186" s="16"/>
      <c r="H186" s="69"/>
    </row>
    <row r="187" spans="1:8">
      <c r="A187" s="2675"/>
      <c r="B187" s="16"/>
      <c r="C187" s="16"/>
      <c r="D187" s="16"/>
      <c r="E187" s="16"/>
      <c r="F187" s="2679"/>
      <c r="G187" s="16"/>
      <c r="H187" s="69"/>
    </row>
    <row r="188" spans="1:8">
      <c r="A188" s="2675"/>
      <c r="B188" s="16"/>
      <c r="C188" s="16"/>
      <c r="D188" s="16"/>
      <c r="E188" s="16"/>
      <c r="F188" s="2679"/>
      <c r="G188" s="16"/>
      <c r="H188" s="69"/>
    </row>
    <row r="189" spans="1:8">
      <c r="A189" s="2675"/>
      <c r="B189" s="16"/>
      <c r="C189" s="16"/>
      <c r="D189" s="16"/>
      <c r="E189" s="16"/>
      <c r="F189" s="2679"/>
      <c r="G189" s="16"/>
      <c r="H189" s="69"/>
    </row>
    <row r="190" spans="1:8">
      <c r="A190" s="2675"/>
      <c r="B190" s="16"/>
      <c r="C190" s="16"/>
      <c r="D190" s="16"/>
      <c r="E190" s="16"/>
      <c r="F190" s="2679"/>
      <c r="G190" s="16"/>
      <c r="H190" s="69"/>
    </row>
    <row r="191" spans="1:8">
      <c r="A191" s="2675"/>
      <c r="B191" s="16"/>
      <c r="C191" s="16"/>
      <c r="D191" s="16"/>
      <c r="E191" s="16"/>
      <c r="F191" s="2679"/>
      <c r="G191" s="16"/>
      <c r="H191" s="69"/>
    </row>
    <row r="192" spans="1:8">
      <c r="A192" s="2675"/>
      <c r="B192" s="16"/>
      <c r="C192" s="16"/>
      <c r="D192" s="16"/>
      <c r="E192" s="16"/>
      <c r="F192" s="2679"/>
      <c r="G192" s="16"/>
      <c r="H192" s="69"/>
    </row>
    <row r="193" spans="1:8">
      <c r="A193" s="2675"/>
      <c r="B193" s="16"/>
      <c r="C193" s="16"/>
      <c r="D193" s="16"/>
      <c r="E193" s="16"/>
      <c r="F193" s="2679"/>
      <c r="G193" s="16"/>
      <c r="H193" s="69"/>
    </row>
    <row r="194" spans="1:8">
      <c r="A194" s="2675"/>
      <c r="B194" s="16"/>
      <c r="C194" s="16"/>
      <c r="D194" s="16"/>
      <c r="E194" s="16"/>
      <c r="F194" s="2679"/>
      <c r="G194" s="16"/>
      <c r="H194" s="69"/>
    </row>
    <row r="195" spans="1:8">
      <c r="A195" s="2675"/>
      <c r="B195" s="16"/>
      <c r="C195" s="16"/>
      <c r="D195" s="16"/>
      <c r="E195" s="16"/>
      <c r="F195" s="2679"/>
      <c r="G195" s="16"/>
      <c r="H195" s="69"/>
    </row>
    <row r="196" spans="1:8">
      <c r="A196" s="2675"/>
      <c r="B196" s="16"/>
      <c r="C196" s="16"/>
      <c r="D196" s="16"/>
      <c r="E196" s="16"/>
      <c r="F196" s="2679"/>
      <c r="G196" s="16"/>
      <c r="H196" s="69"/>
    </row>
    <row r="197" spans="1:8">
      <c r="A197" s="2675"/>
      <c r="B197" s="16"/>
      <c r="C197" s="16"/>
      <c r="D197" s="16"/>
      <c r="E197" s="16"/>
      <c r="F197" s="2679"/>
      <c r="G197" s="16"/>
      <c r="H197" s="69"/>
    </row>
    <row r="198" spans="1:8">
      <c r="A198" s="2675"/>
      <c r="B198" s="16"/>
      <c r="C198" s="16"/>
      <c r="D198" s="16"/>
      <c r="E198" s="16"/>
      <c r="F198" s="2679"/>
      <c r="G198" s="16"/>
      <c r="H198" s="69"/>
    </row>
    <row r="199" spans="1:8">
      <c r="A199" s="2675"/>
      <c r="B199" s="16"/>
      <c r="C199" s="16"/>
      <c r="D199" s="16"/>
      <c r="E199" s="16"/>
      <c r="F199" s="2679"/>
      <c r="G199" s="16"/>
      <c r="H199" s="69"/>
    </row>
    <row r="200" spans="1:8" ht="15.75" thickBot="1">
      <c r="A200" s="1980"/>
      <c r="B200" s="2799"/>
      <c r="C200" s="2799"/>
      <c r="D200" s="2799"/>
      <c r="E200" s="2799"/>
      <c r="F200" s="2681"/>
      <c r="G200" s="16"/>
      <c r="H200" s="69"/>
    </row>
    <row r="201" spans="1:8">
      <c r="A201" s="71"/>
      <c r="B201" s="16"/>
      <c r="C201" s="16"/>
      <c r="D201" s="16"/>
      <c r="E201" s="16"/>
      <c r="F201" s="16"/>
      <c r="G201" s="16"/>
      <c r="H201" s="69"/>
    </row>
    <row r="202" spans="1:8">
      <c r="A202" s="71"/>
      <c r="B202" s="16"/>
      <c r="C202" s="16"/>
      <c r="D202" s="16"/>
      <c r="E202" s="16"/>
      <c r="F202" s="16"/>
      <c r="G202" s="16"/>
      <c r="H202" s="69"/>
    </row>
    <row r="203" spans="1:8">
      <c r="A203" s="71"/>
      <c r="B203" s="16"/>
      <c r="C203" s="16"/>
      <c r="D203" s="16"/>
      <c r="E203" s="16"/>
      <c r="F203" s="16"/>
      <c r="G203" s="16"/>
      <c r="H203" s="69"/>
    </row>
    <row r="204" spans="1:8">
      <c r="A204" s="71"/>
      <c r="B204" s="16"/>
      <c r="C204" s="16"/>
      <c r="D204" s="16"/>
      <c r="E204" s="16"/>
      <c r="F204" s="16"/>
      <c r="G204" s="16"/>
      <c r="H204" s="69"/>
    </row>
    <row r="205" spans="1:8">
      <c r="A205" s="71"/>
      <c r="B205" s="16"/>
      <c r="C205" s="16"/>
      <c r="D205" s="16"/>
      <c r="E205" s="16"/>
      <c r="F205" s="16"/>
      <c r="G205" s="16"/>
      <c r="H205" s="69"/>
    </row>
    <row r="206" spans="1:8">
      <c r="A206" s="71"/>
      <c r="B206" s="16"/>
      <c r="C206" s="16"/>
      <c r="D206" s="16"/>
      <c r="E206" s="16"/>
      <c r="F206" s="16"/>
      <c r="G206" s="16"/>
      <c r="H206" s="69"/>
    </row>
    <row r="207" spans="1:8">
      <c r="A207" s="71"/>
      <c r="B207" s="16"/>
      <c r="C207" s="16"/>
      <c r="D207" s="16"/>
      <c r="E207" s="16"/>
      <c r="F207" s="16"/>
      <c r="G207" s="16"/>
      <c r="H207" s="69"/>
    </row>
    <row r="208" spans="1:8">
      <c r="A208" s="71"/>
      <c r="B208" s="16"/>
      <c r="C208" s="16"/>
      <c r="D208" s="16"/>
      <c r="E208" s="16"/>
      <c r="F208" s="16"/>
      <c r="G208" s="16"/>
      <c r="H208" s="69"/>
    </row>
    <row r="209" spans="1:8">
      <c r="A209" s="71"/>
      <c r="B209" s="16"/>
      <c r="C209" s="16"/>
      <c r="D209" s="16"/>
      <c r="E209" s="16"/>
      <c r="F209" s="16"/>
      <c r="G209" s="16"/>
      <c r="H209" s="69"/>
    </row>
    <row r="210" spans="1:8">
      <c r="A210" s="71"/>
      <c r="B210" s="16"/>
      <c r="C210" s="16"/>
      <c r="D210" s="16"/>
      <c r="E210" s="16"/>
      <c r="F210" s="16"/>
      <c r="G210" s="16"/>
      <c r="H210" s="69"/>
    </row>
    <row r="211" spans="1:8">
      <c r="A211" s="71"/>
      <c r="B211" s="16"/>
      <c r="C211" s="16"/>
      <c r="D211" s="16"/>
      <c r="E211" s="16"/>
      <c r="F211" s="16"/>
      <c r="G211" s="16"/>
      <c r="H211" s="69"/>
    </row>
    <row r="212" spans="1:8">
      <c r="A212" s="71"/>
      <c r="B212" s="16"/>
      <c r="C212" s="16"/>
      <c r="D212" s="16"/>
      <c r="E212" s="16"/>
      <c r="F212" s="16"/>
      <c r="G212" s="16"/>
      <c r="H212" s="69"/>
    </row>
    <row r="213" spans="1:8">
      <c r="A213" s="71"/>
      <c r="B213" s="16"/>
      <c r="C213" s="16"/>
      <c r="D213" s="16"/>
      <c r="E213" s="16"/>
      <c r="F213" s="16"/>
      <c r="G213" s="16"/>
      <c r="H213" s="69"/>
    </row>
    <row r="214" spans="1:8">
      <c r="A214" s="71"/>
      <c r="B214" s="16"/>
      <c r="C214" s="16"/>
      <c r="D214" s="16"/>
      <c r="E214" s="16"/>
      <c r="F214" s="16"/>
      <c r="G214" s="16"/>
      <c r="H214" s="69"/>
    </row>
    <row r="215" spans="1:8">
      <c r="A215" s="71"/>
      <c r="B215" s="16"/>
      <c r="C215" s="16"/>
      <c r="D215" s="16"/>
      <c r="E215" s="16"/>
      <c r="F215" s="16"/>
      <c r="G215" s="16"/>
      <c r="H215" s="69"/>
    </row>
    <row r="216" spans="1:8">
      <c r="A216" s="71"/>
      <c r="B216" s="16"/>
      <c r="C216" s="16"/>
      <c r="D216" s="16"/>
      <c r="E216" s="16"/>
      <c r="F216" s="16"/>
      <c r="G216" s="16"/>
      <c r="H216" s="69"/>
    </row>
    <row r="217" spans="1:8">
      <c r="A217" s="71"/>
      <c r="B217" s="16"/>
      <c r="C217" s="16"/>
      <c r="D217" s="16"/>
      <c r="E217" s="16"/>
      <c r="F217" s="16"/>
      <c r="G217" s="16"/>
      <c r="H217" s="69"/>
    </row>
    <row r="218" spans="1:8">
      <c r="A218" s="71"/>
      <c r="B218" s="16"/>
      <c r="C218" s="16"/>
      <c r="D218" s="16"/>
      <c r="E218" s="16"/>
      <c r="F218" s="16"/>
      <c r="G218" s="16"/>
      <c r="H218" s="69"/>
    </row>
    <row r="219" spans="1:8">
      <c r="A219" s="71"/>
      <c r="B219" s="16"/>
      <c r="C219" s="16"/>
      <c r="D219" s="16"/>
      <c r="E219" s="16"/>
      <c r="F219" s="16"/>
      <c r="G219" s="16"/>
      <c r="H219" s="69"/>
    </row>
    <row r="220" spans="1:8">
      <c r="A220" s="71"/>
      <c r="B220" s="13"/>
      <c r="C220" s="16"/>
      <c r="D220" s="16"/>
      <c r="E220" s="16"/>
      <c r="F220" s="16"/>
      <c r="G220" s="16"/>
      <c r="H220" s="69"/>
    </row>
    <row r="221" spans="1:8" ht="15.75" thickBot="1">
      <c r="A221" s="95"/>
      <c r="B221" s="96"/>
      <c r="C221" s="427"/>
      <c r="D221" s="427"/>
      <c r="E221" s="427"/>
      <c r="F221" s="427"/>
      <c r="G221" s="427"/>
      <c r="H221" s="428"/>
    </row>
    <row r="222" spans="1:8" ht="15.75">
      <c r="A222" s="130" t="str">
        <f>A52</f>
        <v>FERC FORM NO.1 (ED. 12-96) NYPSC Modified-96</v>
      </c>
      <c r="B222" s="13"/>
      <c r="C222" s="16"/>
      <c r="D222" s="16"/>
      <c r="E222" s="16"/>
      <c r="F222" s="16"/>
      <c r="G222" s="16"/>
      <c r="H222" s="16"/>
    </row>
    <row r="223" spans="1:8">
      <c r="A223" s="16" t="s">
        <v>1789</v>
      </c>
      <c r="B223" s="16"/>
      <c r="C223" s="16"/>
      <c r="D223" s="16"/>
      <c r="E223" s="16"/>
      <c r="F223" s="16"/>
      <c r="G223" s="16"/>
      <c r="H223" s="16"/>
    </row>
  </sheetData>
  <mergeCells count="16">
    <mergeCell ref="B129:H160"/>
    <mergeCell ref="B110:H111"/>
    <mergeCell ref="B5:C10"/>
    <mergeCell ref="E5:H7"/>
    <mergeCell ref="E8:H12"/>
    <mergeCell ref="B12:C14"/>
    <mergeCell ref="E14:H15"/>
    <mergeCell ref="B85:H93"/>
    <mergeCell ref="B16:C19"/>
    <mergeCell ref="E18:H19"/>
    <mergeCell ref="B22:C25"/>
    <mergeCell ref="E22:H24"/>
    <mergeCell ref="E26:H30"/>
    <mergeCell ref="B27:C30"/>
    <mergeCell ref="B32:C38"/>
    <mergeCell ref="E34:H38"/>
  </mergeCells>
  <printOptions horizontalCentered="1" verticalCentered="1"/>
  <pageMargins left="0.25" right="0.25" top="0.75" bottom="0.75" header="0.3" footer="0.3"/>
  <pageSetup scale="67" fitToHeight="0" orientation="portrait" r:id="rId1"/>
  <headerFooter alignWithMargins="0"/>
  <rowBreaks count="4" manualBreakCount="4">
    <brk id="53" max="16383" man="1"/>
    <brk id="103" max="7" man="1"/>
    <brk id="119" max="16383" man="1"/>
    <brk id="171" max="16383" man="1"/>
  </rowBreaks>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valuation="1">
    <tabColor rgb="FF92D050"/>
  </sheetPr>
  <dimension ref="A1:I253"/>
  <sheetViews>
    <sheetView view="pageBreakPreview" zoomScale="80" zoomScaleNormal="70" zoomScaleSheetLayoutView="80" workbookViewId="0">
      <selection activeCell="J1" sqref="J1:AA1048576"/>
    </sheetView>
  </sheetViews>
  <sheetFormatPr defaultColWidth="9.6640625" defaultRowHeight="15"/>
  <cols>
    <col min="1" max="1" width="4.6640625" customWidth="1"/>
    <col min="2" max="2" width="54.6640625" customWidth="1"/>
    <col min="3" max="3" width="4.5546875" customWidth="1"/>
    <col min="4" max="4" width="2.6640625" customWidth="1"/>
    <col min="5" max="5" width="1.6640625" customWidth="1"/>
    <col min="6" max="6" width="13.6640625" customWidth="1"/>
    <col min="7" max="7" width="20.21875" customWidth="1"/>
    <col min="8" max="8" width="21" style="1502" customWidth="1"/>
    <col min="9" max="9" width="16.5546875" style="1535" bestFit="1" customWidth="1"/>
    <col min="10" max="10" width="16.44140625" customWidth="1"/>
    <col min="11" max="11" width="17" bestFit="1" customWidth="1"/>
    <col min="12" max="12" width="9" customWidth="1"/>
    <col min="13" max="13" width="25" bestFit="1" customWidth="1"/>
    <col min="14" max="14" width="19" customWidth="1"/>
    <col min="16" max="16" width="16" customWidth="1"/>
    <col min="17" max="17" width="17.6640625" customWidth="1"/>
    <col min="18" max="18" width="9.6640625" customWidth="1"/>
    <col min="25" max="25" width="16.6640625" bestFit="1" customWidth="1"/>
  </cols>
  <sheetData>
    <row r="1" spans="1:9">
      <c r="A1" s="3363"/>
      <c r="B1" s="2147" t="s">
        <v>1757</v>
      </c>
      <c r="C1" s="1988" t="s">
        <v>1307</v>
      </c>
      <c r="D1" s="2148"/>
      <c r="E1" s="2148"/>
      <c r="F1" s="1987"/>
      <c r="G1" s="2105" t="s">
        <v>1680</v>
      </c>
      <c r="H1" s="2149" t="s">
        <v>1681</v>
      </c>
      <c r="I1" s="1881"/>
    </row>
    <row r="2" spans="1:9">
      <c r="A2" s="2672"/>
      <c r="B2" s="2094" t="str">
        <f>'Data Sheet'!$C$25</f>
        <v xml:space="preserve">Niagara Mohawk Power Corporation </v>
      </c>
      <c r="C2" s="144" t="s">
        <v>1308</v>
      </c>
      <c r="D2" s="32" t="s">
        <v>5791</v>
      </c>
      <c r="E2" s="32"/>
      <c r="F2" s="13" t="s">
        <v>1310</v>
      </c>
      <c r="G2" s="50" t="s">
        <v>1682</v>
      </c>
      <c r="H2" s="2986"/>
      <c r="I2" s="1882"/>
    </row>
    <row r="3" spans="1:9" ht="15" customHeight="1">
      <c r="A3" s="2794"/>
      <c r="B3" s="2794"/>
      <c r="C3" s="136" t="s">
        <v>1311</v>
      </c>
      <c r="D3" s="40" t="s">
        <v>1309</v>
      </c>
      <c r="E3" s="40"/>
      <c r="F3" s="76" t="s">
        <v>1312</v>
      </c>
      <c r="G3" s="559" t="str">
        <f>'Data Sheet'!$C$40</f>
        <v>April 30, 2025</v>
      </c>
      <c r="H3" s="2150" t="str">
        <f>'Data Sheet'!$C$38</f>
        <v>December 31, 2024</v>
      </c>
      <c r="I3" s="1881"/>
    </row>
    <row r="4" spans="1:9" ht="15" customHeight="1">
      <c r="A4" s="2987" t="s">
        <v>1790</v>
      </c>
      <c r="B4" s="3270"/>
      <c r="C4" s="34"/>
      <c r="D4" s="34"/>
      <c r="E4" s="34"/>
      <c r="F4" s="34"/>
      <c r="G4" s="34"/>
      <c r="H4" s="2151"/>
      <c r="I4" s="1883"/>
    </row>
    <row r="5" spans="1:9">
      <c r="A5" s="3364"/>
      <c r="B5" s="2788"/>
      <c r="C5" s="37"/>
      <c r="D5" s="37"/>
      <c r="E5" s="37"/>
      <c r="F5" s="54" t="s">
        <v>1693</v>
      </c>
      <c r="G5" s="54" t="s">
        <v>1791</v>
      </c>
      <c r="H5" s="2152" t="s">
        <v>1791</v>
      </c>
      <c r="I5" s="1883"/>
    </row>
    <row r="6" spans="1:9">
      <c r="A6" s="3364" t="s">
        <v>1686</v>
      </c>
      <c r="B6" s="2788" t="s">
        <v>255</v>
      </c>
      <c r="C6" s="37"/>
      <c r="D6" s="37"/>
      <c r="E6" s="37"/>
      <c r="F6" s="54" t="s">
        <v>2933</v>
      </c>
      <c r="G6" s="54" t="s">
        <v>1792</v>
      </c>
      <c r="H6" s="2152" t="s">
        <v>2434</v>
      </c>
      <c r="I6" s="1883"/>
    </row>
    <row r="7" spans="1:9">
      <c r="A7" s="3365" t="s">
        <v>1689</v>
      </c>
      <c r="B7" s="3270" t="s">
        <v>2935</v>
      </c>
      <c r="C7" s="34"/>
      <c r="D7" s="34"/>
      <c r="E7" s="34"/>
      <c r="F7" s="57" t="s">
        <v>2936</v>
      </c>
      <c r="G7" s="57" t="s">
        <v>2937</v>
      </c>
      <c r="H7" s="2153" t="s">
        <v>2938</v>
      </c>
      <c r="I7" s="1883"/>
    </row>
    <row r="8" spans="1:9" ht="15.75">
      <c r="A8" s="2794" t="s">
        <v>2435</v>
      </c>
      <c r="B8" s="2997" t="s">
        <v>2436</v>
      </c>
      <c r="C8" s="34"/>
      <c r="D8" s="34"/>
      <c r="E8" s="34"/>
      <c r="F8" s="1928"/>
      <c r="G8" s="1154"/>
      <c r="H8" s="2154"/>
      <c r="I8" s="1880"/>
    </row>
    <row r="9" spans="1:9">
      <c r="A9" s="2794" t="s">
        <v>2437</v>
      </c>
      <c r="B9" s="2996" t="s">
        <v>2438</v>
      </c>
      <c r="C9" s="34"/>
      <c r="D9" s="34"/>
      <c r="E9" s="34"/>
      <c r="F9" s="1155" t="s">
        <v>1251</v>
      </c>
      <c r="G9" s="2146">
        <v>16705188523.610001</v>
      </c>
      <c r="H9" s="2507">
        <v>17712539635</v>
      </c>
      <c r="I9" s="1863"/>
    </row>
    <row r="10" spans="1:9">
      <c r="A10" s="2794" t="s">
        <v>2439</v>
      </c>
      <c r="B10" s="2996" t="s">
        <v>2440</v>
      </c>
      <c r="C10" s="34"/>
      <c r="D10" s="34"/>
      <c r="E10" s="34"/>
      <c r="F10" s="1155" t="s">
        <v>1251</v>
      </c>
      <c r="G10" s="2146">
        <v>1233139618</v>
      </c>
      <c r="H10" s="2507">
        <v>1899254617</v>
      </c>
      <c r="I10" s="1863"/>
    </row>
    <row r="11" spans="1:9">
      <c r="A11" s="2794" t="s">
        <v>2441</v>
      </c>
      <c r="B11" s="2996" t="s">
        <v>1802</v>
      </c>
      <c r="C11" s="34"/>
      <c r="D11" s="34"/>
      <c r="E11" s="34"/>
      <c r="F11" s="1155"/>
      <c r="G11" s="2146">
        <f>SUM(G9:G10)</f>
        <v>17938328141.610001</v>
      </c>
      <c r="H11" s="2507">
        <f>SUM(H9:H10)</f>
        <v>19611794252</v>
      </c>
      <c r="I11" s="1863"/>
    </row>
    <row r="12" spans="1:9">
      <c r="A12" s="2794" t="s">
        <v>1803</v>
      </c>
      <c r="B12" s="2996" t="s">
        <v>1804</v>
      </c>
      <c r="C12" s="34"/>
      <c r="D12" s="34"/>
      <c r="E12" s="34"/>
      <c r="F12" s="1155" t="s">
        <v>1251</v>
      </c>
      <c r="G12" s="2580">
        <v>4941815371</v>
      </c>
      <c r="H12" s="2581">
        <v>5159280226</v>
      </c>
      <c r="I12" s="1877"/>
    </row>
    <row r="13" spans="1:9">
      <c r="A13" s="2794" t="s">
        <v>1805</v>
      </c>
      <c r="B13" s="2996" t="s">
        <v>1806</v>
      </c>
      <c r="C13" s="34"/>
      <c r="D13" s="34"/>
      <c r="E13" s="34"/>
      <c r="F13" s="1155" t="s">
        <v>1807</v>
      </c>
      <c r="G13" s="2582">
        <f>G11-G12</f>
        <v>12996512770.610001</v>
      </c>
      <c r="H13" s="2583">
        <f>H11-H12</f>
        <v>14452514026</v>
      </c>
      <c r="I13" s="1877"/>
    </row>
    <row r="14" spans="1:9">
      <c r="A14" s="2794" t="s">
        <v>1808</v>
      </c>
      <c r="B14" s="2996" t="s">
        <v>1809</v>
      </c>
      <c r="C14" s="34"/>
      <c r="D14" s="34"/>
      <c r="E14" s="34"/>
      <c r="F14" s="1155" t="s">
        <v>1254</v>
      </c>
      <c r="G14" s="2584"/>
      <c r="H14" s="2585"/>
      <c r="I14" s="1877"/>
    </row>
    <row r="15" spans="1:9">
      <c r="A15" s="2794" t="s">
        <v>1810</v>
      </c>
      <c r="B15" s="2996" t="s">
        <v>1811</v>
      </c>
      <c r="C15" s="34"/>
      <c r="D15" s="34"/>
      <c r="E15" s="34"/>
      <c r="F15" s="1155" t="s">
        <v>1254</v>
      </c>
      <c r="G15" s="2580"/>
      <c r="H15" s="2581"/>
      <c r="I15" s="1878"/>
    </row>
    <row r="16" spans="1:9">
      <c r="A16" s="2794" t="s">
        <v>1812</v>
      </c>
      <c r="B16" s="2996" t="s">
        <v>1813</v>
      </c>
      <c r="C16" s="34"/>
      <c r="D16" s="34"/>
      <c r="E16" s="34"/>
      <c r="F16" s="1155" t="s">
        <v>1807</v>
      </c>
      <c r="G16" s="2580"/>
      <c r="H16" s="2581"/>
      <c r="I16" s="1878"/>
    </row>
    <row r="17" spans="1:9">
      <c r="A17" s="2794" t="s">
        <v>1814</v>
      </c>
      <c r="B17" s="2996" t="s">
        <v>1815</v>
      </c>
      <c r="C17" s="34"/>
      <c r="D17" s="34"/>
      <c r="E17" s="34"/>
      <c r="F17" s="1155" t="s">
        <v>1807</v>
      </c>
      <c r="G17" s="2580">
        <f>G13+G16</f>
        <v>12996512770.610001</v>
      </c>
      <c r="H17" s="2581">
        <f>H13+H16</f>
        <v>14452514026</v>
      </c>
      <c r="I17" s="1878"/>
    </row>
    <row r="18" spans="1:9">
      <c r="A18" s="2794" t="s">
        <v>1816</v>
      </c>
      <c r="B18" s="2996" t="s">
        <v>1817</v>
      </c>
      <c r="C18" s="34"/>
      <c r="D18" s="34"/>
      <c r="E18" s="34"/>
      <c r="F18" s="1354" t="s">
        <v>965</v>
      </c>
      <c r="G18" s="2580"/>
      <c r="H18" s="2581"/>
      <c r="I18" s="1878"/>
    </row>
    <row r="19" spans="1:9">
      <c r="A19" s="2794" t="s">
        <v>1818</v>
      </c>
      <c r="B19" s="2996" t="s">
        <v>1819</v>
      </c>
      <c r="C19" s="34"/>
      <c r="D19" s="34"/>
      <c r="E19" s="34"/>
      <c r="F19" s="1155" t="s">
        <v>1807</v>
      </c>
      <c r="G19" s="2580"/>
      <c r="H19" s="2581"/>
      <c r="I19" s="1878"/>
    </row>
    <row r="20" spans="1:9" ht="15.75">
      <c r="A20" s="2794" t="s">
        <v>1820</v>
      </c>
      <c r="B20" s="2997" t="s">
        <v>1821</v>
      </c>
      <c r="C20" s="34"/>
      <c r="D20" s="34"/>
      <c r="E20" s="34"/>
      <c r="F20" s="1155"/>
      <c r="G20" s="2586"/>
      <c r="H20" s="2587"/>
      <c r="I20" s="1880"/>
    </row>
    <row r="21" spans="1:9">
      <c r="A21" s="2794" t="s">
        <v>1822</v>
      </c>
      <c r="B21" s="2996" t="s">
        <v>1823</v>
      </c>
      <c r="C21" s="34"/>
      <c r="D21" s="34"/>
      <c r="E21" s="34"/>
      <c r="F21" s="1155">
        <v>221</v>
      </c>
      <c r="G21" s="2580">
        <v>11561883</v>
      </c>
      <c r="H21" s="2581">
        <v>11436913</v>
      </c>
      <c r="I21" s="1878"/>
    </row>
    <row r="22" spans="1:9">
      <c r="A22" s="2794" t="s">
        <v>1824</v>
      </c>
      <c r="B22" s="2996" t="s">
        <v>1825</v>
      </c>
      <c r="C22" s="34"/>
      <c r="D22" s="34"/>
      <c r="E22" s="34"/>
      <c r="F22" s="1155" t="s">
        <v>1807</v>
      </c>
      <c r="G22" s="2580">
        <v>25109</v>
      </c>
      <c r="H22" s="2581">
        <v>13828</v>
      </c>
      <c r="I22" s="1878"/>
    </row>
    <row r="23" spans="1:9">
      <c r="A23" s="2794" t="s">
        <v>1826</v>
      </c>
      <c r="B23" s="2996" t="s">
        <v>1827</v>
      </c>
      <c r="C23" s="34"/>
      <c r="D23" s="34"/>
      <c r="E23" s="34"/>
      <c r="F23" s="1155" t="s">
        <v>1807</v>
      </c>
      <c r="G23" s="2580"/>
      <c r="H23" s="2581"/>
      <c r="I23" s="1878"/>
    </row>
    <row r="24" spans="1:9">
      <c r="A24" s="2794" t="s">
        <v>1828</v>
      </c>
      <c r="B24" s="2996" t="s">
        <v>1829</v>
      </c>
      <c r="C24" s="34"/>
      <c r="D24" s="34"/>
      <c r="E24" s="34"/>
      <c r="F24" s="1155" t="s">
        <v>1266</v>
      </c>
      <c r="G24" s="2580">
        <v>783036</v>
      </c>
      <c r="H24" s="2581">
        <v>776123</v>
      </c>
      <c r="I24" s="1878"/>
    </row>
    <row r="25" spans="1:9">
      <c r="A25" s="2794" t="s">
        <v>1830</v>
      </c>
      <c r="B25" s="2996" t="s">
        <v>1831</v>
      </c>
      <c r="C25" s="34"/>
      <c r="D25" s="34"/>
      <c r="E25" s="34"/>
      <c r="F25" s="1155" t="s">
        <v>1807</v>
      </c>
      <c r="G25" s="2586"/>
      <c r="H25" s="2587"/>
      <c r="I25" s="1880"/>
    </row>
    <row r="26" spans="1:9">
      <c r="A26" s="2794" t="s">
        <v>1832</v>
      </c>
      <c r="B26" s="2996" t="s">
        <v>1833</v>
      </c>
      <c r="C26" s="34"/>
      <c r="D26" s="34"/>
      <c r="E26" s="34"/>
      <c r="F26" s="1155" t="s">
        <v>1807</v>
      </c>
      <c r="G26" s="2588"/>
      <c r="H26" s="2589"/>
      <c r="I26" s="1878"/>
    </row>
    <row r="27" spans="1:9">
      <c r="A27" s="2794" t="s">
        <v>1834</v>
      </c>
      <c r="B27" s="2996" t="s">
        <v>1835</v>
      </c>
      <c r="C27" s="34"/>
      <c r="D27" s="34"/>
      <c r="E27" s="34"/>
      <c r="F27" s="1155"/>
      <c r="G27" s="2580">
        <v>9085657</v>
      </c>
      <c r="H27" s="2581">
        <v>10516187</v>
      </c>
      <c r="I27" s="1878"/>
    </row>
    <row r="28" spans="1:9">
      <c r="A28" s="2794" t="s">
        <v>1836</v>
      </c>
      <c r="B28" s="2996" t="s">
        <v>1837</v>
      </c>
      <c r="C28" s="34"/>
      <c r="D28" s="34"/>
      <c r="E28" s="34"/>
      <c r="F28" s="1155" t="s">
        <v>1807</v>
      </c>
      <c r="G28" s="2580">
        <v>674649754</v>
      </c>
      <c r="H28" s="2581">
        <v>776272748</v>
      </c>
      <c r="I28" s="1878"/>
    </row>
    <row r="29" spans="1:9">
      <c r="A29" s="2794" t="s">
        <v>1838</v>
      </c>
      <c r="B29" s="2996" t="s">
        <v>3729</v>
      </c>
      <c r="C29" s="34"/>
      <c r="D29" s="34"/>
      <c r="E29" s="34"/>
      <c r="F29" s="1155"/>
      <c r="G29" s="2580">
        <v>8575494</v>
      </c>
      <c r="H29" s="2581">
        <v>18461680</v>
      </c>
      <c r="I29" s="1878"/>
    </row>
    <row r="30" spans="1:9">
      <c r="A30" s="2794" t="s">
        <v>1839</v>
      </c>
      <c r="B30" s="2996" t="s">
        <v>3730</v>
      </c>
      <c r="C30" s="34"/>
      <c r="D30" s="34"/>
      <c r="E30" s="34"/>
      <c r="F30" s="1155"/>
      <c r="G30" s="2580"/>
      <c r="H30" s="2581"/>
      <c r="I30" s="1878"/>
    </row>
    <row r="31" spans="1:9">
      <c r="A31" s="2794" t="s">
        <v>1841</v>
      </c>
      <c r="B31" s="2996" t="s">
        <v>3728</v>
      </c>
      <c r="C31" s="34"/>
      <c r="D31" s="34"/>
      <c r="E31" s="34"/>
      <c r="F31" s="1155"/>
      <c r="G31" s="2588">
        <f>G21-G22+G23+G24+SUM(G26:G30)</f>
        <v>704630715</v>
      </c>
      <c r="H31" s="2589">
        <f>H21-H22+H23+H24+SUM(H26:H30)</f>
        <v>817449823</v>
      </c>
      <c r="I31" s="1878"/>
    </row>
    <row r="32" spans="1:9" ht="15.75">
      <c r="A32" s="2794" t="s">
        <v>1843</v>
      </c>
      <c r="B32" s="2997" t="s">
        <v>1840</v>
      </c>
      <c r="C32" s="34"/>
      <c r="D32" s="34"/>
      <c r="E32" s="34"/>
      <c r="F32" s="1155"/>
      <c r="G32" s="2586"/>
      <c r="H32" s="2587"/>
      <c r="I32" s="1880"/>
    </row>
    <row r="33" spans="1:9">
      <c r="A33" s="2794" t="s">
        <v>1845</v>
      </c>
      <c r="B33" s="2996" t="s">
        <v>1842</v>
      </c>
      <c r="C33" s="34"/>
      <c r="D33" s="34"/>
      <c r="E33" s="34"/>
      <c r="F33" s="1155" t="s">
        <v>1807</v>
      </c>
      <c r="G33" s="2580">
        <v>17143043</v>
      </c>
      <c r="H33" s="2581">
        <v>20267017</v>
      </c>
      <c r="I33" s="1878"/>
    </row>
    <row r="34" spans="1:9">
      <c r="A34" s="2794" t="s">
        <v>1847</v>
      </c>
      <c r="B34" s="2996" t="s">
        <v>1844</v>
      </c>
      <c r="C34" s="34"/>
      <c r="D34" s="34"/>
      <c r="E34" s="34"/>
      <c r="F34" s="1155" t="s">
        <v>1807</v>
      </c>
      <c r="G34" s="2580">
        <v>16298022</v>
      </c>
      <c r="H34" s="2581">
        <v>1000</v>
      </c>
      <c r="I34" s="1878"/>
    </row>
    <row r="35" spans="1:9">
      <c r="A35" s="2794" t="s">
        <v>1849</v>
      </c>
      <c r="B35" s="2996" t="s">
        <v>1846</v>
      </c>
      <c r="C35" s="34"/>
      <c r="D35" s="34"/>
      <c r="E35" s="34"/>
      <c r="F35" s="1155" t="s">
        <v>1807</v>
      </c>
      <c r="G35" s="2580"/>
      <c r="H35" s="2581"/>
      <c r="I35" s="1878"/>
    </row>
    <row r="36" spans="1:9">
      <c r="A36" s="2794" t="s">
        <v>1851</v>
      </c>
      <c r="B36" s="2996" t="s">
        <v>1848</v>
      </c>
      <c r="C36" s="34"/>
      <c r="D36" s="34"/>
      <c r="E36" s="34"/>
      <c r="F36" s="1155" t="s">
        <v>1807</v>
      </c>
      <c r="G36" s="2580"/>
      <c r="H36" s="2581"/>
      <c r="I36" s="1878"/>
    </row>
    <row r="37" spans="1:9">
      <c r="A37" s="2794" t="s">
        <v>1853</v>
      </c>
      <c r="B37" s="2996" t="s">
        <v>1850</v>
      </c>
      <c r="C37" s="34"/>
      <c r="D37" s="34"/>
      <c r="E37" s="34"/>
      <c r="F37" s="1155"/>
      <c r="G37" s="2580"/>
      <c r="H37" s="2581"/>
      <c r="I37" s="1878"/>
    </row>
    <row r="38" spans="1:9">
      <c r="A38" s="2794" t="s">
        <v>181</v>
      </c>
      <c r="B38" s="2996" t="s">
        <v>1852</v>
      </c>
      <c r="C38" s="34"/>
      <c r="D38" s="34"/>
      <c r="E38" s="34"/>
      <c r="F38" s="1155" t="s">
        <v>1807</v>
      </c>
      <c r="G38" s="2580">
        <v>620045588</v>
      </c>
      <c r="H38" s="2581">
        <v>683982787</v>
      </c>
      <c r="I38" s="1878"/>
    </row>
    <row r="39" spans="1:9">
      <c r="A39" s="2794" t="s">
        <v>183</v>
      </c>
      <c r="B39" s="2996" t="s">
        <v>180</v>
      </c>
      <c r="C39" s="34"/>
      <c r="D39" s="34"/>
      <c r="E39" s="34"/>
      <c r="F39" s="1155" t="s">
        <v>1807</v>
      </c>
      <c r="G39" s="2580">
        <v>50417303</v>
      </c>
      <c r="H39" s="2581">
        <v>79881829</v>
      </c>
      <c r="I39" s="1878"/>
    </row>
    <row r="40" spans="1:9">
      <c r="A40" s="2794" t="s">
        <v>185</v>
      </c>
      <c r="B40" s="2996" t="s">
        <v>182</v>
      </c>
      <c r="C40" s="34"/>
      <c r="D40" s="34"/>
      <c r="E40" s="34"/>
      <c r="F40" s="1155" t="s">
        <v>1807</v>
      </c>
      <c r="G40" s="2580">
        <v>227451099</v>
      </c>
      <c r="H40" s="2581">
        <v>238662426</v>
      </c>
      <c r="I40" s="1878"/>
    </row>
    <row r="41" spans="1:9">
      <c r="A41" s="2794" t="s">
        <v>187</v>
      </c>
      <c r="B41" s="2996" t="s">
        <v>184</v>
      </c>
      <c r="C41" s="34"/>
      <c r="D41" s="34"/>
      <c r="E41" s="34"/>
      <c r="F41" s="1155" t="s">
        <v>1807</v>
      </c>
      <c r="G41" s="2580">
        <v>0</v>
      </c>
      <c r="H41" s="2581">
        <v>0</v>
      </c>
      <c r="I41" s="1878"/>
    </row>
    <row r="42" spans="1:9">
      <c r="A42" s="2794" t="s">
        <v>189</v>
      </c>
      <c r="B42" s="2996" t="s">
        <v>186</v>
      </c>
      <c r="C42" s="34"/>
      <c r="D42" s="34"/>
      <c r="E42" s="34"/>
      <c r="F42" s="1155" t="s">
        <v>1807</v>
      </c>
      <c r="G42" s="2580">
        <v>17254905</v>
      </c>
      <c r="H42" s="2581">
        <v>14642933</v>
      </c>
      <c r="I42" s="1878"/>
    </row>
    <row r="43" spans="1:9">
      <c r="A43" s="2794" t="s">
        <v>191</v>
      </c>
      <c r="B43" s="2996" t="s">
        <v>188</v>
      </c>
      <c r="C43" s="34"/>
      <c r="D43" s="34"/>
      <c r="E43" s="34"/>
      <c r="F43" s="1155">
        <v>227</v>
      </c>
      <c r="G43" s="2580"/>
      <c r="H43" s="2581"/>
      <c r="I43" s="1878"/>
    </row>
    <row r="44" spans="1:9">
      <c r="A44" s="2794" t="s">
        <v>928</v>
      </c>
      <c r="B44" s="2996" t="s">
        <v>190</v>
      </c>
      <c r="C44" s="34"/>
      <c r="D44" s="34"/>
      <c r="E44" s="34"/>
      <c r="F44" s="1155">
        <v>227</v>
      </c>
      <c r="G44" s="2580"/>
      <c r="H44" s="2581"/>
      <c r="I44" s="1878"/>
    </row>
    <row r="45" spans="1:9">
      <c r="A45" s="2794" t="s">
        <v>930</v>
      </c>
      <c r="B45" s="2996" t="s">
        <v>192</v>
      </c>
      <c r="C45" s="34"/>
      <c r="D45" s="34"/>
      <c r="E45" s="34"/>
      <c r="F45" s="1155">
        <v>227</v>
      </c>
      <c r="G45" s="2580"/>
      <c r="H45" s="2581"/>
      <c r="I45" s="1878"/>
    </row>
    <row r="46" spans="1:9">
      <c r="A46" s="2794" t="s">
        <v>932</v>
      </c>
      <c r="B46" s="2996" t="s">
        <v>929</v>
      </c>
      <c r="C46" s="34"/>
      <c r="D46" s="34"/>
      <c r="E46" s="34"/>
      <c r="F46" s="1155">
        <v>227</v>
      </c>
      <c r="G46" s="2580">
        <v>124207016</v>
      </c>
      <c r="H46" s="2581">
        <v>139470169</v>
      </c>
      <c r="I46" s="1878"/>
    </row>
    <row r="47" spans="1:9">
      <c r="A47" s="2794" t="s">
        <v>934</v>
      </c>
      <c r="B47" s="2996" t="s">
        <v>931</v>
      </c>
      <c r="C47" s="34"/>
      <c r="D47" s="34"/>
      <c r="E47" s="34"/>
      <c r="F47" s="1155">
        <v>227</v>
      </c>
      <c r="G47" s="2580"/>
      <c r="H47" s="2581"/>
      <c r="I47" s="1878"/>
    </row>
    <row r="48" spans="1:9">
      <c r="A48" s="2794" t="s">
        <v>937</v>
      </c>
      <c r="B48" s="2996" t="s">
        <v>933</v>
      </c>
      <c r="C48" s="34"/>
      <c r="D48" s="34"/>
      <c r="E48" s="34"/>
      <c r="F48" s="1155">
        <v>227</v>
      </c>
      <c r="G48" s="2580"/>
      <c r="H48" s="2581"/>
      <c r="I48" s="1878"/>
    </row>
    <row r="49" spans="1:9">
      <c r="A49" s="2794" t="s">
        <v>939</v>
      </c>
      <c r="B49" s="2996" t="s">
        <v>935</v>
      </c>
      <c r="C49" s="34"/>
      <c r="D49" s="34"/>
      <c r="E49" s="34"/>
      <c r="F49" s="1155" t="s">
        <v>936</v>
      </c>
      <c r="G49" s="2580"/>
      <c r="H49" s="2581"/>
      <c r="I49" s="1878"/>
    </row>
    <row r="50" spans="1:9">
      <c r="A50" s="2794" t="s">
        <v>941</v>
      </c>
      <c r="B50" s="2996" t="s">
        <v>938</v>
      </c>
      <c r="C50" s="34"/>
      <c r="D50" s="34"/>
      <c r="E50" s="34"/>
      <c r="F50" s="1155" t="s">
        <v>1269</v>
      </c>
      <c r="G50" s="2580">
        <v>0</v>
      </c>
      <c r="H50" s="2581">
        <v>0</v>
      </c>
      <c r="I50" s="1878"/>
    </row>
    <row r="51" spans="1:9">
      <c r="A51" s="2794" t="s">
        <v>943</v>
      </c>
      <c r="B51" s="2996" t="s">
        <v>940</v>
      </c>
      <c r="C51" s="34"/>
      <c r="D51" s="34"/>
      <c r="E51" s="34"/>
      <c r="F51" s="1155" t="s">
        <v>1269</v>
      </c>
      <c r="G51" s="2580"/>
      <c r="H51" s="2581"/>
      <c r="I51" s="1878"/>
    </row>
    <row r="52" spans="1:9">
      <c r="A52" s="2794" t="s">
        <v>945</v>
      </c>
      <c r="B52" s="2996" t="s">
        <v>942</v>
      </c>
      <c r="C52" s="34"/>
      <c r="D52" s="34"/>
      <c r="E52" s="34"/>
      <c r="F52" s="1155" t="s">
        <v>1807</v>
      </c>
      <c r="G52" s="2580">
        <v>-109351</v>
      </c>
      <c r="H52" s="2581">
        <v>-33006</v>
      </c>
      <c r="I52" s="1878"/>
    </row>
    <row r="53" spans="1:9">
      <c r="A53" s="2794" t="s">
        <v>946</v>
      </c>
      <c r="B53" s="2996" t="s">
        <v>944</v>
      </c>
      <c r="C53" s="34"/>
      <c r="D53" s="34"/>
      <c r="E53" s="34"/>
      <c r="F53" s="1155" t="s">
        <v>1807</v>
      </c>
      <c r="G53" s="2580">
        <v>48404401</v>
      </c>
      <c r="H53" s="2581">
        <v>31266068</v>
      </c>
      <c r="I53" s="1878"/>
    </row>
    <row r="54" spans="1:9">
      <c r="A54" s="2794" t="s">
        <v>948</v>
      </c>
      <c r="B54" s="2996" t="s">
        <v>1770</v>
      </c>
      <c r="C54" s="34"/>
      <c r="D54" s="34"/>
      <c r="E54" s="34"/>
      <c r="F54" s="1155" t="s">
        <v>1807</v>
      </c>
      <c r="G54" s="2580"/>
      <c r="H54" s="2581"/>
      <c r="I54" s="1878"/>
    </row>
    <row r="55" spans="1:9" ht="14.25" customHeight="1">
      <c r="A55" s="2794" t="s">
        <v>950</v>
      </c>
      <c r="B55" s="2996" t="s">
        <v>947</v>
      </c>
      <c r="C55" s="34"/>
      <c r="D55" s="34"/>
      <c r="E55" s="34"/>
      <c r="F55" s="1155" t="s">
        <v>1807</v>
      </c>
      <c r="G55" s="2580">
        <v>48242331</v>
      </c>
      <c r="H55" s="2581">
        <v>52001374</v>
      </c>
      <c r="I55" s="1878"/>
    </row>
    <row r="56" spans="1:9">
      <c r="A56" s="2794" t="s">
        <v>952</v>
      </c>
      <c r="B56" s="2996" t="s">
        <v>949</v>
      </c>
      <c r="C56" s="34"/>
      <c r="D56" s="34"/>
      <c r="E56" s="34"/>
      <c r="F56" s="1155" t="s">
        <v>1807</v>
      </c>
      <c r="G56" s="2580"/>
      <c r="H56" s="2581"/>
      <c r="I56" s="1878"/>
    </row>
    <row r="57" spans="1:9">
      <c r="A57" s="2794" t="s">
        <v>954</v>
      </c>
      <c r="B57" s="2996" t="s">
        <v>951</v>
      </c>
      <c r="C57" s="34"/>
      <c r="D57" s="34"/>
      <c r="E57" s="34"/>
      <c r="F57" s="1155" t="s">
        <v>1807</v>
      </c>
      <c r="G57" s="2580"/>
      <c r="H57" s="2581"/>
      <c r="I57" s="1878"/>
    </row>
    <row r="58" spans="1:9">
      <c r="A58" s="2794" t="s">
        <v>956</v>
      </c>
      <c r="B58" s="2996" t="s">
        <v>953</v>
      </c>
      <c r="C58" s="34"/>
      <c r="D58" s="34"/>
      <c r="E58" s="34"/>
      <c r="F58" s="1155" t="s">
        <v>1807</v>
      </c>
      <c r="G58" s="2580">
        <v>15435654</v>
      </c>
      <c r="H58" s="2581">
        <v>12999325</v>
      </c>
      <c r="I58" s="1878"/>
    </row>
    <row r="59" spans="1:9">
      <c r="A59" s="2794" t="s">
        <v>958</v>
      </c>
      <c r="B59" s="2996" t="s">
        <v>955</v>
      </c>
      <c r="C59" s="34"/>
      <c r="D59" s="34"/>
      <c r="E59" s="34"/>
      <c r="F59" s="1155" t="s">
        <v>1807</v>
      </c>
      <c r="G59" s="2580">
        <v>177493515</v>
      </c>
      <c r="H59" s="2581">
        <v>226672830</v>
      </c>
      <c r="I59" s="1878"/>
    </row>
    <row r="60" spans="1:9">
      <c r="A60" s="2794" t="s">
        <v>961</v>
      </c>
      <c r="B60" s="2996" t="s">
        <v>957</v>
      </c>
      <c r="C60" s="34"/>
      <c r="D60" s="34"/>
      <c r="E60" s="34"/>
      <c r="F60" s="1155"/>
      <c r="G60" s="2580">
        <v>951271</v>
      </c>
      <c r="H60" s="2581">
        <v>3987890</v>
      </c>
      <c r="I60" s="1878"/>
    </row>
    <row r="61" spans="1:9">
      <c r="A61" s="2794" t="s">
        <v>963</v>
      </c>
      <c r="B61" s="2996" t="s">
        <v>3731</v>
      </c>
      <c r="C61" s="34"/>
      <c r="D61" s="34"/>
      <c r="E61" s="34"/>
      <c r="F61" s="1155"/>
      <c r="G61" s="2580">
        <v>24749135</v>
      </c>
      <c r="H61" s="2581">
        <v>64795130</v>
      </c>
      <c r="I61" s="1878"/>
    </row>
    <row r="62" spans="1:9">
      <c r="A62" s="2794" t="s">
        <v>966</v>
      </c>
      <c r="B62" s="2996" t="s">
        <v>3732</v>
      </c>
      <c r="C62" s="34"/>
      <c r="D62" s="34"/>
      <c r="E62" s="34"/>
      <c r="F62" s="1155"/>
      <c r="G62" s="2580">
        <v>8575494</v>
      </c>
      <c r="H62" s="2581">
        <v>18461680</v>
      </c>
      <c r="I62" s="1878"/>
    </row>
    <row r="63" spans="1:9">
      <c r="A63" s="2794" t="s">
        <v>968</v>
      </c>
      <c r="B63" s="2996" t="s">
        <v>3733</v>
      </c>
      <c r="C63" s="34"/>
      <c r="D63" s="34"/>
      <c r="E63" s="34"/>
      <c r="F63" s="1155"/>
      <c r="G63" s="2580">
        <v>0</v>
      </c>
      <c r="H63" s="2581">
        <v>0</v>
      </c>
      <c r="I63" s="1878"/>
    </row>
    <row r="64" spans="1:9">
      <c r="A64" s="2794" t="s">
        <v>970</v>
      </c>
      <c r="B64" s="2996" t="s">
        <v>3734</v>
      </c>
      <c r="C64" s="34"/>
      <c r="D64" s="34"/>
      <c r="E64" s="34"/>
      <c r="F64" s="1155"/>
      <c r="G64" s="2580"/>
      <c r="H64" s="2581"/>
      <c r="I64" s="1878"/>
    </row>
    <row r="65" spans="1:9" ht="15.75" thickBot="1">
      <c r="A65" s="2993" t="s">
        <v>972</v>
      </c>
      <c r="B65" s="2158" t="s">
        <v>3745</v>
      </c>
      <c r="C65" s="2792"/>
      <c r="D65" s="2792"/>
      <c r="E65" s="2792"/>
      <c r="F65" s="2159"/>
      <c r="G65" s="2590">
        <f>SUM(G33:G39)-G40+SUM(G41:G50)-G51+SUM(G52:G61)-G62+G63-G64</f>
        <v>924506240</v>
      </c>
      <c r="H65" s="2591">
        <f>SUM(H33:H39)-H40+SUM(H41:H50)-H51+SUM(H52:H61)-H62+H63-H64</f>
        <v>1072811240</v>
      </c>
      <c r="I65" s="1879"/>
    </row>
    <row r="66" spans="1:9">
      <c r="A66" s="32"/>
      <c r="B66" s="119"/>
      <c r="C66" s="37"/>
      <c r="D66" s="37"/>
      <c r="E66" s="37"/>
      <c r="F66" s="686"/>
      <c r="G66" s="1679"/>
      <c r="H66" s="1679"/>
      <c r="I66" s="1872"/>
    </row>
    <row r="67" spans="1:9">
      <c r="A67" s="119" t="s">
        <v>4490</v>
      </c>
      <c r="B67" s="32"/>
      <c r="C67" s="37"/>
      <c r="D67" s="37"/>
      <c r="E67" s="37"/>
      <c r="F67" s="37"/>
      <c r="G67" s="1680"/>
      <c r="H67" s="1680"/>
      <c r="I67" s="1873"/>
    </row>
    <row r="68" spans="1:9">
      <c r="A68" s="37" t="s">
        <v>959</v>
      </c>
      <c r="B68" s="37"/>
      <c r="C68" s="37"/>
      <c r="D68" s="16"/>
      <c r="E68" s="37"/>
      <c r="F68" s="37"/>
      <c r="G68" s="1680"/>
      <c r="H68" s="1680"/>
      <c r="I68" s="1873"/>
    </row>
    <row r="69" spans="1:9">
      <c r="A69" s="37"/>
      <c r="B69" s="37"/>
      <c r="C69" s="37"/>
      <c r="D69" s="16"/>
      <c r="E69" s="37"/>
      <c r="F69" s="37"/>
      <c r="G69" s="1680"/>
      <c r="H69" s="1680"/>
      <c r="I69" s="1873"/>
    </row>
    <row r="70" spans="1:9" ht="15.75" thickBot="1">
      <c r="A70" s="32"/>
      <c r="B70" s="32"/>
      <c r="C70" s="32"/>
      <c r="D70" s="32"/>
      <c r="E70" s="32"/>
      <c r="F70" s="32"/>
      <c r="G70" s="1613"/>
      <c r="H70" s="1613"/>
      <c r="I70" s="1874"/>
    </row>
    <row r="71" spans="1:9">
      <c r="A71" s="1986"/>
      <c r="B71" s="1987" t="s">
        <v>1757</v>
      </c>
      <c r="C71" s="1988" t="s">
        <v>1307</v>
      </c>
      <c r="D71" s="2148"/>
      <c r="E71" s="2148"/>
      <c r="F71" s="1987"/>
      <c r="G71" s="2160" t="s">
        <v>1680</v>
      </c>
      <c r="H71" s="2161" t="s">
        <v>1681</v>
      </c>
      <c r="I71" s="1882"/>
    </row>
    <row r="72" spans="1:9">
      <c r="A72" s="2672"/>
      <c r="B72" s="80" t="str">
        <f>'Data Sheet'!$C$25</f>
        <v xml:space="preserve">Niagara Mohawk Power Corporation </v>
      </c>
      <c r="C72" s="144" t="s">
        <v>1308</v>
      </c>
      <c r="D72" s="32" t="s">
        <v>5791</v>
      </c>
      <c r="E72" s="32"/>
      <c r="F72" s="65" t="s">
        <v>1310</v>
      </c>
      <c r="G72" s="1731" t="s">
        <v>1682</v>
      </c>
      <c r="H72" s="2986"/>
      <c r="I72" s="1882"/>
    </row>
    <row r="73" spans="1:9">
      <c r="A73" s="2794"/>
      <c r="B73" s="40"/>
      <c r="C73" s="136" t="s">
        <v>1311</v>
      </c>
      <c r="D73" s="40" t="s">
        <v>1309</v>
      </c>
      <c r="E73" s="40"/>
      <c r="F73" s="99" t="s">
        <v>1312</v>
      </c>
      <c r="G73" s="1506" t="str">
        <f>'Data Sheet'!$C$40</f>
        <v>April 30, 2025</v>
      </c>
      <c r="H73" s="2162" t="str">
        <f>'Data Sheet'!$C$38</f>
        <v>December 31, 2024</v>
      </c>
      <c r="I73" s="1884"/>
    </row>
    <row r="74" spans="1:9" ht="15.75">
      <c r="A74" s="2987" t="s">
        <v>960</v>
      </c>
      <c r="B74" s="900"/>
      <c r="C74" s="34"/>
      <c r="D74" s="34"/>
      <c r="E74" s="34"/>
      <c r="F74" s="34"/>
      <c r="G74" s="1732"/>
      <c r="H74" s="2151"/>
      <c r="I74" s="1883"/>
    </row>
    <row r="75" spans="1:9">
      <c r="A75" s="2111"/>
      <c r="B75" s="37"/>
      <c r="C75" s="37"/>
      <c r="D75" s="37"/>
      <c r="E75" s="37"/>
      <c r="F75" s="54" t="s">
        <v>1693</v>
      </c>
      <c r="G75" s="1733" t="s">
        <v>1791</v>
      </c>
      <c r="H75" s="2152" t="s">
        <v>1791</v>
      </c>
      <c r="I75" s="1883"/>
    </row>
    <row r="76" spans="1:9">
      <c r="A76" s="2111" t="s">
        <v>1686</v>
      </c>
      <c r="B76" s="37" t="s">
        <v>255</v>
      </c>
      <c r="C76" s="37"/>
      <c r="D76" s="37"/>
      <c r="E76" s="37"/>
      <c r="F76" s="54" t="s">
        <v>2933</v>
      </c>
      <c r="G76" s="1733" t="s">
        <v>1792</v>
      </c>
      <c r="H76" s="2152" t="s">
        <v>2434</v>
      </c>
      <c r="I76" s="1883"/>
    </row>
    <row r="77" spans="1:9">
      <c r="A77" s="2791" t="s">
        <v>1689</v>
      </c>
      <c r="B77" s="34" t="s">
        <v>2935</v>
      </c>
      <c r="C77" s="34"/>
      <c r="D77" s="34"/>
      <c r="E77" s="34"/>
      <c r="F77" s="57" t="s">
        <v>2936</v>
      </c>
      <c r="G77" s="1734" t="s">
        <v>2937</v>
      </c>
      <c r="H77" s="2153" t="s">
        <v>2938</v>
      </c>
      <c r="I77" s="1883"/>
    </row>
    <row r="78" spans="1:9" ht="15.75">
      <c r="A78" s="2791" t="s">
        <v>974</v>
      </c>
      <c r="B78" s="1153" t="s">
        <v>962</v>
      </c>
      <c r="C78" s="34"/>
      <c r="D78" s="34"/>
      <c r="E78" s="34"/>
      <c r="F78" s="100"/>
      <c r="G78" s="1735"/>
      <c r="H78" s="2163"/>
      <c r="I78" s="1880"/>
    </row>
    <row r="79" spans="1:9">
      <c r="A79" s="2791" t="s">
        <v>976</v>
      </c>
      <c r="B79" s="657" t="s">
        <v>964</v>
      </c>
      <c r="C79" s="34"/>
      <c r="D79" s="34"/>
      <c r="E79" s="34"/>
      <c r="F79" s="136" t="s">
        <v>965</v>
      </c>
      <c r="G79" s="3366">
        <v>19618486</v>
      </c>
      <c r="H79" s="3367">
        <v>24637536</v>
      </c>
      <c r="I79" s="1878"/>
    </row>
    <row r="80" spans="1:9">
      <c r="A80" s="2791" t="s">
        <v>978</v>
      </c>
      <c r="B80" s="657" t="s">
        <v>967</v>
      </c>
      <c r="C80" s="34"/>
      <c r="D80" s="34"/>
      <c r="E80" s="34"/>
      <c r="F80" s="136">
        <v>230</v>
      </c>
      <c r="G80" s="2592"/>
      <c r="H80" s="2155"/>
      <c r="I80" s="1878"/>
    </row>
    <row r="81" spans="1:9">
      <c r="A81" s="2791" t="s">
        <v>980</v>
      </c>
      <c r="B81" s="657" t="s">
        <v>969</v>
      </c>
      <c r="C81" s="34"/>
      <c r="D81" s="34"/>
      <c r="E81" s="34"/>
      <c r="F81" s="136">
        <v>230</v>
      </c>
      <c r="G81" s="2592">
        <v>4622215</v>
      </c>
      <c r="H81" s="2155">
        <v>4622215</v>
      </c>
      <c r="I81" s="1878">
        <f>G81-H81</f>
        <v>0</v>
      </c>
    </row>
    <row r="82" spans="1:9">
      <c r="A82" s="2791" t="s">
        <v>982</v>
      </c>
      <c r="B82" s="657" t="s">
        <v>971</v>
      </c>
      <c r="C82" s="34"/>
      <c r="D82" s="34"/>
      <c r="E82" s="34"/>
      <c r="F82" s="136">
        <v>232</v>
      </c>
      <c r="G82" s="2592">
        <v>1255819121</v>
      </c>
      <c r="H82" s="2155">
        <v>1514790790</v>
      </c>
      <c r="I82" s="1878"/>
    </row>
    <row r="83" spans="1:9">
      <c r="A83" s="2791" t="s">
        <v>984</v>
      </c>
      <c r="B83" s="657" t="s">
        <v>973</v>
      </c>
      <c r="C83" s="34"/>
      <c r="D83" s="34"/>
      <c r="E83" s="34"/>
      <c r="F83" s="136" t="s">
        <v>965</v>
      </c>
      <c r="G83" s="2592">
        <v>31284790</v>
      </c>
      <c r="H83" s="2155">
        <v>36549895</v>
      </c>
      <c r="I83" s="1878"/>
    </row>
    <row r="84" spans="1:9">
      <c r="A84" s="2791" t="s">
        <v>986</v>
      </c>
      <c r="B84" s="657" t="s">
        <v>975</v>
      </c>
      <c r="C84" s="34"/>
      <c r="D84" s="34"/>
      <c r="E84" s="34"/>
      <c r="F84" s="136" t="s">
        <v>965</v>
      </c>
      <c r="G84" s="2592"/>
      <c r="H84" s="2155"/>
      <c r="I84" s="1878"/>
    </row>
    <row r="85" spans="1:9">
      <c r="A85" s="2791" t="s">
        <v>988</v>
      </c>
      <c r="B85" s="657" t="s">
        <v>977</v>
      </c>
      <c r="C85" s="34"/>
      <c r="D85" s="34"/>
      <c r="E85" s="34"/>
      <c r="F85" s="136" t="s">
        <v>965</v>
      </c>
      <c r="G85" s="2592">
        <v>153988</v>
      </c>
      <c r="H85" s="2155">
        <v>268522</v>
      </c>
      <c r="I85" s="1878"/>
    </row>
    <row r="86" spans="1:9">
      <c r="A86" s="2791" t="s">
        <v>990</v>
      </c>
      <c r="B86" s="657" t="s">
        <v>979</v>
      </c>
      <c r="C86" s="34"/>
      <c r="D86" s="34"/>
      <c r="E86" s="34"/>
      <c r="F86" s="136" t="s">
        <v>965</v>
      </c>
      <c r="G86" s="2592"/>
      <c r="H86" s="2155"/>
      <c r="I86" s="1878"/>
    </row>
    <row r="87" spans="1:9">
      <c r="A87" s="2791" t="s">
        <v>992</v>
      </c>
      <c r="B87" s="657" t="s">
        <v>981</v>
      </c>
      <c r="C87" s="34"/>
      <c r="D87" s="34"/>
      <c r="E87" s="34"/>
      <c r="F87" s="136">
        <v>233</v>
      </c>
      <c r="G87" s="2592">
        <v>967271</v>
      </c>
      <c r="H87" s="2155">
        <v>29988942</v>
      </c>
      <c r="I87" s="1878"/>
    </row>
    <row r="88" spans="1:9">
      <c r="A88" s="2791" t="s">
        <v>993</v>
      </c>
      <c r="B88" s="657" t="s">
        <v>983</v>
      </c>
      <c r="C88" s="34"/>
      <c r="D88" s="34"/>
      <c r="E88" s="34"/>
      <c r="F88" s="136" t="s">
        <v>965</v>
      </c>
      <c r="G88" s="2592"/>
      <c r="H88" s="2155"/>
      <c r="I88" s="1878"/>
    </row>
    <row r="89" spans="1:9">
      <c r="A89" s="2791" t="s">
        <v>2187</v>
      </c>
      <c r="B89" s="657" t="s">
        <v>985</v>
      </c>
      <c r="C89" s="34"/>
      <c r="D89" s="34"/>
      <c r="E89" s="34"/>
      <c r="F89" s="136" t="s">
        <v>2066</v>
      </c>
      <c r="G89" s="2592"/>
      <c r="H89" s="2155"/>
      <c r="I89" s="1878"/>
    </row>
    <row r="90" spans="1:9">
      <c r="A90" s="2791" t="s">
        <v>2189</v>
      </c>
      <c r="B90" s="657" t="s">
        <v>987</v>
      </c>
      <c r="C90" s="34"/>
      <c r="D90" s="34"/>
      <c r="E90" s="34"/>
      <c r="F90" s="136" t="s">
        <v>965</v>
      </c>
      <c r="G90" s="2592">
        <v>1217092</v>
      </c>
      <c r="H90" s="2155">
        <v>669881</v>
      </c>
      <c r="I90" s="1878"/>
    </row>
    <row r="91" spans="1:9">
      <c r="A91" s="2791" t="s">
        <v>2190</v>
      </c>
      <c r="B91" s="657" t="s">
        <v>989</v>
      </c>
      <c r="C91" s="34"/>
      <c r="D91" s="34"/>
      <c r="E91" s="34"/>
      <c r="F91" s="136">
        <v>234</v>
      </c>
      <c r="G91" s="2592">
        <v>1156862737</v>
      </c>
      <c r="H91" s="2155">
        <v>1229878676</v>
      </c>
      <c r="I91" s="1878"/>
    </row>
    <row r="92" spans="1:9">
      <c r="A92" s="2791" t="s">
        <v>3736</v>
      </c>
      <c r="B92" s="657" t="s">
        <v>991</v>
      </c>
      <c r="C92" s="34"/>
      <c r="D92" s="34"/>
      <c r="E92" s="34"/>
      <c r="F92" s="136" t="s">
        <v>965</v>
      </c>
      <c r="G92" s="2592"/>
      <c r="H92" s="2155"/>
      <c r="I92" s="1878"/>
    </row>
    <row r="93" spans="1:9">
      <c r="A93" s="2791" t="s">
        <v>3737</v>
      </c>
      <c r="B93" s="657" t="s">
        <v>4411</v>
      </c>
      <c r="C93" s="34"/>
      <c r="D93" s="34"/>
      <c r="E93" s="34"/>
      <c r="F93" s="100"/>
      <c r="G93" s="2592">
        <f>SUM(G79:G92)</f>
        <v>2470545700</v>
      </c>
      <c r="H93" s="2155">
        <f>SUM(H79:H92)</f>
        <v>2841406457</v>
      </c>
      <c r="I93" s="1878"/>
    </row>
    <row r="94" spans="1:9">
      <c r="A94" s="2791" t="s">
        <v>3738</v>
      </c>
      <c r="B94" s="119" t="s">
        <v>3735</v>
      </c>
      <c r="C94" s="37"/>
      <c r="D94" s="37"/>
      <c r="E94" s="37"/>
      <c r="F94" s="59"/>
      <c r="G94" s="2593"/>
      <c r="H94" s="2164"/>
      <c r="I94" s="1878"/>
    </row>
    <row r="95" spans="1:9">
      <c r="A95" s="2791"/>
      <c r="B95" s="657" t="s">
        <v>3739</v>
      </c>
      <c r="C95" s="34"/>
      <c r="D95" s="34"/>
      <c r="E95" s="34"/>
      <c r="F95" s="100"/>
      <c r="G95" s="2594">
        <f>G17+G18+G19+G31+G65+G93</f>
        <v>17096195425.610001</v>
      </c>
      <c r="H95" s="2165">
        <f>H17+H18+H19+H31+H65+H93</f>
        <v>19184181546</v>
      </c>
      <c r="I95" s="1879"/>
    </row>
    <row r="96" spans="1:9">
      <c r="A96" s="2672"/>
      <c r="B96" s="37"/>
      <c r="C96" s="37"/>
      <c r="D96" s="37"/>
      <c r="E96" s="37"/>
      <c r="F96" s="32"/>
      <c r="G96" s="2166"/>
      <c r="H96" s="2988"/>
      <c r="I96" s="1878"/>
    </row>
    <row r="97" spans="1:9">
      <c r="A97" s="2672"/>
      <c r="B97" s="37"/>
      <c r="C97" s="37"/>
      <c r="D97" s="37"/>
      <c r="E97" s="37"/>
      <c r="F97" s="32"/>
      <c r="G97" s="2166"/>
      <c r="H97" s="2988"/>
      <c r="I97" s="1878"/>
    </row>
    <row r="98" spans="1:9">
      <c r="A98" s="2672"/>
      <c r="B98" s="37"/>
      <c r="C98" s="37"/>
      <c r="D98" s="37"/>
      <c r="E98" s="37"/>
      <c r="F98" s="32"/>
      <c r="G98" s="2166"/>
      <c r="H98" s="2988"/>
      <c r="I98" s="1878"/>
    </row>
    <row r="99" spans="1:9">
      <c r="A99" s="2672"/>
      <c r="B99" s="37"/>
      <c r="C99" s="37"/>
      <c r="D99" s="37"/>
      <c r="E99" s="37"/>
      <c r="F99" s="32"/>
      <c r="G99" s="2166"/>
      <c r="H99" s="2988"/>
      <c r="I99" s="1878"/>
    </row>
    <row r="100" spans="1:9">
      <c r="A100" s="2672"/>
      <c r="B100" s="37"/>
      <c r="C100" s="37"/>
      <c r="D100" s="37"/>
      <c r="E100" s="37"/>
      <c r="F100" s="32"/>
      <c r="G100" s="2166"/>
      <c r="H100" s="2988"/>
      <c r="I100" s="1878"/>
    </row>
    <row r="101" spans="1:9">
      <c r="A101" s="2672"/>
      <c r="B101" s="37"/>
      <c r="C101" s="37"/>
      <c r="D101" s="37"/>
      <c r="E101" s="37"/>
      <c r="F101" s="32"/>
      <c r="G101" s="2166"/>
      <c r="H101" s="2988"/>
      <c r="I101" s="1878"/>
    </row>
    <row r="102" spans="1:9">
      <c r="A102" s="2672"/>
      <c r="B102" s="37"/>
      <c r="C102" s="37"/>
      <c r="D102" s="37"/>
      <c r="E102" s="37"/>
      <c r="F102" s="32"/>
      <c r="G102" s="2166"/>
      <c r="H102" s="2988"/>
      <c r="I102" s="1878"/>
    </row>
    <row r="103" spans="1:9">
      <c r="A103" s="2672"/>
      <c r="B103" s="37"/>
      <c r="C103" s="37"/>
      <c r="D103" s="37"/>
      <c r="E103" s="37"/>
      <c r="F103" s="32"/>
      <c r="G103" s="2166"/>
      <c r="H103" s="2988"/>
      <c r="I103" s="1878"/>
    </row>
    <row r="104" spans="1:9">
      <c r="A104" s="2672"/>
      <c r="B104" s="37"/>
      <c r="C104" s="37"/>
      <c r="D104" s="37"/>
      <c r="E104" s="37"/>
      <c r="F104" s="32"/>
      <c r="G104" s="2166"/>
      <c r="H104" s="2988"/>
      <c r="I104" s="1878"/>
    </row>
    <row r="105" spans="1:9">
      <c r="A105" s="2672"/>
      <c r="B105" s="37"/>
      <c r="C105" s="37"/>
      <c r="D105" s="37"/>
      <c r="E105" s="37"/>
      <c r="F105" s="32"/>
      <c r="G105" s="2166"/>
      <c r="H105" s="2988"/>
      <c r="I105" s="1878"/>
    </row>
    <row r="106" spans="1:9">
      <c r="A106" s="2672"/>
      <c r="B106" s="37"/>
      <c r="C106" s="37"/>
      <c r="D106" s="37"/>
      <c r="E106" s="37"/>
      <c r="F106" s="32"/>
      <c r="G106" s="2166"/>
      <c r="H106" s="2988"/>
      <c r="I106" s="1878"/>
    </row>
    <row r="107" spans="1:9">
      <c r="A107" s="2672"/>
      <c r="B107" s="37"/>
      <c r="C107" s="37"/>
      <c r="D107" s="37"/>
      <c r="E107" s="37"/>
      <c r="F107" s="32"/>
      <c r="G107" s="2166"/>
      <c r="H107" s="2988"/>
      <c r="I107" s="1878"/>
    </row>
    <row r="108" spans="1:9">
      <c r="A108" s="2672"/>
      <c r="B108" s="37"/>
      <c r="C108" s="37"/>
      <c r="D108" s="37"/>
      <c r="E108" s="37"/>
      <c r="F108" s="32"/>
      <c r="G108" s="2166"/>
      <c r="H108" s="2988"/>
      <c r="I108" s="1878"/>
    </row>
    <row r="109" spans="1:9">
      <c r="A109" s="2672"/>
      <c r="B109" s="37"/>
      <c r="C109" s="37"/>
      <c r="D109" s="37"/>
      <c r="E109" s="37"/>
      <c r="F109" s="32"/>
      <c r="G109" s="2166"/>
      <c r="H109" s="2988"/>
      <c r="I109" s="1878"/>
    </row>
    <row r="110" spans="1:9">
      <c r="A110" s="2672"/>
      <c r="B110" s="37"/>
      <c r="C110" s="37"/>
      <c r="D110" s="37"/>
      <c r="E110" s="37"/>
      <c r="F110" s="32"/>
      <c r="G110" s="2166"/>
      <c r="H110" s="2988"/>
      <c r="I110" s="1878"/>
    </row>
    <row r="111" spans="1:9">
      <c r="A111" s="2672"/>
      <c r="B111" s="37"/>
      <c r="C111" s="37"/>
      <c r="D111" s="37"/>
      <c r="E111" s="37"/>
      <c r="F111" s="32"/>
      <c r="G111" s="2166"/>
      <c r="H111" s="2988"/>
      <c r="I111" s="1878"/>
    </row>
    <row r="112" spans="1:9">
      <c r="A112" s="2672"/>
      <c r="B112" s="37"/>
      <c r="C112" s="37"/>
      <c r="D112" s="37"/>
      <c r="E112" s="37"/>
      <c r="F112" s="32"/>
      <c r="G112" s="2166"/>
      <c r="H112" s="2988"/>
      <c r="I112" s="1878"/>
    </row>
    <row r="113" spans="1:9">
      <c r="A113" s="2672"/>
      <c r="B113" s="37"/>
      <c r="C113" s="37"/>
      <c r="D113" s="37"/>
      <c r="E113" s="37"/>
      <c r="F113" s="32"/>
      <c r="G113" s="2166"/>
      <c r="H113" s="2988"/>
      <c r="I113" s="1878"/>
    </row>
    <row r="114" spans="1:9">
      <c r="A114" s="2672"/>
      <c r="B114" s="37"/>
      <c r="C114" s="37"/>
      <c r="D114" s="37"/>
      <c r="E114" s="37"/>
      <c r="F114" s="32"/>
      <c r="G114" s="2166"/>
      <c r="H114" s="2988"/>
      <c r="I114" s="1878"/>
    </row>
    <row r="115" spans="1:9">
      <c r="A115" s="2672"/>
      <c r="B115" s="37"/>
      <c r="C115" s="37"/>
      <c r="D115" s="37"/>
      <c r="E115" s="37"/>
      <c r="F115" s="32"/>
      <c r="G115" s="2166"/>
      <c r="H115" s="2988"/>
      <c r="I115" s="1878"/>
    </row>
    <row r="116" spans="1:9">
      <c r="A116" s="2672"/>
      <c r="B116" s="37"/>
      <c r="C116" s="37"/>
      <c r="D116" s="37"/>
      <c r="E116" s="37"/>
      <c r="F116" s="32"/>
      <c r="G116" s="2166"/>
      <c r="H116" s="2988"/>
      <c r="I116" s="1878"/>
    </row>
    <row r="117" spans="1:9">
      <c r="A117" s="2672"/>
      <c r="B117" s="37"/>
      <c r="C117" s="37"/>
      <c r="D117" s="37"/>
      <c r="E117" s="37"/>
      <c r="F117" s="32"/>
      <c r="G117" s="2166"/>
      <c r="H117" s="2988"/>
      <c r="I117" s="1878"/>
    </row>
    <row r="118" spans="1:9">
      <c r="A118" s="2672"/>
      <c r="B118" s="32"/>
      <c r="C118" s="37"/>
      <c r="D118" s="37"/>
      <c r="E118" s="37"/>
      <c r="F118" s="32"/>
      <c r="G118" s="2166"/>
      <c r="H118" s="2988"/>
      <c r="I118" s="1878"/>
    </row>
    <row r="119" spans="1:9">
      <c r="A119" s="2672"/>
      <c r="B119" s="32"/>
      <c r="C119" s="37"/>
      <c r="D119" s="37"/>
      <c r="E119" s="37"/>
      <c r="F119" s="32"/>
      <c r="G119" s="2166"/>
      <c r="H119" s="2988"/>
      <c r="I119" s="1878"/>
    </row>
    <row r="120" spans="1:9">
      <c r="A120" s="2672"/>
      <c r="B120" s="32"/>
      <c r="C120" s="37"/>
      <c r="D120" s="37"/>
      <c r="E120" s="37"/>
      <c r="F120" s="32"/>
      <c r="G120" s="2166"/>
      <c r="H120" s="2988"/>
      <c r="I120" s="1878"/>
    </row>
    <row r="121" spans="1:9">
      <c r="A121" s="2672"/>
      <c r="B121" s="32"/>
      <c r="C121" s="37"/>
      <c r="D121" s="37"/>
      <c r="E121" s="37"/>
      <c r="F121" s="32"/>
      <c r="G121" s="2166"/>
      <c r="H121" s="2988"/>
      <c r="I121" s="1878"/>
    </row>
    <row r="122" spans="1:9">
      <c r="A122" s="2672"/>
      <c r="B122" s="32"/>
      <c r="C122" s="37"/>
      <c r="D122" s="37"/>
      <c r="E122" s="37"/>
      <c r="F122" s="32"/>
      <c r="G122" s="2166"/>
      <c r="H122" s="2988"/>
      <c r="I122" s="1878"/>
    </row>
    <row r="123" spans="1:9">
      <c r="A123" s="2672"/>
      <c r="B123" s="32"/>
      <c r="C123" s="37"/>
      <c r="D123" s="37"/>
      <c r="E123" s="37"/>
      <c r="F123" s="32"/>
      <c r="G123" s="2166"/>
      <c r="H123" s="2988"/>
      <c r="I123" s="1878"/>
    </row>
    <row r="124" spans="1:9">
      <c r="A124" s="2672"/>
      <c r="B124" s="32"/>
      <c r="C124" s="37"/>
      <c r="D124" s="37"/>
      <c r="E124" s="37"/>
      <c r="F124" s="32"/>
      <c r="G124" s="2166"/>
      <c r="H124" s="2988"/>
      <c r="I124" s="1878"/>
    </row>
    <row r="125" spans="1:9">
      <c r="A125" s="2672"/>
      <c r="B125" s="32"/>
      <c r="C125" s="37"/>
      <c r="D125" s="37"/>
      <c r="E125" s="37"/>
      <c r="F125" s="32"/>
      <c r="G125" s="2166"/>
      <c r="H125" s="2988"/>
      <c r="I125" s="1878"/>
    </row>
    <row r="126" spans="1:9" ht="15.75" thickBot="1">
      <c r="A126" s="1999"/>
      <c r="B126" s="2753"/>
      <c r="C126" s="2792"/>
      <c r="D126" s="2792"/>
      <c r="E126" s="2792"/>
      <c r="F126" s="2753"/>
      <c r="G126" s="2989"/>
      <c r="H126" s="2167"/>
      <c r="I126" s="1878"/>
    </row>
    <row r="127" spans="1:9">
      <c r="A127" s="119" t="s">
        <v>4490</v>
      </c>
      <c r="B127" s="32"/>
      <c r="C127" s="37"/>
      <c r="D127" s="37"/>
      <c r="E127" s="37"/>
      <c r="F127" s="32"/>
      <c r="G127" s="1613"/>
      <c r="H127" s="1613"/>
      <c r="I127" s="1874"/>
    </row>
    <row r="128" spans="1:9">
      <c r="A128" s="37" t="s">
        <v>994</v>
      </c>
      <c r="B128" s="37"/>
      <c r="C128" s="37"/>
      <c r="D128" s="37"/>
      <c r="E128" s="37"/>
      <c r="F128" s="37"/>
      <c r="G128" s="1680"/>
      <c r="H128" s="1680"/>
      <c r="I128" s="1873"/>
    </row>
    <row r="129" spans="1:9">
      <c r="A129" s="37"/>
      <c r="B129" s="37"/>
      <c r="C129" s="37"/>
      <c r="D129" s="37"/>
      <c r="E129" s="37"/>
      <c r="F129" s="37"/>
      <c r="G129" s="1680"/>
      <c r="H129" s="1680"/>
      <c r="I129" s="1873"/>
    </row>
    <row r="130" spans="1:9" ht="15.75" thickBot="1">
      <c r="A130" s="32"/>
      <c r="B130" s="32"/>
      <c r="C130" s="32"/>
      <c r="D130" s="32"/>
      <c r="E130" s="32"/>
      <c r="F130" s="32"/>
      <c r="G130" s="1613"/>
      <c r="H130" s="1613"/>
      <c r="I130" s="1874"/>
    </row>
    <row r="131" spans="1:9">
      <c r="A131" s="1986"/>
      <c r="B131" s="2148" t="s">
        <v>1757</v>
      </c>
      <c r="C131" s="2148" t="s">
        <v>1307</v>
      </c>
      <c r="D131" s="2148"/>
      <c r="E131" s="2990"/>
      <c r="F131" s="2990"/>
      <c r="G131" s="2160" t="s">
        <v>1680</v>
      </c>
      <c r="H131" s="2161" t="s">
        <v>1681</v>
      </c>
      <c r="I131" s="1882"/>
    </row>
    <row r="132" spans="1:9">
      <c r="A132" s="2672"/>
      <c r="B132" s="13" t="str">
        <f>'Data Sheet'!$C$25</f>
        <v xml:space="preserve">Niagara Mohawk Power Corporation </v>
      </c>
      <c r="C132" s="137" t="s">
        <v>1308</v>
      </c>
      <c r="D132" s="32" t="s">
        <v>5791</v>
      </c>
      <c r="E132" s="2656"/>
      <c r="F132" s="2656" t="s">
        <v>1310</v>
      </c>
      <c r="G132" s="1731" t="s">
        <v>1682</v>
      </c>
      <c r="H132" s="2986"/>
      <c r="I132" s="1882"/>
    </row>
    <row r="133" spans="1:9" ht="15.75" thickBot="1">
      <c r="A133" s="2672"/>
      <c r="B133" s="32"/>
      <c r="C133" s="137" t="s">
        <v>1311</v>
      </c>
      <c r="D133" s="32" t="s">
        <v>1309</v>
      </c>
      <c r="E133" s="2656"/>
      <c r="F133" s="2656" t="s">
        <v>1312</v>
      </c>
      <c r="G133" s="1517" t="str">
        <f>'Data Sheet'!$C$40</f>
        <v>April 30, 2025</v>
      </c>
      <c r="H133" s="2999" t="str">
        <f>'Data Sheet'!$C$38</f>
        <v>December 31, 2024</v>
      </c>
      <c r="I133" s="1884"/>
    </row>
    <row r="134" spans="1:9" ht="16.5" thickBot="1">
      <c r="A134" s="3000" t="s">
        <v>995</v>
      </c>
      <c r="B134" s="3001"/>
      <c r="C134" s="3002"/>
      <c r="D134" s="3002"/>
      <c r="E134" s="2968"/>
      <c r="F134" s="3003"/>
      <c r="G134" s="3004"/>
      <c r="H134" s="3005"/>
      <c r="I134" s="1883"/>
    </row>
    <row r="135" spans="1:9">
      <c r="A135" s="2672"/>
      <c r="B135" s="2788"/>
      <c r="C135" s="37"/>
      <c r="D135" s="37"/>
      <c r="E135" s="2789"/>
      <c r="F135" s="2981" t="s">
        <v>1693</v>
      </c>
      <c r="G135" s="2976" t="s">
        <v>1791</v>
      </c>
      <c r="H135" s="2152" t="s">
        <v>1791</v>
      </c>
      <c r="I135" s="1883"/>
    </row>
    <row r="136" spans="1:9">
      <c r="A136" s="2672" t="s">
        <v>1686</v>
      </c>
      <c r="B136" s="2788" t="s">
        <v>255</v>
      </c>
      <c r="C136" s="2880"/>
      <c r="D136" s="2880"/>
      <c r="E136" s="2789"/>
      <c r="F136" s="2981" t="s">
        <v>2933</v>
      </c>
      <c r="G136" s="2976" t="s">
        <v>1792</v>
      </c>
      <c r="H136" s="2152" t="s">
        <v>2434</v>
      </c>
      <c r="I136" s="1883"/>
    </row>
    <row r="137" spans="1:9">
      <c r="A137" s="2991" t="s">
        <v>1689</v>
      </c>
      <c r="B137" s="2788" t="s">
        <v>2935</v>
      </c>
      <c r="C137" s="2880"/>
      <c r="D137" s="2880"/>
      <c r="E137" s="2789"/>
      <c r="F137" s="2982" t="s">
        <v>2936</v>
      </c>
      <c r="G137" s="1732" t="s">
        <v>2937</v>
      </c>
      <c r="H137" s="2153" t="s">
        <v>2938</v>
      </c>
      <c r="I137" s="1883"/>
    </row>
    <row r="138" spans="1:9" ht="15.75">
      <c r="A138" s="2794" t="s">
        <v>2435</v>
      </c>
      <c r="B138" s="2994" t="s">
        <v>996</v>
      </c>
      <c r="C138" s="2973"/>
      <c r="D138" s="2973"/>
      <c r="E138" s="2975"/>
      <c r="F138" s="2983"/>
      <c r="G138" s="2977"/>
      <c r="H138" s="2156"/>
      <c r="I138" s="1880"/>
    </row>
    <row r="139" spans="1:9">
      <c r="A139" s="2794" t="s">
        <v>2437</v>
      </c>
      <c r="B139" s="2995" t="s">
        <v>997</v>
      </c>
      <c r="C139" s="2973"/>
      <c r="D139" s="2973"/>
      <c r="E139" s="2975"/>
      <c r="F139" s="2984" t="s">
        <v>1618</v>
      </c>
      <c r="G139" s="3368">
        <v>187364863</v>
      </c>
      <c r="H139" s="3369">
        <v>187364863</v>
      </c>
      <c r="I139" s="1878"/>
    </row>
    <row r="140" spans="1:9">
      <c r="A140" s="2794" t="s">
        <v>2439</v>
      </c>
      <c r="B140" s="2995" t="s">
        <v>998</v>
      </c>
      <c r="C140" s="2973"/>
      <c r="D140" s="2973"/>
      <c r="E140" s="2975"/>
      <c r="F140" s="2984" t="s">
        <v>1618</v>
      </c>
      <c r="G140" s="2978">
        <v>28984701</v>
      </c>
      <c r="H140" s="2157">
        <v>28984701</v>
      </c>
      <c r="I140" s="1878"/>
    </row>
    <row r="141" spans="1:9">
      <c r="A141" s="2794" t="s">
        <v>2441</v>
      </c>
      <c r="B141" s="2996" t="s">
        <v>999</v>
      </c>
      <c r="C141" s="37"/>
      <c r="D141" s="37"/>
      <c r="E141" s="2134"/>
      <c r="F141" s="2984" t="s">
        <v>965</v>
      </c>
      <c r="G141" s="2978"/>
      <c r="H141" s="2157"/>
      <c r="I141" s="1878"/>
    </row>
    <row r="142" spans="1:9">
      <c r="A142" s="2794" t="s">
        <v>1803</v>
      </c>
      <c r="B142" s="2996" t="s">
        <v>1000</v>
      </c>
      <c r="C142" s="2974"/>
      <c r="D142" s="2974"/>
      <c r="E142" s="2134"/>
      <c r="F142" s="2984" t="s">
        <v>965</v>
      </c>
      <c r="G142" s="2978"/>
      <c r="H142" s="2157"/>
      <c r="I142" s="1878"/>
    </row>
    <row r="143" spans="1:9">
      <c r="A143" s="2794" t="s">
        <v>1805</v>
      </c>
      <c r="B143" s="2996" t="s">
        <v>1001</v>
      </c>
      <c r="C143" s="2973"/>
      <c r="D143" s="2973"/>
      <c r="E143" s="2134"/>
      <c r="F143" s="2984" t="s">
        <v>965</v>
      </c>
      <c r="G143" s="2978"/>
      <c r="H143" s="2157"/>
      <c r="I143" s="1878"/>
    </row>
    <row r="144" spans="1:9">
      <c r="A144" s="2794" t="s">
        <v>1808</v>
      </c>
      <c r="B144" s="2996" t="s">
        <v>1714</v>
      </c>
      <c r="C144" s="2973"/>
      <c r="D144" s="2973"/>
      <c r="E144" s="2134"/>
      <c r="F144" s="2984">
        <v>253</v>
      </c>
      <c r="G144" s="2979">
        <v>1858731405</v>
      </c>
      <c r="H144" s="2155">
        <v>2158731405</v>
      </c>
      <c r="I144" s="1878"/>
    </row>
    <row r="145" spans="1:9">
      <c r="A145" s="2794" t="s">
        <v>1810</v>
      </c>
      <c r="B145" s="2996" t="s">
        <v>2321</v>
      </c>
      <c r="C145" s="2973"/>
      <c r="D145" s="2973"/>
      <c r="E145" s="2134"/>
      <c r="F145" s="2984" t="s">
        <v>965</v>
      </c>
      <c r="G145" s="2978"/>
      <c r="H145" s="2157">
        <v>0</v>
      </c>
      <c r="I145" s="1878"/>
    </row>
    <row r="146" spans="1:9">
      <c r="A146" s="2794" t="s">
        <v>1812</v>
      </c>
      <c r="B146" s="2996" t="s">
        <v>2322</v>
      </c>
      <c r="C146" s="2973"/>
      <c r="D146" s="2973"/>
      <c r="E146" s="2134"/>
      <c r="F146" s="2984">
        <v>254</v>
      </c>
      <c r="G146" s="2978"/>
      <c r="H146" s="2157"/>
      <c r="I146" s="1878"/>
    </row>
    <row r="147" spans="1:9">
      <c r="A147" s="2794" t="s">
        <v>1814</v>
      </c>
      <c r="B147" s="2996" t="s">
        <v>2323</v>
      </c>
      <c r="C147" s="2973"/>
      <c r="D147" s="2973"/>
      <c r="E147" s="2134"/>
      <c r="F147" s="2984">
        <v>254</v>
      </c>
      <c r="G147" s="2978"/>
      <c r="H147" s="2157"/>
      <c r="I147" s="1878"/>
    </row>
    <row r="148" spans="1:9">
      <c r="A148" s="2794" t="s">
        <v>1816</v>
      </c>
      <c r="B148" s="2996" t="s">
        <v>2324</v>
      </c>
      <c r="C148" s="2973"/>
      <c r="D148" s="2973"/>
      <c r="E148" s="2134"/>
      <c r="F148" s="2984" t="s">
        <v>472</v>
      </c>
      <c r="G148" s="2978">
        <v>2329551540</v>
      </c>
      <c r="H148" s="2157">
        <v>2664033167</v>
      </c>
      <c r="I148" s="1878"/>
    </row>
    <row r="149" spans="1:9">
      <c r="A149" s="2794" t="s">
        <v>1818</v>
      </c>
      <c r="B149" s="2996" t="s">
        <v>2325</v>
      </c>
      <c r="C149" s="2973"/>
      <c r="D149" s="2973"/>
      <c r="E149" s="2134"/>
      <c r="F149" s="2984" t="s">
        <v>472</v>
      </c>
      <c r="G149" s="2978">
        <v>-2731779</v>
      </c>
      <c r="H149" s="2157">
        <v>-2738692</v>
      </c>
      <c r="I149" s="1878"/>
    </row>
    <row r="150" spans="1:9">
      <c r="A150" s="2794" t="s">
        <v>1820</v>
      </c>
      <c r="B150" s="2996" t="s">
        <v>2326</v>
      </c>
      <c r="C150" s="2973"/>
      <c r="D150" s="2973"/>
      <c r="E150" s="2134"/>
      <c r="F150" s="2984" t="s">
        <v>1618</v>
      </c>
      <c r="G150" s="2978"/>
      <c r="H150" s="2157"/>
      <c r="I150" s="1878"/>
    </row>
    <row r="151" spans="1:9">
      <c r="A151" s="2794" t="s">
        <v>1822</v>
      </c>
      <c r="B151" s="2996" t="s">
        <v>3740</v>
      </c>
      <c r="C151" s="37"/>
      <c r="D151" s="37"/>
      <c r="E151" s="2134"/>
      <c r="F151" s="2984" t="s">
        <v>3741</v>
      </c>
      <c r="G151" s="2978">
        <v>2719599</v>
      </c>
      <c r="H151" s="2157">
        <v>2750446</v>
      </c>
      <c r="I151" s="1878"/>
    </row>
    <row r="152" spans="1:9">
      <c r="A152" s="2794" t="s">
        <v>1824</v>
      </c>
      <c r="B152" s="2996" t="s">
        <v>4410</v>
      </c>
      <c r="C152" s="2973"/>
      <c r="D152" s="2973"/>
      <c r="E152" s="2134"/>
      <c r="F152" s="2984" t="s">
        <v>965</v>
      </c>
      <c r="G152" s="2978">
        <f>SUM(G139:G145)-G146-G147+SUM(G148:G149)-G150+G151</f>
        <v>4404620329</v>
      </c>
      <c r="H152" s="2157">
        <f>SUM(H139:H145)-H146-H147+SUM(H148:H149)-H150+H151</f>
        <v>5039125890</v>
      </c>
      <c r="I152" s="1878"/>
    </row>
    <row r="153" spans="1:9" ht="15.75">
      <c r="A153" s="2794" t="s">
        <v>1826</v>
      </c>
      <c r="B153" s="2997" t="s">
        <v>2327</v>
      </c>
      <c r="C153" s="2973"/>
      <c r="D153" s="2973"/>
      <c r="E153" s="2134"/>
      <c r="F153" s="2983"/>
      <c r="G153" s="2980"/>
      <c r="H153" s="2156"/>
      <c r="I153" s="1880"/>
    </row>
    <row r="154" spans="1:9">
      <c r="A154" s="2794" t="s">
        <v>1828</v>
      </c>
      <c r="B154" s="2996" t="s">
        <v>2328</v>
      </c>
      <c r="C154" s="2973"/>
      <c r="D154" s="2973"/>
      <c r="E154" s="2134"/>
      <c r="F154" s="2984" t="s">
        <v>1623</v>
      </c>
      <c r="G154" s="2979">
        <v>4154365000</v>
      </c>
      <c r="H154" s="2155">
        <v>4854365000</v>
      </c>
      <c r="I154" s="1878"/>
    </row>
    <row r="155" spans="1:9">
      <c r="A155" s="2794" t="s">
        <v>1830</v>
      </c>
      <c r="B155" s="2996" t="s">
        <v>2329</v>
      </c>
      <c r="C155" s="2973"/>
      <c r="D155" s="2973"/>
      <c r="E155" s="2134"/>
      <c r="F155" s="2984" t="s">
        <v>1623</v>
      </c>
      <c r="G155" s="2978"/>
      <c r="H155" s="2157"/>
      <c r="I155" s="1878"/>
    </row>
    <row r="156" spans="1:9">
      <c r="A156" s="2794" t="s">
        <v>1832</v>
      </c>
      <c r="B156" s="2996" t="s">
        <v>2330</v>
      </c>
      <c r="C156" s="2973"/>
      <c r="D156" s="2973"/>
      <c r="E156" s="2134"/>
      <c r="F156" s="2984" t="s">
        <v>1623</v>
      </c>
      <c r="G156" s="2978"/>
      <c r="H156" s="2157">
        <v>500000000</v>
      </c>
      <c r="I156" s="1878"/>
    </row>
    <row r="157" spans="1:9">
      <c r="A157" s="2794" t="s">
        <v>1834</v>
      </c>
      <c r="B157" s="2996" t="s">
        <v>2331</v>
      </c>
      <c r="C157" s="2973"/>
      <c r="D157" s="2973"/>
      <c r="E157" s="2134"/>
      <c r="F157" s="2984" t="s">
        <v>1623</v>
      </c>
      <c r="G157" s="2978">
        <v>0</v>
      </c>
      <c r="H157" s="2157">
        <v>0</v>
      </c>
      <c r="I157" s="1878"/>
    </row>
    <row r="158" spans="1:9">
      <c r="A158" s="2794" t="s">
        <v>1836</v>
      </c>
      <c r="B158" s="2996" t="s">
        <v>2332</v>
      </c>
      <c r="C158" s="2973"/>
      <c r="D158" s="2973"/>
      <c r="E158" s="2134"/>
      <c r="F158" s="2984" t="s">
        <v>965</v>
      </c>
      <c r="G158" s="2978"/>
      <c r="H158" s="2157"/>
      <c r="I158" s="1878"/>
    </row>
    <row r="159" spans="1:9">
      <c r="A159" s="2794" t="s">
        <v>1838</v>
      </c>
      <c r="B159" s="2996" t="s">
        <v>2333</v>
      </c>
      <c r="C159" s="2973"/>
      <c r="D159" s="2973"/>
      <c r="E159" s="2134"/>
      <c r="F159" s="2984" t="s">
        <v>965</v>
      </c>
      <c r="G159" s="2978">
        <v>5048</v>
      </c>
      <c r="H159" s="2157">
        <v>4594</v>
      </c>
      <c r="I159" s="1878"/>
    </row>
    <row r="160" spans="1:9">
      <c r="A160" s="2794" t="s">
        <v>1839</v>
      </c>
      <c r="B160" s="2996" t="s">
        <v>4409</v>
      </c>
      <c r="C160" s="2973"/>
      <c r="D160" s="2973"/>
      <c r="E160" s="2134"/>
      <c r="F160" s="2984" t="s">
        <v>965</v>
      </c>
      <c r="G160" s="2978">
        <f>G154-G155+SUM(G156:G158)-G159</f>
        <v>4154359952</v>
      </c>
      <c r="H160" s="2157">
        <f>H154-H155+SUM(H156:H158)-H159</f>
        <v>5354360406</v>
      </c>
      <c r="I160" s="1878"/>
    </row>
    <row r="161" spans="1:9" ht="15.75">
      <c r="A161" s="2794" t="s">
        <v>1841</v>
      </c>
      <c r="B161" s="2997" t="s">
        <v>2334</v>
      </c>
      <c r="C161" s="2973"/>
      <c r="D161" s="2973"/>
      <c r="E161" s="2134"/>
      <c r="F161" s="2983"/>
      <c r="G161" s="2980"/>
      <c r="H161" s="2156"/>
      <c r="I161" s="1880"/>
    </row>
    <row r="162" spans="1:9">
      <c r="A162" s="2794" t="s">
        <v>1843</v>
      </c>
      <c r="B162" s="2996" t="s">
        <v>2335</v>
      </c>
      <c r="C162" s="2973"/>
      <c r="D162" s="2973"/>
      <c r="E162" s="2134"/>
      <c r="F162" s="2984" t="s">
        <v>965</v>
      </c>
      <c r="G162" s="2978">
        <v>329514838</v>
      </c>
      <c r="H162" s="2157">
        <v>361644274</v>
      </c>
      <c r="I162" s="1878"/>
    </row>
    <row r="163" spans="1:9">
      <c r="A163" s="2794" t="s">
        <v>1845</v>
      </c>
      <c r="B163" s="2996" t="s">
        <v>2336</v>
      </c>
      <c r="C163" s="2973"/>
      <c r="D163" s="2973"/>
      <c r="E163" s="2134"/>
      <c r="F163" s="2984" t="s">
        <v>965</v>
      </c>
      <c r="G163" s="2978"/>
      <c r="H163" s="2157"/>
      <c r="I163" s="1878"/>
    </row>
    <row r="164" spans="1:9">
      <c r="A164" s="2794" t="s">
        <v>1847</v>
      </c>
      <c r="B164" s="2996" t="s">
        <v>2337</v>
      </c>
      <c r="C164" s="2973"/>
      <c r="D164" s="2973"/>
      <c r="E164" s="2134"/>
      <c r="F164" s="2984" t="s">
        <v>965</v>
      </c>
      <c r="G164" s="2978">
        <v>19079142</v>
      </c>
      <c r="H164" s="2157">
        <v>17896753</v>
      </c>
      <c r="I164" s="1878"/>
    </row>
    <row r="165" spans="1:9">
      <c r="A165" s="2794" t="s">
        <v>1849</v>
      </c>
      <c r="B165" s="2996" t="s">
        <v>2338</v>
      </c>
      <c r="C165" s="2973"/>
      <c r="D165" s="2973"/>
      <c r="E165" s="2134"/>
      <c r="F165" s="2984" t="s">
        <v>965</v>
      </c>
      <c r="G165" s="2978">
        <v>34082529</v>
      </c>
      <c r="H165" s="2157">
        <v>1287934</v>
      </c>
      <c r="I165" s="1878"/>
    </row>
    <row r="166" spans="1:9">
      <c r="A166" s="2794" t="s">
        <v>1851</v>
      </c>
      <c r="B166" s="2996" t="s">
        <v>2339</v>
      </c>
      <c r="C166" s="2973"/>
      <c r="D166" s="2973"/>
      <c r="E166" s="2134"/>
      <c r="F166" s="2984" t="s">
        <v>965</v>
      </c>
      <c r="G166" s="2978">
        <v>382312791</v>
      </c>
      <c r="H166" s="2157">
        <v>370900978</v>
      </c>
      <c r="I166" s="1878"/>
    </row>
    <row r="167" spans="1:9">
      <c r="A167" s="2794" t="s">
        <v>1853</v>
      </c>
      <c r="B167" s="2996" t="s">
        <v>2340</v>
      </c>
      <c r="C167" s="2973"/>
      <c r="D167" s="2973"/>
      <c r="E167" s="2134"/>
      <c r="F167" s="2984" t="s">
        <v>965</v>
      </c>
      <c r="G167" s="2978"/>
      <c r="H167" s="2157"/>
      <c r="I167" s="1878"/>
    </row>
    <row r="168" spans="1:9">
      <c r="A168" s="2794" t="s">
        <v>181</v>
      </c>
      <c r="B168" s="2996" t="s">
        <v>3742</v>
      </c>
      <c r="C168" s="2973"/>
      <c r="D168" s="2973"/>
      <c r="E168" s="2134"/>
      <c r="F168" s="2984"/>
      <c r="G168" s="2978">
        <v>31475741</v>
      </c>
      <c r="H168" s="2157">
        <v>18061313</v>
      </c>
      <c r="I168" s="1878"/>
    </row>
    <row r="169" spans="1:9">
      <c r="A169" s="2794" t="s">
        <v>183</v>
      </c>
      <c r="B169" s="2996" t="s">
        <v>3743</v>
      </c>
      <c r="C169" s="2973"/>
      <c r="D169" s="2973"/>
      <c r="E169" s="2134"/>
      <c r="F169" s="2984"/>
      <c r="G169" s="2978"/>
      <c r="H169" s="2157"/>
      <c r="I169" s="1878"/>
    </row>
    <row r="170" spans="1:9">
      <c r="A170" s="2794" t="s">
        <v>185</v>
      </c>
      <c r="B170" s="2996" t="s">
        <v>3744</v>
      </c>
      <c r="C170" s="2973"/>
      <c r="D170" s="2973"/>
      <c r="E170" s="2134"/>
      <c r="F170" s="2984"/>
      <c r="G170" s="2978">
        <v>11842710</v>
      </c>
      <c r="H170" s="2157">
        <v>14085663</v>
      </c>
      <c r="I170" s="1878"/>
    </row>
    <row r="171" spans="1:9">
      <c r="A171" s="2794" t="s">
        <v>187</v>
      </c>
      <c r="B171" s="2996" t="s">
        <v>4408</v>
      </c>
      <c r="C171" s="2973"/>
      <c r="D171" s="2973"/>
      <c r="E171" s="2134"/>
      <c r="F171" s="2983"/>
      <c r="G171" s="3370">
        <f>SUM(G162:G170)</f>
        <v>808307751</v>
      </c>
      <c r="H171" s="3367">
        <f>SUM(H162:H170)</f>
        <v>783876915</v>
      </c>
      <c r="I171" s="1878"/>
    </row>
    <row r="172" spans="1:9" ht="15.75">
      <c r="A172" s="2794" t="s">
        <v>189</v>
      </c>
      <c r="B172" s="2997" t="s">
        <v>2341</v>
      </c>
      <c r="C172" s="2973"/>
      <c r="D172" s="2973"/>
      <c r="E172" s="2134"/>
      <c r="F172" s="2983"/>
      <c r="G172" s="2980"/>
      <c r="H172" s="2156"/>
      <c r="I172" s="1880"/>
    </row>
    <row r="173" spans="1:9">
      <c r="A173" s="2794" t="s">
        <v>191</v>
      </c>
      <c r="B173" s="2996" t="s">
        <v>2342</v>
      </c>
      <c r="C173" s="2973"/>
      <c r="D173" s="2973"/>
      <c r="E173" s="2134"/>
      <c r="F173" s="2984" t="s">
        <v>965</v>
      </c>
      <c r="G173" s="2978"/>
      <c r="H173" s="2157"/>
      <c r="I173" s="1878"/>
    </row>
    <row r="174" spans="1:9">
      <c r="A174" s="2794" t="s">
        <v>928</v>
      </c>
      <c r="B174" s="2996" t="s">
        <v>2343</v>
      </c>
      <c r="C174" s="2973"/>
      <c r="D174" s="2973"/>
      <c r="E174" s="2134"/>
      <c r="F174" s="2984" t="s">
        <v>965</v>
      </c>
      <c r="G174" s="2978">
        <v>403129877</v>
      </c>
      <c r="H174" s="2157">
        <v>409041800</v>
      </c>
      <c r="I174" s="1878"/>
    </row>
    <row r="175" spans="1:9">
      <c r="A175" s="2794" t="s">
        <v>930</v>
      </c>
      <c r="B175" s="2996" t="s">
        <v>2344</v>
      </c>
      <c r="C175" s="2973"/>
      <c r="D175" s="2973"/>
      <c r="E175" s="2134"/>
      <c r="F175" s="2984" t="s">
        <v>965</v>
      </c>
      <c r="G175" s="2978">
        <v>780497945</v>
      </c>
      <c r="H175" s="2157">
        <v>897361196</v>
      </c>
      <c r="I175" s="1878"/>
    </row>
    <row r="176" spans="1:9">
      <c r="A176" s="2794" t="s">
        <v>932</v>
      </c>
      <c r="B176" s="2996" t="s">
        <v>2345</v>
      </c>
      <c r="C176" s="2973"/>
      <c r="D176" s="2973"/>
      <c r="E176" s="2134"/>
      <c r="F176" s="2984" t="s">
        <v>965</v>
      </c>
      <c r="G176" s="2978">
        <v>191674132</v>
      </c>
      <c r="H176" s="2157">
        <v>207356738</v>
      </c>
      <c r="I176" s="1878"/>
    </row>
    <row r="177" spans="1:9">
      <c r="A177" s="2794" t="s">
        <v>934</v>
      </c>
      <c r="B177" s="2996" t="s">
        <v>2346</v>
      </c>
      <c r="C177" s="2973"/>
      <c r="D177" s="2973"/>
      <c r="E177" s="2134"/>
      <c r="F177" s="2984" t="s">
        <v>965</v>
      </c>
      <c r="G177" s="2978">
        <v>40117219</v>
      </c>
      <c r="H177" s="2157">
        <v>31716327</v>
      </c>
      <c r="I177" s="1878"/>
    </row>
    <row r="178" spans="1:9">
      <c r="A178" s="2794" t="s">
        <v>937</v>
      </c>
      <c r="B178" s="2996" t="s">
        <v>2347</v>
      </c>
      <c r="C178" s="2973"/>
      <c r="D178" s="2973"/>
      <c r="E178" s="2134"/>
      <c r="F178" s="2984" t="s">
        <v>1630</v>
      </c>
      <c r="G178" s="2978">
        <v>20383859</v>
      </c>
      <c r="H178" s="2157">
        <v>24255036</v>
      </c>
      <c r="I178" s="1878"/>
    </row>
    <row r="179" spans="1:9">
      <c r="A179" s="2794" t="s">
        <v>939</v>
      </c>
      <c r="B179" s="2793" t="s">
        <v>2348</v>
      </c>
      <c r="C179" s="2974"/>
      <c r="D179" s="2974"/>
      <c r="E179" s="2789"/>
      <c r="F179" s="2984" t="s">
        <v>965</v>
      </c>
      <c r="G179" s="2978">
        <v>34318828</v>
      </c>
      <c r="H179" s="2157">
        <v>61367740</v>
      </c>
      <c r="I179" s="1878"/>
    </row>
    <row r="180" spans="1:9">
      <c r="A180" s="2794" t="s">
        <v>941</v>
      </c>
      <c r="B180" s="2995" t="s">
        <v>2349</v>
      </c>
      <c r="C180" s="2973"/>
      <c r="D180" s="2973"/>
      <c r="E180" s="2975"/>
      <c r="F180" s="2984" t="s">
        <v>965</v>
      </c>
      <c r="G180" s="2978"/>
      <c r="H180" s="2157"/>
      <c r="I180" s="1878"/>
    </row>
    <row r="181" spans="1:9" ht="15.75" thickBot="1">
      <c r="A181" s="1999" t="s">
        <v>943</v>
      </c>
      <c r="B181" s="2995" t="s">
        <v>2350</v>
      </c>
      <c r="C181" s="2973"/>
      <c r="D181" s="2973"/>
      <c r="E181" s="2975"/>
      <c r="F181" s="2984" t="s">
        <v>965</v>
      </c>
      <c r="G181" s="2978"/>
      <c r="H181" s="2157"/>
      <c r="I181" s="1878"/>
    </row>
    <row r="182" spans="1:9">
      <c r="A182" s="2794" t="s">
        <v>945</v>
      </c>
      <c r="B182" s="2996" t="s">
        <v>2351</v>
      </c>
      <c r="C182" s="34"/>
      <c r="D182" s="34"/>
      <c r="E182" s="2134"/>
      <c r="F182" s="2984" t="s">
        <v>965</v>
      </c>
      <c r="G182" s="2978"/>
      <c r="H182" s="2157"/>
      <c r="I182" s="1878"/>
    </row>
    <row r="183" spans="1:9">
      <c r="A183" s="2794" t="s">
        <v>946</v>
      </c>
      <c r="B183" s="2996" t="s">
        <v>2352</v>
      </c>
      <c r="C183" s="34"/>
      <c r="D183" s="34"/>
      <c r="E183" s="2134"/>
      <c r="F183" s="2984" t="s">
        <v>965</v>
      </c>
      <c r="G183" s="2978">
        <v>-2591368</v>
      </c>
      <c r="H183" s="2157">
        <v>0</v>
      </c>
      <c r="I183" s="1878"/>
    </row>
    <row r="184" spans="1:9">
      <c r="A184" s="2794" t="s">
        <v>948</v>
      </c>
      <c r="B184" s="2996" t="s">
        <v>2353</v>
      </c>
      <c r="C184" s="34"/>
      <c r="D184" s="34"/>
      <c r="E184" s="2134"/>
      <c r="F184" s="2984" t="s">
        <v>965</v>
      </c>
      <c r="G184" s="2978">
        <v>529355088</v>
      </c>
      <c r="H184" s="2157">
        <v>485919155</v>
      </c>
      <c r="I184" s="1878"/>
    </row>
    <row r="185" spans="1:9">
      <c r="A185" s="2794" t="s">
        <v>950</v>
      </c>
      <c r="B185" s="2996" t="s">
        <v>2354</v>
      </c>
      <c r="C185" s="34"/>
      <c r="D185" s="34"/>
      <c r="E185" s="2134"/>
      <c r="F185" s="2984" t="s">
        <v>965</v>
      </c>
      <c r="G185" s="2978">
        <v>43976141</v>
      </c>
      <c r="H185" s="2157">
        <v>51324134</v>
      </c>
      <c r="I185" s="1878"/>
    </row>
    <row r="186" spans="1:9">
      <c r="A186" s="2794" t="s">
        <v>952</v>
      </c>
      <c r="B186" s="2996" t="s">
        <v>3746</v>
      </c>
      <c r="C186" s="34"/>
      <c r="D186" s="34"/>
      <c r="E186" s="2134"/>
      <c r="F186" s="2984"/>
      <c r="G186" s="2978">
        <v>125512442</v>
      </c>
      <c r="H186" s="2157">
        <v>40902188</v>
      </c>
      <c r="I186" s="1878"/>
    </row>
    <row r="187" spans="1:9">
      <c r="A187" s="2794" t="s">
        <v>954</v>
      </c>
      <c r="B187" s="2996" t="s">
        <v>3747</v>
      </c>
      <c r="C187" s="34"/>
      <c r="D187" s="34"/>
      <c r="E187" s="2134"/>
      <c r="F187" s="2984"/>
      <c r="G187" s="2978">
        <v>-31475741</v>
      </c>
      <c r="H187" s="2157">
        <v>-18061313</v>
      </c>
      <c r="I187" s="1878"/>
    </row>
    <row r="188" spans="1:9">
      <c r="A188" s="2794" t="s">
        <v>956</v>
      </c>
      <c r="B188" s="2996" t="s">
        <v>3748</v>
      </c>
      <c r="C188" s="34"/>
      <c r="D188" s="34"/>
      <c r="E188" s="2134"/>
      <c r="F188" s="2984"/>
      <c r="G188" s="2978">
        <v>0</v>
      </c>
      <c r="H188" s="2157">
        <v>0</v>
      </c>
      <c r="I188" s="1878"/>
    </row>
    <row r="189" spans="1:9">
      <c r="A189" s="2794" t="s">
        <v>958</v>
      </c>
      <c r="B189" s="2996" t="s">
        <v>3749</v>
      </c>
      <c r="C189" s="34"/>
      <c r="D189" s="34"/>
      <c r="E189" s="2134"/>
      <c r="F189" s="2984"/>
      <c r="G189" s="2166"/>
      <c r="H189" s="2157"/>
      <c r="I189" s="1878"/>
    </row>
    <row r="190" spans="1:9" ht="15.75" thickBot="1">
      <c r="A190" s="2993" t="s">
        <v>961</v>
      </c>
      <c r="B190" s="2158" t="s">
        <v>4407</v>
      </c>
      <c r="C190" s="2792"/>
      <c r="D190" s="2792"/>
      <c r="E190" s="2998"/>
      <c r="F190" s="1999"/>
      <c r="G190" s="2992">
        <f>SUM(G173:G189)</f>
        <v>2134898422</v>
      </c>
      <c r="H190" s="2985">
        <f>SUM(H173:H189)</f>
        <v>2191183001</v>
      </c>
      <c r="I190" s="1879"/>
    </row>
    <row r="191" spans="1:9">
      <c r="A191" s="119" t="s">
        <v>4490</v>
      </c>
      <c r="B191" s="32"/>
      <c r="C191" s="37"/>
      <c r="D191" s="37"/>
      <c r="E191" s="37"/>
      <c r="F191" s="32"/>
      <c r="G191" s="2166"/>
      <c r="H191" s="1613"/>
      <c r="I191" s="1874"/>
    </row>
    <row r="192" spans="1:9">
      <c r="A192" s="37" t="s">
        <v>2356</v>
      </c>
      <c r="B192" s="37"/>
      <c r="C192" s="37"/>
      <c r="D192" s="16"/>
      <c r="E192" s="37"/>
      <c r="F192" s="2789"/>
      <c r="G192" s="1680"/>
      <c r="H192" s="1680"/>
      <c r="I192" s="1873"/>
    </row>
    <row r="193" spans="1:9" ht="15.75" thickBot="1">
      <c r="A193" s="32"/>
      <c r="B193" s="32"/>
      <c r="C193" s="32"/>
      <c r="D193" s="32"/>
      <c r="E193" s="32"/>
      <c r="F193" s="32"/>
      <c r="G193" s="1613"/>
      <c r="H193" s="1613"/>
      <c r="I193" s="1874"/>
    </row>
    <row r="194" spans="1:9">
      <c r="A194" s="1986"/>
      <c r="B194" s="1987" t="s">
        <v>1757</v>
      </c>
      <c r="C194" s="1988" t="s">
        <v>1307</v>
      </c>
      <c r="D194" s="2148"/>
      <c r="E194" s="2148"/>
      <c r="F194" s="2106"/>
      <c r="G194" s="2160" t="s">
        <v>1680</v>
      </c>
      <c r="H194" s="2161" t="s">
        <v>1681</v>
      </c>
      <c r="I194" s="1882"/>
    </row>
    <row r="195" spans="1:9">
      <c r="A195" s="2672"/>
      <c r="B195" s="80" t="str">
        <f>'Data Sheet'!$C$25</f>
        <v xml:space="preserve">Niagara Mohawk Power Corporation </v>
      </c>
      <c r="C195" s="144" t="s">
        <v>1308</v>
      </c>
      <c r="D195" s="32" t="s">
        <v>5791</v>
      </c>
      <c r="E195" s="32"/>
      <c r="F195" s="2609" t="s">
        <v>1310</v>
      </c>
      <c r="G195" s="1731" t="s">
        <v>1682</v>
      </c>
      <c r="H195" s="2986"/>
      <c r="I195" s="1882"/>
    </row>
    <row r="196" spans="1:9">
      <c r="A196" s="2794"/>
      <c r="B196" s="40"/>
      <c r="C196" s="136" t="s">
        <v>1311</v>
      </c>
      <c r="D196" s="40" t="s">
        <v>1309</v>
      </c>
      <c r="E196" s="40"/>
      <c r="F196" s="2107" t="s">
        <v>1312</v>
      </c>
      <c r="G196" s="1506" t="str">
        <f>'Data Sheet'!$C$40</f>
        <v>April 30, 2025</v>
      </c>
      <c r="H196" s="2162" t="str">
        <f>'Data Sheet'!$C$38</f>
        <v>December 31, 2024</v>
      </c>
      <c r="I196" s="1884"/>
    </row>
    <row r="197" spans="1:9" ht="15.75">
      <c r="A197" s="2171" t="s">
        <v>2357</v>
      </c>
      <c r="B197" s="34"/>
      <c r="C197" s="34"/>
      <c r="D197" s="34"/>
      <c r="E197" s="34"/>
      <c r="F197" s="2134"/>
      <c r="G197" s="1732"/>
      <c r="H197" s="3371"/>
      <c r="I197" s="1883"/>
    </row>
    <row r="198" spans="1:9">
      <c r="A198" s="2111"/>
      <c r="B198" s="37"/>
      <c r="C198" s="37"/>
      <c r="D198" s="37"/>
      <c r="E198" s="37"/>
      <c r="F198" s="2790" t="s">
        <v>1693</v>
      </c>
      <c r="G198" s="1733" t="s">
        <v>1791</v>
      </c>
      <c r="H198" s="2152" t="s">
        <v>1791</v>
      </c>
      <c r="I198" s="1883"/>
    </row>
    <row r="199" spans="1:9">
      <c r="A199" s="2111" t="s">
        <v>1686</v>
      </c>
      <c r="B199" s="37" t="s">
        <v>255</v>
      </c>
      <c r="C199" s="37"/>
      <c r="D199" s="37"/>
      <c r="E199" s="37"/>
      <c r="F199" s="2790" t="s">
        <v>2933</v>
      </c>
      <c r="G199" s="1733" t="s">
        <v>1792</v>
      </c>
      <c r="H199" s="2152" t="s">
        <v>2434</v>
      </c>
      <c r="I199" s="1883"/>
    </row>
    <row r="200" spans="1:9" ht="15.75" thickBot="1">
      <c r="A200" s="2189" t="s">
        <v>1689</v>
      </c>
      <c r="B200" s="2792" t="s">
        <v>2935</v>
      </c>
      <c r="C200" s="2792"/>
      <c r="D200" s="2792"/>
      <c r="E200" s="2792"/>
      <c r="F200" s="2795" t="s">
        <v>2936</v>
      </c>
      <c r="G200" s="1734" t="s">
        <v>2937</v>
      </c>
      <c r="H200" s="2153" t="s">
        <v>2938</v>
      </c>
      <c r="I200" s="1883"/>
    </row>
    <row r="201" spans="1:9" ht="15.75">
      <c r="A201" s="2791" t="s">
        <v>963</v>
      </c>
      <c r="B201" s="1153" t="s">
        <v>2358</v>
      </c>
      <c r="C201" s="34"/>
      <c r="D201" s="34"/>
      <c r="E201" s="34"/>
      <c r="F201" s="57"/>
      <c r="G201" s="1729"/>
      <c r="H201" s="2156"/>
      <c r="I201" s="1880"/>
    </row>
    <row r="202" spans="1:9">
      <c r="A202" s="2791" t="s">
        <v>966</v>
      </c>
      <c r="B202" s="657" t="s">
        <v>2359</v>
      </c>
      <c r="C202" s="34"/>
      <c r="D202" s="34"/>
      <c r="E202" s="34"/>
      <c r="F202" s="100"/>
      <c r="G202" s="3372">
        <v>6007855</v>
      </c>
      <c r="H202" s="3369">
        <v>5178086</v>
      </c>
      <c r="I202" s="1878"/>
    </row>
    <row r="203" spans="1:9">
      <c r="A203" s="2791" t="s">
        <v>968</v>
      </c>
      <c r="B203" s="657" t="s">
        <v>2360</v>
      </c>
      <c r="C203" s="34"/>
      <c r="D203" s="34"/>
      <c r="E203" s="34"/>
      <c r="F203" s="136" t="s">
        <v>1632</v>
      </c>
      <c r="G203" s="2592">
        <v>8708090</v>
      </c>
      <c r="H203" s="2155">
        <v>8243587</v>
      </c>
      <c r="I203" s="1878"/>
    </row>
    <row r="204" spans="1:9">
      <c r="A204" s="2791" t="s">
        <v>970</v>
      </c>
      <c r="B204" s="657" t="s">
        <v>2361</v>
      </c>
      <c r="C204" s="34"/>
      <c r="D204" s="34"/>
      <c r="E204" s="34"/>
      <c r="F204" s="100"/>
      <c r="G204" s="1415"/>
      <c r="H204" s="2157"/>
      <c r="I204" s="1878"/>
    </row>
    <row r="205" spans="1:9">
      <c r="A205" s="2791" t="s">
        <v>972</v>
      </c>
      <c r="B205" s="657" t="s">
        <v>2362</v>
      </c>
      <c r="C205" s="34"/>
      <c r="D205" s="34"/>
      <c r="E205" s="34"/>
      <c r="F205" s="136">
        <v>269</v>
      </c>
      <c r="G205" s="1415">
        <v>247088401</v>
      </c>
      <c r="H205" s="2157">
        <v>255764969</v>
      </c>
      <c r="I205" s="1878"/>
    </row>
    <row r="206" spans="1:9">
      <c r="A206" s="2791" t="s">
        <v>974</v>
      </c>
      <c r="B206" s="657" t="s">
        <v>2363</v>
      </c>
      <c r="C206" s="34"/>
      <c r="D206" s="34"/>
      <c r="E206" s="34"/>
      <c r="F206" s="136">
        <v>278</v>
      </c>
      <c r="G206" s="1415">
        <v>2958408973</v>
      </c>
      <c r="H206" s="2157">
        <v>2961880830</v>
      </c>
      <c r="I206" s="1878"/>
    </row>
    <row r="207" spans="1:9">
      <c r="A207" s="2791" t="s">
        <v>976</v>
      </c>
      <c r="B207" s="657" t="s">
        <v>2364</v>
      </c>
      <c r="C207" s="34"/>
      <c r="D207" s="34"/>
      <c r="E207" s="34"/>
      <c r="F207" s="136">
        <v>269</v>
      </c>
      <c r="G207" s="1415"/>
      <c r="H207" s="2157"/>
      <c r="I207" s="1878"/>
    </row>
    <row r="208" spans="1:9">
      <c r="A208" s="2791" t="s">
        <v>978</v>
      </c>
      <c r="B208" s="657" t="s">
        <v>2365</v>
      </c>
      <c r="C208" s="34"/>
      <c r="D208" s="34"/>
      <c r="E208" s="34"/>
      <c r="F208" s="136" t="s">
        <v>2366</v>
      </c>
      <c r="G208" s="1415">
        <v>2373795653</v>
      </c>
      <c r="H208" s="2157">
        <v>2584567862</v>
      </c>
      <c r="I208" s="1878"/>
    </row>
    <row r="209" spans="1:9">
      <c r="A209" s="2791" t="s">
        <v>980</v>
      </c>
      <c r="B209" s="657" t="s">
        <v>4406</v>
      </c>
      <c r="C209" s="34"/>
      <c r="D209" s="34"/>
      <c r="E209" s="34"/>
      <c r="F209" s="100"/>
      <c r="G209" s="1415">
        <f>SUM(G202:G208)</f>
        <v>5594008972</v>
      </c>
      <c r="H209" s="2157">
        <f>SUM(H202:H208)</f>
        <v>5815635334</v>
      </c>
      <c r="I209" s="1878"/>
    </row>
    <row r="210" spans="1:9">
      <c r="A210" s="2791" t="s">
        <v>982</v>
      </c>
      <c r="B210" s="657"/>
      <c r="C210" s="34"/>
      <c r="D210" s="34"/>
      <c r="E210" s="34"/>
      <c r="F210" s="100"/>
      <c r="G210" s="1730"/>
      <c r="H210" s="2157"/>
      <c r="I210" s="1878"/>
    </row>
    <row r="211" spans="1:9">
      <c r="A211" s="2791" t="s">
        <v>984</v>
      </c>
      <c r="B211" s="657"/>
      <c r="C211" s="34"/>
      <c r="D211" s="34"/>
      <c r="E211" s="34"/>
      <c r="F211" s="100"/>
      <c r="G211" s="1730"/>
      <c r="H211" s="2157"/>
      <c r="I211" s="1878"/>
    </row>
    <row r="212" spans="1:9">
      <c r="A212" s="2791" t="s">
        <v>986</v>
      </c>
      <c r="B212" s="657"/>
      <c r="C212" s="34"/>
      <c r="D212" s="34"/>
      <c r="E212" s="34"/>
      <c r="F212" s="100"/>
      <c r="G212" s="1730"/>
      <c r="H212" s="2157"/>
      <c r="I212" s="1878"/>
    </row>
    <row r="213" spans="1:9">
      <c r="A213" s="2791" t="s">
        <v>988</v>
      </c>
      <c r="B213" s="657"/>
      <c r="C213" s="34"/>
      <c r="D213" s="34"/>
      <c r="E213" s="34"/>
      <c r="F213" s="100"/>
      <c r="G213" s="1730"/>
      <c r="H213" s="2157"/>
      <c r="I213" s="1878"/>
    </row>
    <row r="214" spans="1:9">
      <c r="A214" s="2791" t="s">
        <v>990</v>
      </c>
      <c r="B214" s="657"/>
      <c r="C214" s="34"/>
      <c r="D214" s="34"/>
      <c r="E214" s="34"/>
      <c r="F214" s="100"/>
      <c r="G214" s="1730"/>
      <c r="H214" s="2157"/>
      <c r="I214" s="1878"/>
    </row>
    <row r="215" spans="1:9">
      <c r="A215" s="2791" t="s">
        <v>992</v>
      </c>
      <c r="B215" s="657"/>
      <c r="C215" s="34"/>
      <c r="D215" s="34"/>
      <c r="E215" s="34"/>
      <c r="F215" s="100"/>
      <c r="G215" s="1730"/>
      <c r="H215" s="2157"/>
      <c r="I215" s="1878"/>
    </row>
    <row r="216" spans="1:9">
      <c r="A216" s="2791" t="s">
        <v>993</v>
      </c>
      <c r="B216" s="657"/>
      <c r="C216" s="34"/>
      <c r="D216" s="34"/>
      <c r="E216" s="34"/>
      <c r="F216" s="100"/>
      <c r="G216" s="1730"/>
      <c r="H216" s="2157"/>
      <c r="I216" s="1878"/>
    </row>
    <row r="217" spans="1:9">
      <c r="A217" s="2791" t="s">
        <v>2187</v>
      </c>
      <c r="B217" s="657"/>
      <c r="C217" s="34"/>
      <c r="D217" s="34"/>
      <c r="E217" s="34"/>
      <c r="F217" s="100"/>
      <c r="G217" s="1730"/>
      <c r="H217" s="2157"/>
      <c r="I217" s="1878"/>
    </row>
    <row r="218" spans="1:9">
      <c r="A218" s="2791" t="s">
        <v>2189</v>
      </c>
      <c r="B218" s="657"/>
      <c r="C218" s="34"/>
      <c r="D218" s="34"/>
      <c r="E218" s="34"/>
      <c r="F218" s="100"/>
      <c r="G218" s="1730"/>
      <c r="H218" s="2157"/>
      <c r="I218" s="1878"/>
    </row>
    <row r="219" spans="1:9">
      <c r="A219" s="2791" t="s">
        <v>2190</v>
      </c>
      <c r="B219" s="657"/>
      <c r="C219" s="34"/>
      <c r="D219" s="34"/>
      <c r="E219" s="34"/>
      <c r="F219" s="100"/>
      <c r="G219" s="1730"/>
      <c r="H219" s="2157"/>
      <c r="I219" s="1878"/>
    </row>
    <row r="220" spans="1:9">
      <c r="A220" s="2791" t="s">
        <v>3736</v>
      </c>
      <c r="B220" s="657"/>
      <c r="C220" s="34"/>
      <c r="D220" s="34"/>
      <c r="E220" s="34"/>
      <c r="F220" s="100"/>
      <c r="G220" s="1730"/>
      <c r="H220" s="2157"/>
      <c r="I220" s="1878"/>
    </row>
    <row r="221" spans="1:9">
      <c r="A221" s="2791" t="s">
        <v>3737</v>
      </c>
      <c r="B221" s="657"/>
      <c r="C221" s="34"/>
      <c r="D221" s="34"/>
      <c r="E221" s="34"/>
      <c r="F221" s="100"/>
      <c r="G221" s="1730"/>
      <c r="H221" s="2157"/>
      <c r="I221" s="1878"/>
    </row>
    <row r="222" spans="1:9">
      <c r="A222" s="2791" t="s">
        <v>3738</v>
      </c>
      <c r="B222" s="657"/>
      <c r="C222" s="34"/>
      <c r="D222" s="34"/>
      <c r="E222" s="34"/>
      <c r="F222" s="100"/>
      <c r="G222" s="1730"/>
      <c r="H222" s="2157"/>
      <c r="I222" s="1878"/>
    </row>
    <row r="223" spans="1:9">
      <c r="A223" s="2791" t="s">
        <v>3750</v>
      </c>
      <c r="B223" s="32" t="s">
        <v>3752</v>
      </c>
      <c r="C223" s="37"/>
      <c r="D223" s="37"/>
      <c r="E223" s="37"/>
      <c r="F223" s="54"/>
      <c r="G223" s="1736"/>
      <c r="H223" s="2168"/>
      <c r="I223" s="1880"/>
    </row>
    <row r="224" spans="1:9">
      <c r="A224" s="2791"/>
      <c r="B224" s="40" t="s">
        <v>3751</v>
      </c>
      <c r="C224" s="34"/>
      <c r="D224" s="34"/>
      <c r="E224" s="34"/>
      <c r="F224" s="57"/>
      <c r="G224" s="1737">
        <f>G152+G160+G171+G190+G209</f>
        <v>17096195426</v>
      </c>
      <c r="H224" s="2169">
        <f>H152+H160+H171+H190+H209</f>
        <v>19184181546</v>
      </c>
      <c r="I224" s="1879"/>
    </row>
    <row r="225" spans="1:9">
      <c r="A225" s="2672"/>
      <c r="B225" s="37"/>
      <c r="C225" s="37"/>
      <c r="D225" s="37"/>
      <c r="E225" s="37"/>
      <c r="F225" s="37"/>
      <c r="G225" s="128"/>
      <c r="H225" s="3006"/>
      <c r="I225" s="1880"/>
    </row>
    <row r="226" spans="1:9" ht="15.75">
      <c r="A226" s="2672"/>
      <c r="B226" s="3373" t="s">
        <v>2367</v>
      </c>
      <c r="C226" s="37"/>
      <c r="D226" s="37"/>
      <c r="E226" s="37"/>
      <c r="F226" s="37"/>
      <c r="G226" s="128"/>
      <c r="H226" s="3006"/>
      <c r="I226" s="1880"/>
    </row>
    <row r="227" spans="1:9">
      <c r="A227" s="2672"/>
      <c r="B227" s="119" t="s">
        <v>152</v>
      </c>
      <c r="C227" s="37"/>
      <c r="D227" s="37"/>
      <c r="E227" s="37"/>
      <c r="F227" s="37"/>
      <c r="G227" s="128"/>
      <c r="H227" s="3006"/>
      <c r="I227" s="1880"/>
    </row>
    <row r="228" spans="1:9">
      <c r="A228" s="2672"/>
      <c r="B228" s="119" t="s">
        <v>153</v>
      </c>
      <c r="C228" s="37"/>
      <c r="D228" s="37"/>
      <c r="E228" s="37"/>
      <c r="F228" s="37"/>
      <c r="G228" s="128"/>
      <c r="H228" s="3006"/>
      <c r="I228" s="1880"/>
    </row>
    <row r="229" spans="1:9">
      <c r="A229" s="2672"/>
      <c r="B229" s="37"/>
      <c r="C229" s="37"/>
      <c r="D229" s="37"/>
      <c r="E229" s="37"/>
      <c r="F229" s="37"/>
      <c r="G229" s="128"/>
      <c r="H229" s="2967"/>
      <c r="I229" s="1880"/>
    </row>
    <row r="230" spans="1:9">
      <c r="A230" s="2672"/>
      <c r="B230" s="37"/>
      <c r="C230" s="37"/>
      <c r="D230" s="37"/>
      <c r="E230" s="37"/>
      <c r="F230" s="37"/>
      <c r="G230" s="128"/>
      <c r="H230" s="3006"/>
      <c r="I230" s="1880"/>
    </row>
    <row r="231" spans="1:9">
      <c r="A231" s="2672"/>
      <c r="B231" s="37"/>
      <c r="C231" s="37"/>
      <c r="D231" s="37"/>
      <c r="E231" s="37"/>
      <c r="F231" s="37"/>
      <c r="G231" s="128"/>
      <c r="H231" s="3006"/>
      <c r="I231" s="1880"/>
    </row>
    <row r="232" spans="1:9">
      <c r="A232" s="2672"/>
      <c r="B232" s="37"/>
      <c r="C232" s="37"/>
      <c r="D232" s="37"/>
      <c r="E232" s="37"/>
      <c r="F232" s="37"/>
      <c r="G232" s="128"/>
      <c r="H232" s="3006"/>
      <c r="I232" s="1880"/>
    </row>
    <row r="233" spans="1:9">
      <c r="A233" s="2672"/>
      <c r="B233" s="37"/>
      <c r="C233" s="37"/>
      <c r="D233" s="37"/>
      <c r="E233" s="37"/>
      <c r="F233" s="37"/>
      <c r="G233" s="128"/>
      <c r="H233" s="3006"/>
      <c r="I233" s="1880"/>
    </row>
    <row r="234" spans="1:9">
      <c r="A234" s="2672"/>
      <c r="B234" s="37"/>
      <c r="C234" s="37"/>
      <c r="D234" s="37"/>
      <c r="E234" s="37"/>
      <c r="F234" s="37"/>
      <c r="G234" s="128"/>
      <c r="H234" s="3006"/>
      <c r="I234" s="1880"/>
    </row>
    <row r="235" spans="1:9">
      <c r="A235" s="2672"/>
      <c r="B235" s="37"/>
      <c r="C235" s="37"/>
      <c r="D235" s="37"/>
      <c r="E235" s="37"/>
      <c r="F235" s="37"/>
      <c r="G235" s="128"/>
      <c r="H235" s="3006"/>
      <c r="I235" s="1880"/>
    </row>
    <row r="236" spans="1:9">
      <c r="A236" s="2672"/>
      <c r="B236" s="37"/>
      <c r="C236" s="37"/>
      <c r="D236" s="37"/>
      <c r="E236" s="37"/>
      <c r="F236" s="37"/>
      <c r="G236" s="128"/>
      <c r="H236" s="3006"/>
      <c r="I236" s="1880"/>
    </row>
    <row r="237" spans="1:9">
      <c r="A237" s="2672"/>
      <c r="B237" s="37"/>
      <c r="C237" s="37"/>
      <c r="D237" s="37"/>
      <c r="E237" s="37"/>
      <c r="F237" s="37"/>
      <c r="G237" s="128"/>
      <c r="H237" s="3006"/>
      <c r="I237" s="1880"/>
    </row>
    <row r="238" spans="1:9">
      <c r="A238" s="2672"/>
      <c r="B238" s="37"/>
      <c r="C238" s="37"/>
      <c r="D238" s="37"/>
      <c r="E238" s="37"/>
      <c r="F238" s="37"/>
      <c r="G238" s="128"/>
      <c r="H238" s="3006"/>
      <c r="I238" s="1880"/>
    </row>
    <row r="239" spans="1:9">
      <c r="A239" s="2672"/>
      <c r="B239" s="37"/>
      <c r="C239" s="37"/>
      <c r="D239" s="37"/>
      <c r="E239" s="37"/>
      <c r="F239" s="37"/>
      <c r="G239" s="128"/>
      <c r="H239" s="3006"/>
      <c r="I239" s="1880"/>
    </row>
    <row r="240" spans="1:9">
      <c r="A240" s="2672"/>
      <c r="B240" s="37"/>
      <c r="C240" s="37"/>
      <c r="D240" s="37"/>
      <c r="E240" s="37"/>
      <c r="F240" s="37"/>
      <c r="G240" s="128"/>
      <c r="H240" s="3006"/>
      <c r="I240" s="1880"/>
    </row>
    <row r="241" spans="1:9">
      <c r="A241" s="2672"/>
      <c r="B241" s="32"/>
      <c r="C241" s="37"/>
      <c r="D241" s="37"/>
      <c r="E241" s="37"/>
      <c r="F241" s="37"/>
      <c r="G241" s="128"/>
      <c r="H241" s="3006"/>
      <c r="I241" s="1880"/>
    </row>
    <row r="242" spans="1:9">
      <c r="A242" s="2672"/>
      <c r="B242" s="32"/>
      <c r="C242" s="37"/>
      <c r="D242" s="37"/>
      <c r="E242" s="37"/>
      <c r="F242" s="37"/>
      <c r="G242" s="128"/>
      <c r="H242" s="3006"/>
      <c r="I242" s="1880"/>
    </row>
    <row r="243" spans="1:9">
      <c r="A243" s="2672"/>
      <c r="B243" s="32"/>
      <c r="C243" s="37"/>
      <c r="D243" s="37"/>
      <c r="E243" s="37"/>
      <c r="F243" s="37"/>
      <c r="G243" s="128"/>
      <c r="H243" s="3006"/>
      <c r="I243" s="1880"/>
    </row>
    <row r="244" spans="1:9">
      <c r="A244" s="2672"/>
      <c r="B244" s="32"/>
      <c r="C244" s="37"/>
      <c r="D244" s="37"/>
      <c r="E244" s="37"/>
      <c r="F244" s="37"/>
      <c r="G244" s="128"/>
      <c r="H244" s="3006"/>
      <c r="I244" s="1880"/>
    </row>
    <row r="245" spans="1:9">
      <c r="A245" s="2672"/>
      <c r="B245" s="32"/>
      <c r="C245" s="37"/>
      <c r="D245" s="37"/>
      <c r="E245" s="37"/>
      <c r="F245" s="37"/>
      <c r="G245" s="128"/>
      <c r="H245" s="3006"/>
      <c r="I245" s="1880"/>
    </row>
    <row r="246" spans="1:9">
      <c r="A246" s="2672"/>
      <c r="B246" s="32"/>
      <c r="C246" s="37"/>
      <c r="D246" s="37"/>
      <c r="E246" s="37"/>
      <c r="F246" s="37"/>
      <c r="G246" s="128"/>
      <c r="H246" s="3006"/>
      <c r="I246" s="1880"/>
    </row>
    <row r="247" spans="1:9">
      <c r="A247" s="2672"/>
      <c r="B247" s="32"/>
      <c r="C247" s="37"/>
      <c r="D247" s="37"/>
      <c r="E247" s="37"/>
      <c r="F247" s="37"/>
      <c r="G247" s="128"/>
      <c r="H247" s="3006"/>
      <c r="I247" s="1880"/>
    </row>
    <row r="248" spans="1:9">
      <c r="A248" s="2672"/>
      <c r="B248" s="32"/>
      <c r="C248" s="37"/>
      <c r="D248" s="37"/>
      <c r="E248" s="37"/>
      <c r="F248" s="37"/>
      <c r="G248" s="128"/>
      <c r="H248" s="3006"/>
      <c r="I248" s="1880"/>
    </row>
    <row r="249" spans="1:9">
      <c r="A249" s="2672"/>
      <c r="B249" s="32"/>
      <c r="C249" s="37"/>
      <c r="D249" s="37"/>
      <c r="E249" s="37"/>
      <c r="F249" s="37"/>
      <c r="G249" s="128"/>
      <c r="H249" s="3006"/>
      <c r="I249" s="1880"/>
    </row>
    <row r="250" spans="1:9">
      <c r="A250" s="2672"/>
      <c r="B250" s="32"/>
      <c r="C250" s="37"/>
      <c r="D250" s="37"/>
      <c r="E250" s="37"/>
      <c r="F250" s="37"/>
      <c r="G250" s="128"/>
      <c r="H250" s="3006"/>
      <c r="I250" s="1880"/>
    </row>
    <row r="251" spans="1:9" ht="15.75" thickBot="1">
      <c r="A251" s="1999"/>
      <c r="B251" s="2753"/>
      <c r="C251" s="2792"/>
      <c r="D251" s="2792"/>
      <c r="E251" s="2792"/>
      <c r="F251" s="2792"/>
      <c r="G251" s="2816"/>
      <c r="H251" s="2170"/>
      <c r="I251" s="1880"/>
    </row>
    <row r="252" spans="1:9">
      <c r="A252" s="2793" t="s">
        <v>4490</v>
      </c>
      <c r="B252" s="32"/>
      <c r="C252" s="37"/>
      <c r="D252" s="37"/>
      <c r="E252" s="37"/>
      <c r="F252" s="37"/>
      <c r="G252" s="128"/>
      <c r="H252" s="3006"/>
      <c r="I252" s="1873"/>
    </row>
    <row r="253" spans="1:9" ht="15.75" thickBot="1">
      <c r="A253" s="3566" t="s">
        <v>154</v>
      </c>
      <c r="B253" s="3567"/>
      <c r="C253" s="3567"/>
      <c r="D253" s="3567"/>
      <c r="E253" s="3567"/>
      <c r="F253" s="3567"/>
      <c r="G253" s="3567"/>
      <c r="H253" s="3568"/>
      <c r="I253" s="1873"/>
    </row>
  </sheetData>
  <mergeCells count="1">
    <mergeCell ref="A253:H253"/>
  </mergeCells>
  <printOptions horizontalCentered="1" verticalCentered="1"/>
  <pageMargins left="0.5" right="0.5" top="0" bottom="0" header="0.25" footer="0.25"/>
  <pageSetup scale="64" fitToHeight="4" orientation="portrait" r:id="rId1"/>
  <headerFooter alignWithMargins="0"/>
  <rowBreaks count="3" manualBreakCount="3">
    <brk id="68" max="16383" man="1"/>
    <brk id="129" max="16383" man="1"/>
    <brk id="192" max="16383" man="1"/>
  </rowBreaks>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ransitionEvaluation="1">
    <tabColor rgb="FF92D050"/>
  </sheetPr>
  <dimension ref="A1:AZ200"/>
  <sheetViews>
    <sheetView view="pageBreakPreview" topLeftCell="W1" zoomScale="80" zoomScaleNormal="60" zoomScaleSheetLayoutView="80" workbookViewId="0">
      <selection activeCell="AF1" sqref="AF1:AZ1048576"/>
    </sheetView>
  </sheetViews>
  <sheetFormatPr defaultColWidth="9.6640625" defaultRowHeight="15"/>
  <cols>
    <col min="1" max="1" width="4.6640625" customWidth="1"/>
    <col min="2" max="2" width="53" customWidth="1"/>
    <col min="3" max="3" width="3.6640625" customWidth="1"/>
    <col min="4" max="5" width="2.6640625" customWidth="1"/>
    <col min="6" max="6" width="15.44140625" customWidth="1"/>
    <col min="7" max="7" width="18.5546875" customWidth="1"/>
    <col min="8" max="8" width="16.6640625" customWidth="1"/>
    <col min="9" max="9" width="18.6640625" customWidth="1"/>
    <col min="10" max="10" width="21" customWidth="1"/>
    <col min="11" max="11" width="23.44140625" customWidth="1"/>
    <col min="12" max="14" width="16.6640625" customWidth="1"/>
    <col min="15" max="16" width="4.6640625" customWidth="1"/>
    <col min="17" max="21" width="14.6640625" customWidth="1"/>
    <col min="22" max="22" width="16" customWidth="1"/>
    <col min="23" max="23" width="5.6640625" customWidth="1"/>
    <col min="24" max="24" width="49" customWidth="1"/>
    <col min="25" max="25" width="3.6640625" customWidth="1"/>
    <col min="26" max="26" width="3" customWidth="1"/>
    <col min="27" max="27" width="2.6640625" customWidth="1"/>
    <col min="28" max="28" width="13.6640625" customWidth="1"/>
    <col min="29" max="29" width="15.6640625" customWidth="1"/>
    <col min="30" max="30" width="16.6640625" customWidth="1"/>
    <col min="31" max="31" width="7" customWidth="1"/>
    <col min="32" max="32" width="20.44140625" customWidth="1"/>
    <col min="33" max="33" width="17.6640625" customWidth="1"/>
    <col min="34" max="34" width="9.6640625" customWidth="1"/>
    <col min="35" max="35" width="27.6640625" bestFit="1" customWidth="1"/>
    <col min="36" max="36" width="15.6640625" customWidth="1"/>
    <col min="37" max="37" width="28.5546875" customWidth="1"/>
    <col min="38" max="38" width="16" bestFit="1" customWidth="1"/>
    <col min="39" max="39" width="27" bestFit="1" customWidth="1"/>
    <col min="40" max="40" width="14.6640625" customWidth="1"/>
    <col min="41" max="41" width="34" customWidth="1"/>
    <col min="42" max="42" width="15.21875" bestFit="1" customWidth="1"/>
    <col min="43" max="43" width="8.6640625" customWidth="1"/>
    <col min="48" max="48" width="16.6640625" bestFit="1" customWidth="1"/>
    <col min="50" max="50" width="16" bestFit="1" customWidth="1"/>
  </cols>
  <sheetData>
    <row r="1" spans="1:31">
      <c r="A1" s="2445"/>
      <c r="B1" s="2443" t="s">
        <v>1757</v>
      </c>
      <c r="C1" s="2172" t="s">
        <v>1307</v>
      </c>
      <c r="D1" s="2446"/>
      <c r="E1" s="2446"/>
      <c r="F1" s="2443"/>
      <c r="G1" s="2443" t="s">
        <v>1680</v>
      </c>
      <c r="H1" s="2464" t="s">
        <v>1681</v>
      </c>
      <c r="I1" s="2465" t="s">
        <v>1757</v>
      </c>
      <c r="J1" s="2197"/>
      <c r="K1" s="1988" t="s">
        <v>1307</v>
      </c>
      <c r="L1" s="1987"/>
      <c r="M1" s="1987" t="s">
        <v>1759</v>
      </c>
      <c r="N1" s="2148" t="s">
        <v>1681</v>
      </c>
      <c r="O1" s="2106"/>
      <c r="P1" s="1986" t="s">
        <v>1757</v>
      </c>
      <c r="Q1" s="2197"/>
      <c r="R1" s="2148"/>
      <c r="S1" s="1988" t="s">
        <v>1307</v>
      </c>
      <c r="T1" s="1987"/>
      <c r="U1" s="1987" t="s">
        <v>1759</v>
      </c>
      <c r="V1" s="2438" t="s">
        <v>1681</v>
      </c>
      <c r="W1" s="1986"/>
      <c r="X1" s="1987" t="s">
        <v>1757</v>
      </c>
      <c r="Y1" s="1988" t="s">
        <v>1307</v>
      </c>
      <c r="Z1" s="2148"/>
      <c r="AA1" s="2148"/>
      <c r="AB1" s="1987"/>
      <c r="AC1" s="1987" t="s">
        <v>1680</v>
      </c>
      <c r="AD1" s="2173" t="s">
        <v>1760</v>
      </c>
      <c r="AE1" s="137"/>
    </row>
    <row r="2" spans="1:31">
      <c r="A2" s="36"/>
      <c r="B2" s="80" t="str">
        <f>'Data Sheet'!$C$25</f>
        <v xml:space="preserve">Niagara Mohawk Power Corporation </v>
      </c>
      <c r="C2" s="144" t="s">
        <v>1308</v>
      </c>
      <c r="D2" s="32" t="s">
        <v>5791</v>
      </c>
      <c r="E2" s="32"/>
      <c r="F2" s="65" t="s">
        <v>1310</v>
      </c>
      <c r="G2" s="65" t="s">
        <v>1682</v>
      </c>
      <c r="H2" s="41"/>
      <c r="I2" s="71" t="str">
        <f>'Data Sheet'!$C$25</f>
        <v xml:space="preserve">Niagara Mohawk Power Corporation </v>
      </c>
      <c r="J2" s="13"/>
      <c r="K2" s="59" t="s">
        <v>5793</v>
      </c>
      <c r="L2" s="80"/>
      <c r="M2" s="65" t="s">
        <v>1682</v>
      </c>
      <c r="N2" s="32"/>
      <c r="O2" s="1995"/>
      <c r="P2" s="1967" t="str">
        <f>'Data Sheet'!$C$25</f>
        <v xml:space="preserve">Niagara Mohawk Power Corporation </v>
      </c>
      <c r="Q2" s="13"/>
      <c r="R2" s="32"/>
      <c r="S2" s="59" t="s">
        <v>5793</v>
      </c>
      <c r="T2" s="65"/>
      <c r="U2" s="65" t="s">
        <v>1682</v>
      </c>
      <c r="V2" s="1990"/>
      <c r="W2" s="2672"/>
      <c r="X2" s="80" t="str">
        <f>'Data Sheet'!$C$25</f>
        <v xml:space="preserve">Niagara Mohawk Power Corporation </v>
      </c>
      <c r="Y2" s="144" t="s">
        <v>1308</v>
      </c>
      <c r="Z2" s="32" t="s">
        <v>5791</v>
      </c>
      <c r="AA2" s="32"/>
      <c r="AB2" s="65" t="s">
        <v>1310</v>
      </c>
      <c r="AC2" s="65" t="s">
        <v>1682</v>
      </c>
      <c r="AD2" s="2609"/>
      <c r="AE2" s="32"/>
    </row>
    <row r="3" spans="1:31" ht="15" customHeight="1">
      <c r="A3" s="39"/>
      <c r="B3" s="40"/>
      <c r="C3" s="136" t="s">
        <v>1311</v>
      </c>
      <c r="D3" s="40" t="s">
        <v>1309</v>
      </c>
      <c r="E3" s="40"/>
      <c r="F3" s="99" t="s">
        <v>1312</v>
      </c>
      <c r="G3" s="560" t="str">
        <f>'Data Sheet'!$C$40</f>
        <v>April 30, 2025</v>
      </c>
      <c r="H3" s="951" t="str">
        <f>'Data Sheet'!$C$38</f>
        <v>December 31, 2024</v>
      </c>
      <c r="I3" s="39"/>
      <c r="J3" s="76"/>
      <c r="K3" s="100" t="s">
        <v>155</v>
      </c>
      <c r="L3" s="101"/>
      <c r="M3" s="560" t="str">
        <f>'Data Sheet'!$C$40</f>
        <v>April 30, 2025</v>
      </c>
      <c r="N3" s="956" t="str">
        <f>'Data Sheet'!$C$38</f>
        <v>December 31, 2024</v>
      </c>
      <c r="O3" s="2107"/>
      <c r="P3" s="1991"/>
      <c r="Q3" s="76"/>
      <c r="R3" s="40"/>
      <c r="S3" s="100" t="s">
        <v>155</v>
      </c>
      <c r="T3" s="99"/>
      <c r="U3" s="560" t="str">
        <f>'Data Sheet'!$C$40</f>
        <v>April 30, 2025</v>
      </c>
      <c r="V3" s="1992" t="str">
        <f>'Data Sheet'!$C$38</f>
        <v>December 31, 2024</v>
      </c>
      <c r="W3" s="2794"/>
      <c r="X3" s="40"/>
      <c r="Y3" s="136" t="s">
        <v>1311</v>
      </c>
      <c r="Z3" s="40" t="s">
        <v>1309</v>
      </c>
      <c r="AA3" s="40"/>
      <c r="AB3" s="99" t="s">
        <v>1312</v>
      </c>
      <c r="AC3" s="560" t="str">
        <f>'Data Sheet'!$C$40</f>
        <v>April 30, 2025</v>
      </c>
      <c r="AD3" s="1992" t="str">
        <f>'Data Sheet'!$C$38</f>
        <v>December 31, 2024</v>
      </c>
      <c r="AE3" s="1885"/>
    </row>
    <row r="4" spans="1:31" ht="15" customHeight="1">
      <c r="A4" s="33" t="s">
        <v>156</v>
      </c>
      <c r="B4" s="34"/>
      <c r="C4" s="34"/>
      <c r="D4" s="34"/>
      <c r="E4" s="34"/>
      <c r="F4" s="34"/>
      <c r="G4" s="34"/>
      <c r="H4" s="35"/>
      <c r="I4" s="33" t="s">
        <v>157</v>
      </c>
      <c r="J4" s="34"/>
      <c r="K4" s="34"/>
      <c r="L4" s="34"/>
      <c r="M4" s="34"/>
      <c r="N4" s="34"/>
      <c r="O4" s="2134"/>
      <c r="P4" s="2133" t="s">
        <v>157</v>
      </c>
      <c r="Q4" s="34"/>
      <c r="R4" s="34"/>
      <c r="S4" s="34"/>
      <c r="T4" s="34"/>
      <c r="U4" s="34"/>
      <c r="V4" s="2134"/>
      <c r="W4" s="3270" t="s">
        <v>157</v>
      </c>
      <c r="X4" s="34"/>
      <c r="Y4" s="34"/>
      <c r="Z4" s="34"/>
      <c r="AA4" s="34"/>
      <c r="AB4" s="34"/>
      <c r="AC4" s="34"/>
      <c r="AD4" s="2134"/>
      <c r="AE4" s="37"/>
    </row>
    <row r="5" spans="1:31" ht="15" customHeight="1">
      <c r="A5" s="36"/>
      <c r="B5" s="3529" t="s">
        <v>598</v>
      </c>
      <c r="C5" s="37"/>
      <c r="D5" s="3576" t="s">
        <v>599</v>
      </c>
      <c r="E5" s="3572"/>
      <c r="F5" s="3572"/>
      <c r="G5" s="3572"/>
      <c r="H5" s="3572"/>
      <c r="I5" s="3572" t="s">
        <v>4236</v>
      </c>
      <c r="J5" s="3572"/>
      <c r="K5" s="3573"/>
      <c r="L5" s="3529" t="s">
        <v>246</v>
      </c>
      <c r="M5" s="3511"/>
      <c r="N5" s="3511"/>
      <c r="O5" s="3569"/>
      <c r="P5" s="2132"/>
      <c r="Q5" s="37"/>
      <c r="R5" s="37"/>
      <c r="S5" s="37"/>
      <c r="T5" s="37"/>
      <c r="U5" s="37"/>
      <c r="V5" s="1995"/>
      <c r="W5" s="2111"/>
      <c r="X5" s="32"/>
      <c r="Y5" s="32"/>
      <c r="Z5" s="32"/>
      <c r="AA5" s="32"/>
      <c r="AB5" s="144" t="s">
        <v>1398</v>
      </c>
      <c r="AC5" s="100" t="s">
        <v>1399</v>
      </c>
      <c r="AD5" s="2107"/>
      <c r="AE5" s="32"/>
    </row>
    <row r="6" spans="1:31">
      <c r="A6" s="36"/>
      <c r="B6" s="3532"/>
      <c r="C6" s="37"/>
      <c r="D6" s="3577"/>
      <c r="E6" s="3574"/>
      <c r="F6" s="3574"/>
      <c r="G6" s="3574"/>
      <c r="H6" s="3574"/>
      <c r="I6" s="3574"/>
      <c r="J6" s="3574"/>
      <c r="K6" s="3575"/>
      <c r="L6" s="3513"/>
      <c r="M6" s="3513"/>
      <c r="N6" s="3513"/>
      <c r="O6" s="3570"/>
      <c r="P6" s="2132"/>
      <c r="Q6" s="37"/>
      <c r="R6" s="37"/>
      <c r="S6" s="37"/>
      <c r="T6" s="37"/>
      <c r="U6" s="37"/>
      <c r="V6" s="1995"/>
      <c r="W6" s="2111" t="s">
        <v>1686</v>
      </c>
      <c r="X6" s="137" t="s">
        <v>1400</v>
      </c>
      <c r="Y6" s="32"/>
      <c r="Z6" s="32"/>
      <c r="AA6" s="32"/>
      <c r="AB6" s="144" t="s">
        <v>2933</v>
      </c>
      <c r="AC6" s="144" t="s">
        <v>164</v>
      </c>
      <c r="AD6" s="2112" t="s">
        <v>167</v>
      </c>
      <c r="AE6" s="137"/>
    </row>
    <row r="7" spans="1:31">
      <c r="A7" s="36"/>
      <c r="B7" s="3532"/>
      <c r="C7" s="37"/>
      <c r="D7" s="3577"/>
      <c r="E7" s="3574"/>
      <c r="F7" s="3574"/>
      <c r="G7" s="3574"/>
      <c r="H7" s="3574"/>
      <c r="I7" s="3574"/>
      <c r="J7" s="3574"/>
      <c r="K7" s="3575"/>
      <c r="L7" s="3513" t="s">
        <v>247</v>
      </c>
      <c r="M7" s="3513"/>
      <c r="N7" s="3513"/>
      <c r="O7" s="3571"/>
      <c r="P7" s="2132"/>
      <c r="Q7" s="37"/>
      <c r="R7" s="37"/>
      <c r="S7" s="37"/>
      <c r="T7" s="37"/>
      <c r="U7" s="37"/>
      <c r="V7" s="1995"/>
      <c r="W7" s="2791" t="s">
        <v>1689</v>
      </c>
      <c r="X7" s="34" t="s">
        <v>2935</v>
      </c>
      <c r="Y7" s="34"/>
      <c r="Z7" s="34"/>
      <c r="AA7" s="34"/>
      <c r="AB7" s="57" t="s">
        <v>2936</v>
      </c>
      <c r="AC7" s="57" t="s">
        <v>2937</v>
      </c>
      <c r="AD7" s="2115" t="s">
        <v>2938</v>
      </c>
      <c r="AE7" s="37"/>
    </row>
    <row r="8" spans="1:31">
      <c r="A8" s="36"/>
      <c r="B8" s="3532"/>
      <c r="C8" s="37"/>
      <c r="D8" s="3577"/>
      <c r="E8" s="3574"/>
      <c r="F8" s="3574"/>
      <c r="G8" s="3574"/>
      <c r="H8" s="3574"/>
      <c r="I8" s="3574" t="s">
        <v>248</v>
      </c>
      <c r="J8" s="3574"/>
      <c r="K8" s="3575"/>
      <c r="L8" s="3513"/>
      <c r="M8" s="3513"/>
      <c r="N8" s="3513"/>
      <c r="O8" s="3571"/>
      <c r="P8" s="2132"/>
      <c r="Q8" s="37"/>
      <c r="R8" s="37"/>
      <c r="S8" s="37"/>
      <c r="T8" s="37"/>
      <c r="U8" s="2439"/>
      <c r="V8" s="1995"/>
      <c r="W8" s="3374" t="s">
        <v>564</v>
      </c>
      <c r="X8" s="657" t="s">
        <v>1401</v>
      </c>
      <c r="Y8" s="34"/>
      <c r="Z8" s="34"/>
      <c r="AA8" s="34"/>
      <c r="AB8" s="57" t="s">
        <v>1402</v>
      </c>
      <c r="AC8" s="1159">
        <f>G49</f>
        <v>559803470</v>
      </c>
      <c r="AD8" s="2175">
        <f>H49</f>
        <v>502508929</v>
      </c>
      <c r="AE8" s="1886"/>
    </row>
    <row r="9" spans="1:31" ht="15.75" customHeight="1">
      <c r="A9" s="36"/>
      <c r="B9" s="3532"/>
      <c r="C9" s="37"/>
      <c r="D9" s="3577"/>
      <c r="E9" s="3574"/>
      <c r="F9" s="3574"/>
      <c r="G9" s="3574"/>
      <c r="H9" s="3574"/>
      <c r="I9" s="3574"/>
      <c r="J9" s="3574"/>
      <c r="K9" s="3575"/>
      <c r="L9" s="3513"/>
      <c r="M9" s="3513"/>
      <c r="N9" s="3513"/>
      <c r="O9" s="3571"/>
      <c r="P9" s="2132"/>
      <c r="Q9" s="37"/>
      <c r="R9" s="37"/>
      <c r="S9" s="37"/>
      <c r="T9" s="37"/>
      <c r="U9" s="37"/>
      <c r="V9" s="1995"/>
      <c r="W9" s="3374" t="s">
        <v>2293</v>
      </c>
      <c r="X9" s="1153" t="s">
        <v>690</v>
      </c>
      <c r="Y9" s="40"/>
      <c r="Z9" s="40"/>
      <c r="AA9" s="40"/>
      <c r="AB9" s="100"/>
      <c r="AC9" s="1162"/>
      <c r="AD9" s="2176"/>
      <c r="AE9" s="32"/>
    </row>
    <row r="10" spans="1:31">
      <c r="A10" s="36"/>
      <c r="B10" s="3532" t="s">
        <v>685</v>
      </c>
      <c r="C10" s="37"/>
      <c r="D10" s="3577"/>
      <c r="E10" s="3574"/>
      <c r="F10" s="3574"/>
      <c r="G10" s="3574"/>
      <c r="H10" s="3574"/>
      <c r="I10" s="3574" t="s">
        <v>686</v>
      </c>
      <c r="J10" s="3574"/>
      <c r="K10" s="3575"/>
      <c r="L10" s="3513"/>
      <c r="M10" s="3513"/>
      <c r="N10" s="3513"/>
      <c r="O10" s="3571"/>
      <c r="P10" s="2132"/>
      <c r="Q10" s="37"/>
      <c r="R10" s="37"/>
      <c r="S10" s="37"/>
      <c r="T10" s="37"/>
      <c r="U10" s="37"/>
      <c r="V10" s="1995"/>
      <c r="W10" s="3374" t="s">
        <v>2294</v>
      </c>
      <c r="X10" s="657" t="s">
        <v>1403</v>
      </c>
      <c r="Y10" s="34"/>
      <c r="Z10" s="34"/>
      <c r="AA10" s="34"/>
      <c r="AB10" s="100"/>
      <c r="AC10" s="1163"/>
      <c r="AD10" s="2177"/>
      <c r="AE10" s="124"/>
    </row>
    <row r="11" spans="1:31">
      <c r="A11" s="36"/>
      <c r="B11" s="3532"/>
      <c r="C11" s="37"/>
      <c r="D11" s="3577"/>
      <c r="E11" s="3574"/>
      <c r="F11" s="3574"/>
      <c r="G11" s="3574"/>
      <c r="H11" s="3574"/>
      <c r="I11" s="3574"/>
      <c r="J11" s="3574"/>
      <c r="K11" s="3575"/>
      <c r="L11" s="37"/>
      <c r="M11" s="128"/>
      <c r="N11" s="128"/>
      <c r="O11" s="1995"/>
      <c r="P11" s="2132"/>
      <c r="Q11" s="37"/>
      <c r="R11" s="37"/>
      <c r="S11" s="37"/>
      <c r="T11" s="128"/>
      <c r="U11" s="128"/>
      <c r="V11" s="1995"/>
      <c r="W11" s="3374" t="s">
        <v>2295</v>
      </c>
      <c r="X11" s="657" t="s">
        <v>1404</v>
      </c>
      <c r="Y11" s="34"/>
      <c r="Z11" s="34"/>
      <c r="AA11" s="34"/>
      <c r="AB11" s="100"/>
      <c r="AC11" s="1162"/>
      <c r="AD11" s="2176"/>
      <c r="AE11" s="32"/>
    </row>
    <row r="12" spans="1:31" ht="15" customHeight="1">
      <c r="A12" s="36"/>
      <c r="B12" s="3532" t="s">
        <v>687</v>
      </c>
      <c r="C12" s="37"/>
      <c r="D12" s="3577"/>
      <c r="E12" s="3574"/>
      <c r="F12" s="3574"/>
      <c r="G12" s="3574"/>
      <c r="H12" s="3574"/>
      <c r="I12" s="3574"/>
      <c r="J12" s="3574"/>
      <c r="K12" s="3575"/>
      <c r="L12" s="662"/>
      <c r="M12" s="128"/>
      <c r="N12" s="128"/>
      <c r="O12" s="1995"/>
      <c r="P12" s="1994"/>
      <c r="Q12" s="32"/>
      <c r="R12" s="37"/>
      <c r="S12" s="37"/>
      <c r="T12" s="128"/>
      <c r="U12" s="128"/>
      <c r="V12" s="1995"/>
      <c r="W12" s="3374" t="s">
        <v>2296</v>
      </c>
      <c r="X12" s="657" t="s">
        <v>1405</v>
      </c>
      <c r="Y12" s="34"/>
      <c r="Z12" s="34"/>
      <c r="AA12" s="34"/>
      <c r="AB12" s="100"/>
      <c r="AC12" s="1158">
        <v>0</v>
      </c>
      <c r="AD12" s="2178">
        <v>0</v>
      </c>
      <c r="AE12" s="124"/>
    </row>
    <row r="13" spans="1:31" ht="15" customHeight="1">
      <c r="A13" s="36"/>
      <c r="B13" s="3532"/>
      <c r="C13" s="37"/>
      <c r="D13" s="3577"/>
      <c r="E13" s="3574"/>
      <c r="F13" s="3574"/>
      <c r="G13" s="3574"/>
      <c r="H13" s="3574"/>
      <c r="I13" s="3574"/>
      <c r="J13" s="3574"/>
      <c r="K13" s="3575"/>
      <c r="L13" s="662"/>
      <c r="M13" s="128"/>
      <c r="N13" s="128"/>
      <c r="O13" s="1995"/>
      <c r="P13" s="1994"/>
      <c r="Q13" s="32"/>
      <c r="R13" s="37"/>
      <c r="S13" s="37"/>
      <c r="T13" s="128"/>
      <c r="U13" s="128"/>
      <c r="V13" s="1995"/>
      <c r="W13" s="3374" t="s">
        <v>2297</v>
      </c>
      <c r="X13" s="657" t="s">
        <v>1406</v>
      </c>
      <c r="Y13" s="34"/>
      <c r="Z13" s="34"/>
      <c r="AA13" s="34"/>
      <c r="AB13" s="100"/>
      <c r="AC13" s="1158">
        <v>-72451</v>
      </c>
      <c r="AD13" s="2178">
        <v>-576364</v>
      </c>
      <c r="AE13" s="124"/>
    </row>
    <row r="14" spans="1:31">
      <c r="A14" s="36"/>
      <c r="B14" s="3532" t="s">
        <v>689</v>
      </c>
      <c r="C14" s="37"/>
      <c r="D14" s="3578" t="s">
        <v>688</v>
      </c>
      <c r="E14" s="3579"/>
      <c r="F14" s="3579"/>
      <c r="G14" s="3579"/>
      <c r="H14" s="3579"/>
      <c r="I14" s="2462"/>
      <c r="J14" s="32"/>
      <c r="K14" s="32"/>
      <c r="L14" s="662"/>
      <c r="M14" s="128"/>
      <c r="N14" s="128"/>
      <c r="O14" s="1995"/>
      <c r="P14" s="2132"/>
      <c r="Q14" s="37"/>
      <c r="R14" s="37"/>
      <c r="S14" s="37"/>
      <c r="T14" s="128"/>
      <c r="U14" s="128"/>
      <c r="V14" s="1995"/>
      <c r="W14" s="3374" t="s">
        <v>2298</v>
      </c>
      <c r="X14" s="657" t="s">
        <v>1407</v>
      </c>
      <c r="Y14" s="34"/>
      <c r="Z14" s="34"/>
      <c r="AA14" s="34"/>
      <c r="AB14" s="100"/>
      <c r="AC14" s="1158">
        <v>0</v>
      </c>
      <c r="AD14" s="2178">
        <v>0</v>
      </c>
      <c r="AE14" s="124"/>
    </row>
    <row r="15" spans="1:31" ht="15" customHeight="1">
      <c r="A15" s="36"/>
      <c r="B15" s="3513"/>
      <c r="C15" s="37"/>
      <c r="D15" s="3578"/>
      <c r="E15" s="3579"/>
      <c r="F15" s="3579"/>
      <c r="G15" s="3579"/>
      <c r="H15" s="3579"/>
      <c r="I15" s="2462"/>
      <c r="J15" s="32"/>
      <c r="K15" s="32"/>
      <c r="L15" s="662"/>
      <c r="M15" s="128"/>
      <c r="N15" s="128"/>
      <c r="O15" s="1995"/>
      <c r="P15" s="2132"/>
      <c r="Q15" s="37"/>
      <c r="R15" s="37"/>
      <c r="S15" s="37"/>
      <c r="T15" s="128"/>
      <c r="U15" s="128"/>
      <c r="V15" s="1995"/>
      <c r="W15" s="3374" t="s">
        <v>2299</v>
      </c>
      <c r="X15" s="657" t="s">
        <v>1408</v>
      </c>
      <c r="Y15" s="34"/>
      <c r="Z15" s="34"/>
      <c r="AA15" s="34"/>
      <c r="AB15" s="100"/>
      <c r="AC15" s="1158">
        <v>943636</v>
      </c>
      <c r="AD15" s="2178">
        <v>5885177</v>
      </c>
      <c r="AE15" s="124"/>
    </row>
    <row r="16" spans="1:31">
      <c r="A16" s="36"/>
      <c r="B16" s="3532"/>
      <c r="C16" s="37"/>
      <c r="H16" s="2266"/>
      <c r="I16" s="2450"/>
      <c r="L16" s="662"/>
      <c r="M16" s="37"/>
      <c r="N16" s="37"/>
      <c r="O16" s="1995"/>
      <c r="P16" s="2132"/>
      <c r="Q16" s="37"/>
      <c r="R16" s="37"/>
      <c r="S16" s="37"/>
      <c r="T16" s="37"/>
      <c r="U16" s="37"/>
      <c r="V16" s="1995"/>
      <c r="W16" s="3374" t="s">
        <v>2300</v>
      </c>
      <c r="X16" s="657" t="s">
        <v>1409</v>
      </c>
      <c r="Y16" s="34"/>
      <c r="Z16" s="34"/>
      <c r="AA16" s="34"/>
      <c r="AB16" s="100"/>
      <c r="AC16" s="1158">
        <v>0</v>
      </c>
      <c r="AD16" s="2178">
        <v>85337</v>
      </c>
      <c r="AE16" s="124"/>
    </row>
    <row r="17" spans="1:52">
      <c r="A17" s="39"/>
      <c r="B17" s="3531"/>
      <c r="C17" s="34"/>
      <c r="D17" s="34"/>
      <c r="E17" s="34"/>
      <c r="F17" s="34"/>
      <c r="G17" s="34"/>
      <c r="H17" s="2134"/>
      <c r="I17" s="2451"/>
      <c r="J17" s="719"/>
      <c r="K17" s="719"/>
      <c r="L17" s="34"/>
      <c r="M17" s="34"/>
      <c r="N17" s="34"/>
      <c r="O17" s="1995"/>
      <c r="P17" s="2133"/>
      <c r="Q17" s="34"/>
      <c r="R17" s="34"/>
      <c r="S17" s="34"/>
      <c r="T17" s="34"/>
      <c r="U17" s="34"/>
      <c r="V17" s="1995"/>
      <c r="W17" s="3374" t="s">
        <v>2301</v>
      </c>
      <c r="X17" s="657" t="s">
        <v>1410</v>
      </c>
      <c r="Y17" s="34"/>
      <c r="Z17" s="34"/>
      <c r="AA17" s="34"/>
      <c r="AB17" s="136">
        <v>119</v>
      </c>
      <c r="AC17" s="1158">
        <v>-6913</v>
      </c>
      <c r="AD17" s="2178">
        <v>42576</v>
      </c>
      <c r="AE17" s="124"/>
    </row>
    <row r="18" spans="1:52">
      <c r="A18" s="53"/>
      <c r="B18" s="37"/>
      <c r="C18" s="37"/>
      <c r="D18" s="37"/>
      <c r="E18" s="37"/>
      <c r="F18" s="144" t="s">
        <v>158</v>
      </c>
      <c r="G18" s="1164" t="s">
        <v>159</v>
      </c>
      <c r="H18" s="2452"/>
      <c r="I18" s="2453" t="s">
        <v>160</v>
      </c>
      <c r="J18" s="34"/>
      <c r="K18" s="34" t="s">
        <v>161</v>
      </c>
      <c r="L18" s="34"/>
      <c r="M18" s="1164" t="s">
        <v>162</v>
      </c>
      <c r="N18" s="1166"/>
      <c r="O18" s="2312"/>
      <c r="P18" s="2440"/>
      <c r="Q18" s="1164" t="s">
        <v>162</v>
      </c>
      <c r="R18" s="1166"/>
      <c r="S18" s="1164" t="s">
        <v>162</v>
      </c>
      <c r="T18" s="1166"/>
      <c r="U18" s="1164" t="s">
        <v>162</v>
      </c>
      <c r="V18" s="2441"/>
      <c r="W18" s="3374" t="s">
        <v>2302</v>
      </c>
      <c r="X18" s="657" t="s">
        <v>1411</v>
      </c>
      <c r="Y18" s="34"/>
      <c r="Z18" s="34"/>
      <c r="AA18" s="34"/>
      <c r="AB18" s="100"/>
      <c r="AC18" s="1158">
        <v>16171964</v>
      </c>
      <c r="AD18" s="2178">
        <v>22539948</v>
      </c>
      <c r="AE18" s="124"/>
    </row>
    <row r="19" spans="1:52">
      <c r="A19" s="131" t="s">
        <v>1686</v>
      </c>
      <c r="B19" s="137" t="s">
        <v>163</v>
      </c>
      <c r="C19" s="37"/>
      <c r="D19" s="37"/>
      <c r="E19" s="37"/>
      <c r="F19" s="144" t="s">
        <v>1743</v>
      </c>
      <c r="G19" s="1168" t="s">
        <v>164</v>
      </c>
      <c r="H19" s="1990" t="s">
        <v>165</v>
      </c>
      <c r="I19" s="2454" t="s">
        <v>164</v>
      </c>
      <c r="J19" s="517" t="s">
        <v>167</v>
      </c>
      <c r="K19" s="137" t="s">
        <v>166</v>
      </c>
      <c r="L19" s="516" t="s">
        <v>167</v>
      </c>
      <c r="M19" s="517" t="s">
        <v>164</v>
      </c>
      <c r="N19" s="516" t="s">
        <v>167</v>
      </c>
      <c r="O19" s="2112" t="s">
        <v>1686</v>
      </c>
      <c r="P19" s="2113" t="s">
        <v>1686</v>
      </c>
      <c r="Q19" s="517" t="s">
        <v>164</v>
      </c>
      <c r="R19" s="516" t="s">
        <v>167</v>
      </c>
      <c r="S19" s="517" t="s">
        <v>164</v>
      </c>
      <c r="T19" s="516" t="s">
        <v>167</v>
      </c>
      <c r="U19" s="517" t="s">
        <v>164</v>
      </c>
      <c r="V19" s="2112" t="s">
        <v>167</v>
      </c>
      <c r="W19" s="3374" t="s">
        <v>2303</v>
      </c>
      <c r="X19" s="657" t="s">
        <v>1412</v>
      </c>
      <c r="Y19" s="34"/>
      <c r="Z19" s="34"/>
      <c r="AA19" s="34"/>
      <c r="AB19" s="100"/>
      <c r="AC19" s="1158">
        <v>24859383</v>
      </c>
      <c r="AD19" s="2178">
        <v>19085067</v>
      </c>
      <c r="AE19" s="124"/>
    </row>
    <row r="20" spans="1:52">
      <c r="A20" s="131" t="s">
        <v>1689</v>
      </c>
      <c r="B20" s="37"/>
      <c r="C20" s="37"/>
      <c r="D20" s="37"/>
      <c r="E20" s="37"/>
      <c r="F20" s="144" t="s">
        <v>1689</v>
      </c>
      <c r="G20" s="1169"/>
      <c r="H20" s="2183"/>
      <c r="I20" s="2455"/>
      <c r="J20" s="65"/>
      <c r="K20" s="37"/>
      <c r="L20" s="59"/>
      <c r="M20" s="1169"/>
      <c r="N20" s="968"/>
      <c r="O20" s="2112" t="s">
        <v>1689</v>
      </c>
      <c r="P20" s="2113" t="s">
        <v>1689</v>
      </c>
      <c r="Q20" s="1169"/>
      <c r="R20" s="968"/>
      <c r="S20" s="1169"/>
      <c r="T20" s="968"/>
      <c r="U20" s="1169"/>
      <c r="V20" s="2183"/>
      <c r="W20" s="3374" t="s">
        <v>2304</v>
      </c>
      <c r="X20" s="657" t="s">
        <v>1413</v>
      </c>
      <c r="Y20" s="34"/>
      <c r="Z20" s="34"/>
      <c r="AA20" s="34"/>
      <c r="AB20" s="100"/>
      <c r="AC20" s="1158">
        <v>1632452</v>
      </c>
      <c r="AD20" s="2178">
        <v>1230554</v>
      </c>
      <c r="AE20" s="124"/>
    </row>
    <row r="21" spans="1:52">
      <c r="A21" s="56"/>
      <c r="B21" s="156" t="s">
        <v>2935</v>
      </c>
      <c r="C21" s="34"/>
      <c r="D21" s="34"/>
      <c r="E21" s="34"/>
      <c r="F21" s="136" t="s">
        <v>2936</v>
      </c>
      <c r="G21" s="1170" t="s">
        <v>2937</v>
      </c>
      <c r="H21" s="2185" t="s">
        <v>2938</v>
      </c>
      <c r="I21" s="2456" t="s">
        <v>2268</v>
      </c>
      <c r="J21" s="518" t="s">
        <v>2269</v>
      </c>
      <c r="K21" s="518" t="s">
        <v>2270</v>
      </c>
      <c r="L21" s="518" t="s">
        <v>2271</v>
      </c>
      <c r="M21" s="1170" t="s">
        <v>2272</v>
      </c>
      <c r="N21" s="1171" t="s">
        <v>2273</v>
      </c>
      <c r="O21" s="2107"/>
      <c r="P21" s="2174"/>
      <c r="Q21" s="1170" t="s">
        <v>2274</v>
      </c>
      <c r="R21" s="1171" t="s">
        <v>2275</v>
      </c>
      <c r="S21" s="1170" t="s">
        <v>168</v>
      </c>
      <c r="T21" s="1171" t="s">
        <v>169</v>
      </c>
      <c r="U21" s="1170" t="s">
        <v>170</v>
      </c>
      <c r="V21" s="2185" t="s">
        <v>171</v>
      </c>
      <c r="W21" s="3374" t="s">
        <v>2305</v>
      </c>
      <c r="X21" s="657" t="s">
        <v>1414</v>
      </c>
      <c r="Y21" s="34"/>
      <c r="Z21" s="34"/>
      <c r="AA21" s="34"/>
      <c r="AB21" s="100"/>
      <c r="AC21" s="1158">
        <v>308020</v>
      </c>
      <c r="AD21" s="2178">
        <v>7999</v>
      </c>
      <c r="AE21" s="124"/>
    </row>
    <row r="22" spans="1:52" ht="15.75">
      <c r="A22" s="56">
        <v>1</v>
      </c>
      <c r="B22" s="1153" t="s">
        <v>172</v>
      </c>
      <c r="C22" s="34"/>
      <c r="D22" s="34"/>
      <c r="E22" s="34"/>
      <c r="F22" s="100"/>
      <c r="G22" s="1163"/>
      <c r="H22" s="2177"/>
      <c r="I22" s="2457"/>
      <c r="J22" s="1172"/>
      <c r="K22" s="1173"/>
      <c r="L22" s="1162"/>
      <c r="M22" s="1163"/>
      <c r="N22" s="1174"/>
      <c r="O22" s="2125">
        <v>1</v>
      </c>
      <c r="P22" s="2174">
        <v>1</v>
      </c>
      <c r="Q22" s="1163"/>
      <c r="R22" s="1174"/>
      <c r="S22" s="1163"/>
      <c r="T22" s="1174"/>
      <c r="U22" s="1163"/>
      <c r="V22" s="2177"/>
      <c r="W22" s="3374" t="s">
        <v>2306</v>
      </c>
      <c r="X22" s="657" t="s">
        <v>4414</v>
      </c>
      <c r="Y22" s="34"/>
      <c r="Z22" s="34"/>
      <c r="AA22" s="34"/>
      <c r="AB22" s="100"/>
      <c r="AC22" s="1158">
        <v>42093721</v>
      </c>
      <c r="AD22" s="2178">
        <v>37682668</v>
      </c>
      <c r="AE22" s="124"/>
    </row>
    <row r="23" spans="1:52">
      <c r="A23" s="56">
        <v>2</v>
      </c>
      <c r="B23" s="657" t="s">
        <v>173</v>
      </c>
      <c r="C23" s="34"/>
      <c r="D23" s="34"/>
      <c r="E23" s="34"/>
      <c r="F23" s="136" t="s">
        <v>756</v>
      </c>
      <c r="G23" s="1159">
        <f>I23+K23+M23+Q23+S23+U23</f>
        <v>4397338844</v>
      </c>
      <c r="H23" s="2458">
        <f>J23+L23+N23+R23+T23+V23</f>
        <v>3921385747</v>
      </c>
      <c r="I23" s="2459">
        <v>3714116612</v>
      </c>
      <c r="J23" s="2448">
        <v>3150454323</v>
      </c>
      <c r="K23" s="1175">
        <v>680858475</v>
      </c>
      <c r="L23" s="1175">
        <v>768530856</v>
      </c>
      <c r="M23" s="1159">
        <v>2363757</v>
      </c>
      <c r="N23" s="1159">
        <v>2400568</v>
      </c>
      <c r="O23" s="2125">
        <v>2</v>
      </c>
      <c r="P23" s="2174">
        <v>2</v>
      </c>
      <c r="Q23" s="1159"/>
      <c r="R23" s="1156"/>
      <c r="S23" s="1159"/>
      <c r="T23" s="1156"/>
      <c r="U23" s="1159"/>
      <c r="V23" s="2175"/>
      <c r="W23" s="3374" t="s">
        <v>2307</v>
      </c>
      <c r="X23" s="657" t="s">
        <v>2174</v>
      </c>
      <c r="Y23" s="34"/>
      <c r="Z23" s="34"/>
      <c r="AA23" s="34"/>
      <c r="AB23" s="100"/>
      <c r="AC23" s="1162"/>
      <c r="AD23" s="2176"/>
      <c r="AE23" s="32"/>
    </row>
    <row r="24" spans="1:52">
      <c r="A24" s="56">
        <v>3</v>
      </c>
      <c r="B24" s="657" t="s">
        <v>174</v>
      </c>
      <c r="C24" s="34"/>
      <c r="D24" s="34"/>
      <c r="E24" s="34"/>
      <c r="F24" s="100"/>
      <c r="G24" s="1163"/>
      <c r="H24" s="2177"/>
      <c r="I24" s="2460"/>
      <c r="J24" s="2449"/>
      <c r="K24" s="1173"/>
      <c r="L24" s="1162"/>
      <c r="M24" s="1163"/>
      <c r="N24" s="1163"/>
      <c r="O24" s="2125">
        <v>3</v>
      </c>
      <c r="P24" s="2174">
        <v>3</v>
      </c>
      <c r="Q24" s="1163"/>
      <c r="R24" s="1174"/>
      <c r="S24" s="1163"/>
      <c r="T24" s="1174"/>
      <c r="U24" s="1163"/>
      <c r="V24" s="2177"/>
      <c r="W24" s="3374" t="s">
        <v>2308</v>
      </c>
      <c r="X24" s="657" t="s">
        <v>2175</v>
      </c>
      <c r="Y24" s="34"/>
      <c r="Z24" s="34"/>
      <c r="AA24" s="34"/>
      <c r="AB24" s="100"/>
      <c r="AC24" s="1158">
        <v>-57</v>
      </c>
      <c r="AD24" s="2178">
        <v>78958</v>
      </c>
      <c r="AE24" s="124"/>
    </row>
    <row r="25" spans="1:52">
      <c r="A25" s="56">
        <v>4</v>
      </c>
      <c r="B25" s="657" t="s">
        <v>175</v>
      </c>
      <c r="C25" s="34"/>
      <c r="D25" s="34"/>
      <c r="E25" s="34"/>
      <c r="F25" s="136" t="s">
        <v>3241</v>
      </c>
      <c r="G25" s="1158">
        <f>I25+K25+M25+Q25+S25+U25</f>
        <v>2700268229</v>
      </c>
      <c r="H25" s="2178">
        <f>J25+L25+N25+R25+T25+V25</f>
        <v>2506354356</v>
      </c>
      <c r="I25" s="2459">
        <v>2295056847</v>
      </c>
      <c r="J25" s="2448">
        <v>2028031541</v>
      </c>
      <c r="K25" s="2513">
        <v>405211382</v>
      </c>
      <c r="L25" s="1175">
        <v>478322815</v>
      </c>
      <c r="M25" s="1158"/>
      <c r="N25" s="1158">
        <v>0</v>
      </c>
      <c r="O25" s="2125">
        <v>4</v>
      </c>
      <c r="P25" s="2174">
        <v>4</v>
      </c>
      <c r="Q25" s="1158"/>
      <c r="R25" s="133"/>
      <c r="S25" s="1158"/>
      <c r="T25" s="133"/>
      <c r="U25" s="1158"/>
      <c r="V25" s="2178"/>
      <c r="W25" s="3374" t="s">
        <v>2309</v>
      </c>
      <c r="X25" s="657" t="s">
        <v>2176</v>
      </c>
      <c r="Y25" s="34"/>
      <c r="Z25" s="34"/>
      <c r="AA25" s="34"/>
      <c r="AB25" s="136">
        <v>340</v>
      </c>
      <c r="AC25" s="1158">
        <v>0</v>
      </c>
      <c r="AD25" s="2178">
        <v>0</v>
      </c>
      <c r="AE25" s="124"/>
    </row>
    <row r="26" spans="1:52">
      <c r="A26" s="56">
        <v>5</v>
      </c>
      <c r="B26" s="657" t="s">
        <v>176</v>
      </c>
      <c r="C26" s="34"/>
      <c r="D26" s="34"/>
      <c r="E26" s="34"/>
      <c r="F26" s="136" t="s">
        <v>3241</v>
      </c>
      <c r="G26" s="1158">
        <f t="shared" ref="G26:G46" si="0">I26+K26+M26+Q26+S26+U26</f>
        <v>347256893</v>
      </c>
      <c r="H26" s="2178">
        <f>J26+L26+N26+R26+T26+V26</f>
        <v>203208711</v>
      </c>
      <c r="I26" s="2459">
        <v>295413702</v>
      </c>
      <c r="J26" s="2448">
        <v>150990160</v>
      </c>
      <c r="K26" s="2514">
        <v>51843191</v>
      </c>
      <c r="L26" s="1175">
        <v>52218551</v>
      </c>
      <c r="M26" s="1158"/>
      <c r="N26" s="1158">
        <v>0</v>
      </c>
      <c r="O26" s="2125">
        <v>5</v>
      </c>
      <c r="P26" s="2174">
        <v>5</v>
      </c>
      <c r="Q26" s="1158"/>
      <c r="R26" s="133"/>
      <c r="S26" s="1158"/>
      <c r="T26" s="133"/>
      <c r="U26" s="1158"/>
      <c r="V26" s="2178"/>
      <c r="W26" s="3374" t="s">
        <v>2310</v>
      </c>
      <c r="X26" s="657" t="s">
        <v>5938</v>
      </c>
      <c r="Y26" s="34"/>
      <c r="Z26" s="34"/>
      <c r="AA26" s="34"/>
      <c r="AB26" s="136">
        <v>340</v>
      </c>
      <c r="AC26" s="1158">
        <v>3352328</v>
      </c>
      <c r="AD26" s="2178">
        <v>5780292</v>
      </c>
      <c r="AE26" s="124"/>
    </row>
    <row r="27" spans="1:52">
      <c r="A27" s="56">
        <v>6</v>
      </c>
      <c r="B27" s="657" t="s">
        <v>177</v>
      </c>
      <c r="C27" s="34"/>
      <c r="D27" s="34"/>
      <c r="E27" s="34"/>
      <c r="F27" s="136" t="s">
        <v>2059</v>
      </c>
      <c r="G27" s="1158">
        <f t="shared" si="0"/>
        <v>408728259</v>
      </c>
      <c r="H27" s="2178">
        <f>J27+L27+N27+R27+T27+V27</f>
        <v>385325070</v>
      </c>
      <c r="I27" s="2459">
        <v>320757543</v>
      </c>
      <c r="J27" s="2448">
        <v>302046640</v>
      </c>
      <c r="K27" s="2514">
        <v>87970716</v>
      </c>
      <c r="L27" s="1175">
        <v>83278430</v>
      </c>
      <c r="M27" s="1158"/>
      <c r="N27" s="1158">
        <v>0</v>
      </c>
      <c r="O27" s="2125">
        <v>6</v>
      </c>
      <c r="P27" s="2174">
        <v>6</v>
      </c>
      <c r="Q27" s="1158"/>
      <c r="R27" s="133"/>
      <c r="S27" s="1158"/>
      <c r="T27" s="133"/>
      <c r="U27" s="1158"/>
      <c r="V27" s="2178"/>
      <c r="W27" s="3374" t="s">
        <v>2311</v>
      </c>
      <c r="X27" s="657" t="s">
        <v>5939</v>
      </c>
      <c r="Y27" s="34"/>
      <c r="Z27" s="34"/>
      <c r="AA27" s="34"/>
      <c r="AB27" s="100"/>
      <c r="AC27" s="1158">
        <v>1051182</v>
      </c>
      <c r="AD27" s="2178">
        <v>940614</v>
      </c>
      <c r="AE27" s="124"/>
    </row>
    <row r="28" spans="1:52" s="13" customFormat="1">
      <c r="A28" s="56">
        <v>7</v>
      </c>
      <c r="B28" s="657" t="s">
        <v>4412</v>
      </c>
      <c r="C28" s="34"/>
      <c r="D28" s="34"/>
      <c r="E28" s="34"/>
      <c r="F28" s="136" t="s">
        <v>2059</v>
      </c>
      <c r="G28" s="1158">
        <f t="shared" si="0"/>
        <v>0</v>
      </c>
      <c r="H28" s="2178">
        <f t="shared" ref="H28:H46" si="1">J28+L28+N28+R28+T28+V28</f>
        <v>0</v>
      </c>
      <c r="I28" s="2459">
        <v>0</v>
      </c>
      <c r="J28" s="2448">
        <v>0</v>
      </c>
      <c r="K28" s="2514">
        <v>0</v>
      </c>
      <c r="L28" s="1175">
        <v>0</v>
      </c>
      <c r="M28" s="1158"/>
      <c r="N28" s="1158">
        <v>0</v>
      </c>
      <c r="O28" s="2125">
        <v>7</v>
      </c>
      <c r="P28" s="2174">
        <v>7</v>
      </c>
      <c r="Q28" s="1158"/>
      <c r="R28" s="133"/>
      <c r="S28" s="1158"/>
      <c r="T28" s="133"/>
      <c r="U28" s="1158"/>
      <c r="V28" s="2178"/>
      <c r="W28" s="3374" t="s">
        <v>2312</v>
      </c>
      <c r="X28" s="657" t="s">
        <v>5940</v>
      </c>
      <c r="Y28" s="34"/>
      <c r="Z28" s="34"/>
      <c r="AA28" s="34"/>
      <c r="AB28" s="100"/>
      <c r="AC28" s="1158">
        <v>59005</v>
      </c>
      <c r="AD28" s="2178">
        <v>87343</v>
      </c>
      <c r="AE28" s="32"/>
      <c r="AF28"/>
      <c r="AG28"/>
      <c r="AH28"/>
      <c r="AI28"/>
      <c r="AJ28"/>
      <c r="AK28"/>
      <c r="AL28"/>
      <c r="AM28"/>
      <c r="AN28"/>
      <c r="AO28"/>
      <c r="AP28"/>
      <c r="AQ28"/>
      <c r="AR28"/>
      <c r="AS28"/>
      <c r="AT28"/>
      <c r="AU28"/>
      <c r="AV28"/>
      <c r="AW28"/>
      <c r="AX28"/>
      <c r="AY28"/>
      <c r="AZ28"/>
    </row>
    <row r="29" spans="1:52">
      <c r="A29" s="56">
        <v>8</v>
      </c>
      <c r="B29" s="657" t="s">
        <v>125</v>
      </c>
      <c r="C29" s="34"/>
      <c r="D29" s="34"/>
      <c r="E29" s="34"/>
      <c r="F29" s="136" t="s">
        <v>2059</v>
      </c>
      <c r="G29" s="1158">
        <f t="shared" si="0"/>
        <v>170074</v>
      </c>
      <c r="H29" s="2178">
        <f t="shared" si="1"/>
        <v>-1240666</v>
      </c>
      <c r="I29" s="2459">
        <v>2990782</v>
      </c>
      <c r="J29" s="2448">
        <v>1581836</v>
      </c>
      <c r="K29" s="2514">
        <v>-2820708</v>
      </c>
      <c r="L29" s="1175">
        <v>-2822502</v>
      </c>
      <c r="M29" s="1158"/>
      <c r="N29" s="1158">
        <v>0</v>
      </c>
      <c r="O29" s="2125">
        <v>8</v>
      </c>
      <c r="P29" s="2174">
        <v>8</v>
      </c>
      <c r="Q29" s="1158"/>
      <c r="R29" s="133"/>
      <c r="S29" s="1158"/>
      <c r="T29" s="133"/>
      <c r="U29" s="1158"/>
      <c r="V29" s="2178"/>
      <c r="W29" s="3374" t="s">
        <v>2313</v>
      </c>
      <c r="X29" s="657" t="s">
        <v>5941</v>
      </c>
      <c r="Y29" s="34"/>
      <c r="Z29" s="34"/>
      <c r="AA29" s="34"/>
      <c r="AB29" s="136" t="s">
        <v>1630</v>
      </c>
      <c r="AC29" s="1158">
        <v>1221606</v>
      </c>
      <c r="AD29" s="2178">
        <v>568427</v>
      </c>
      <c r="AE29" s="124"/>
    </row>
    <row r="30" spans="1:52">
      <c r="A30" s="56">
        <v>9</v>
      </c>
      <c r="B30" s="657" t="s">
        <v>126</v>
      </c>
      <c r="C30" s="34"/>
      <c r="D30" s="34"/>
      <c r="E30" s="34"/>
      <c r="F30" s="136" t="s">
        <v>2059</v>
      </c>
      <c r="G30" s="1158">
        <f t="shared" si="0"/>
        <v>0</v>
      </c>
      <c r="H30" s="2178">
        <f t="shared" si="1"/>
        <v>0</v>
      </c>
      <c r="I30" s="2459">
        <v>0</v>
      </c>
      <c r="J30" s="2547">
        <v>0</v>
      </c>
      <c r="K30" s="2514">
        <v>0</v>
      </c>
      <c r="L30" s="1175">
        <v>0</v>
      </c>
      <c r="M30" s="1158"/>
      <c r="N30" s="1158">
        <v>0</v>
      </c>
      <c r="O30" s="2125">
        <v>9</v>
      </c>
      <c r="P30" s="2174">
        <v>9</v>
      </c>
      <c r="Q30" s="1158"/>
      <c r="R30" s="133"/>
      <c r="S30" s="1158"/>
      <c r="T30" s="133"/>
      <c r="U30" s="1158"/>
      <c r="V30" s="2178"/>
      <c r="W30" s="3374" t="s">
        <v>2314</v>
      </c>
      <c r="X30" s="657" t="s">
        <v>5942</v>
      </c>
      <c r="Y30" s="34"/>
      <c r="Z30" s="34"/>
      <c r="AA30" s="34"/>
      <c r="AB30" s="136" t="s">
        <v>1630</v>
      </c>
      <c r="AC30" s="1158">
        <v>-1527239</v>
      </c>
      <c r="AD30" s="2178">
        <v>7514874</v>
      </c>
      <c r="AE30" s="124"/>
    </row>
    <row r="31" spans="1:52">
      <c r="A31" s="53">
        <v>10</v>
      </c>
      <c r="B31" s="119" t="s">
        <v>127</v>
      </c>
      <c r="C31" s="37"/>
      <c r="D31" s="37"/>
      <c r="E31" s="37"/>
      <c r="F31" s="59"/>
      <c r="G31" s="2508"/>
      <c r="H31" s="2509"/>
      <c r="I31" s="2576"/>
      <c r="J31" s="2548"/>
      <c r="K31" s="2546"/>
      <c r="L31" s="2508"/>
      <c r="M31" s="2508"/>
      <c r="N31" s="1416"/>
      <c r="O31" s="1990">
        <v>10</v>
      </c>
      <c r="P31" s="2111">
        <v>10</v>
      </c>
      <c r="Q31" s="1169"/>
      <c r="R31" s="968"/>
      <c r="S31" s="1169"/>
      <c r="T31" s="968"/>
      <c r="U31" s="1169"/>
      <c r="V31" s="2183"/>
      <c r="W31" s="3374" t="s">
        <v>2315</v>
      </c>
      <c r="X31" s="657" t="s">
        <v>5943</v>
      </c>
      <c r="Y31" s="34"/>
      <c r="Z31" s="34"/>
      <c r="AA31" s="34"/>
      <c r="AB31" s="136" t="s">
        <v>1630</v>
      </c>
      <c r="AC31" s="1158">
        <v>4156825</v>
      </c>
      <c r="AD31" s="2178">
        <v>14970508</v>
      </c>
      <c r="AE31" s="124"/>
    </row>
    <row r="32" spans="1:52" ht="16.5" customHeight="1">
      <c r="A32" s="56"/>
      <c r="B32" s="657" t="s">
        <v>128</v>
      </c>
      <c r="C32" s="34"/>
      <c r="D32" s="34"/>
      <c r="E32" s="34"/>
      <c r="F32" s="100"/>
      <c r="G32" s="1158">
        <f t="shared" si="0"/>
        <v>0</v>
      </c>
      <c r="H32" s="2178">
        <f t="shared" si="1"/>
        <v>0</v>
      </c>
      <c r="I32" s="2459">
        <v>0</v>
      </c>
      <c r="J32" s="1156">
        <v>0</v>
      </c>
      <c r="K32" s="2514">
        <v>0</v>
      </c>
      <c r="L32" s="1175">
        <v>0</v>
      </c>
      <c r="M32" s="1158"/>
      <c r="N32" s="1158">
        <v>0</v>
      </c>
      <c r="O32" s="2125"/>
      <c r="P32" s="2174"/>
      <c r="Q32" s="1158"/>
      <c r="R32" s="133"/>
      <c r="S32" s="1158"/>
      <c r="T32" s="133"/>
      <c r="U32" s="1158"/>
      <c r="V32" s="2178"/>
      <c r="W32" s="3374" t="s">
        <v>3461</v>
      </c>
      <c r="X32" s="657" t="s">
        <v>5944</v>
      </c>
      <c r="Y32" s="34"/>
      <c r="Z32" s="34"/>
      <c r="AA32" s="34"/>
      <c r="AB32" s="136" t="s">
        <v>1387</v>
      </c>
      <c r="AC32" s="1158">
        <v>579643</v>
      </c>
      <c r="AD32" s="2178">
        <v>581874</v>
      </c>
      <c r="AE32" s="124"/>
    </row>
    <row r="33" spans="1:52">
      <c r="A33" s="56">
        <v>11</v>
      </c>
      <c r="B33" s="657" t="s">
        <v>240</v>
      </c>
      <c r="C33" s="34"/>
      <c r="D33" s="34"/>
      <c r="E33" s="34"/>
      <c r="F33" s="100"/>
      <c r="G33" s="1158">
        <f t="shared" si="0"/>
        <v>0</v>
      </c>
      <c r="H33" s="2178">
        <f t="shared" si="1"/>
        <v>0</v>
      </c>
      <c r="I33" s="2459">
        <v>0</v>
      </c>
      <c r="J33" s="2448">
        <v>0</v>
      </c>
      <c r="K33" s="2514">
        <v>0</v>
      </c>
      <c r="L33" s="1175">
        <v>0</v>
      </c>
      <c r="M33" s="1158"/>
      <c r="N33" s="1158">
        <v>0</v>
      </c>
      <c r="O33" s="2125">
        <v>11</v>
      </c>
      <c r="P33" s="2174">
        <v>11</v>
      </c>
      <c r="Q33" s="1158"/>
      <c r="R33" s="133"/>
      <c r="S33" s="1158"/>
      <c r="T33" s="133"/>
      <c r="U33" s="1158"/>
      <c r="V33" s="2178"/>
      <c r="W33" s="3374" t="s">
        <v>3462</v>
      </c>
      <c r="X33" s="657" t="s">
        <v>5945</v>
      </c>
      <c r="Y33" s="34"/>
      <c r="Z33" s="34"/>
      <c r="AA33" s="34"/>
      <c r="AB33" s="136" t="s">
        <v>1387</v>
      </c>
      <c r="AC33" s="1158">
        <v>2846679</v>
      </c>
      <c r="AD33" s="2178">
        <v>751108</v>
      </c>
      <c r="AE33" s="124"/>
    </row>
    <row r="34" spans="1:52">
      <c r="A34" s="56">
        <v>12</v>
      </c>
      <c r="B34" s="657" t="s">
        <v>241</v>
      </c>
      <c r="C34" s="34"/>
      <c r="D34" s="34"/>
      <c r="E34" s="34"/>
      <c r="F34" s="100"/>
      <c r="G34" s="1158">
        <f t="shared" si="0"/>
        <v>109266797</v>
      </c>
      <c r="H34" s="2178">
        <f t="shared" si="1"/>
        <v>86597006</v>
      </c>
      <c r="I34" s="2459">
        <v>70724877</v>
      </c>
      <c r="J34" s="2448">
        <v>49681260</v>
      </c>
      <c r="K34" s="2514">
        <v>38541920</v>
      </c>
      <c r="L34" s="1175">
        <v>36915746</v>
      </c>
      <c r="M34" s="1158"/>
      <c r="N34" s="1158">
        <v>0</v>
      </c>
      <c r="O34" s="2125">
        <v>12</v>
      </c>
      <c r="P34" s="2174">
        <v>12</v>
      </c>
      <c r="Q34" s="1158"/>
      <c r="R34" s="133"/>
      <c r="S34" s="1158"/>
      <c r="T34" s="133"/>
      <c r="U34" s="1158"/>
      <c r="V34" s="2178"/>
      <c r="W34" s="3274">
        <v>53</v>
      </c>
      <c r="X34" s="657" t="s">
        <v>5946</v>
      </c>
      <c r="Y34" s="34"/>
      <c r="Z34" s="34"/>
      <c r="AA34" s="34"/>
      <c r="AB34" s="100"/>
      <c r="AC34" s="1158">
        <v>1077135</v>
      </c>
      <c r="AD34" s="2178">
        <v>354287</v>
      </c>
      <c r="AE34" s="124"/>
    </row>
    <row r="35" spans="1:52">
      <c r="A35" s="56">
        <v>13</v>
      </c>
      <c r="B35" s="657" t="s">
        <v>242</v>
      </c>
      <c r="C35" s="34"/>
      <c r="D35" s="34"/>
      <c r="E35" s="34"/>
      <c r="F35" s="100"/>
      <c r="G35" s="1158">
        <f t="shared" si="0"/>
        <v>129125373</v>
      </c>
      <c r="H35" s="2178">
        <f t="shared" si="1"/>
        <v>125948360</v>
      </c>
      <c r="I35" s="2459">
        <v>91361422</v>
      </c>
      <c r="J35" s="2448">
        <v>101082418</v>
      </c>
      <c r="K35" s="2514">
        <v>37763951</v>
      </c>
      <c r="L35" s="1175">
        <v>24865942</v>
      </c>
      <c r="M35" s="1158"/>
      <c r="N35" s="1158">
        <v>0</v>
      </c>
      <c r="O35" s="2125">
        <v>13</v>
      </c>
      <c r="P35" s="2174">
        <v>13</v>
      </c>
      <c r="Q35" s="1158"/>
      <c r="R35" s="133"/>
      <c r="S35" s="1158"/>
      <c r="T35" s="133"/>
      <c r="U35" s="1158"/>
      <c r="V35" s="2178"/>
      <c r="W35" s="3274">
        <v>54</v>
      </c>
      <c r="X35" s="657" t="s">
        <v>5947</v>
      </c>
      <c r="Y35" s="34"/>
      <c r="Z35" s="34"/>
      <c r="AA35" s="34"/>
      <c r="AB35" s="100"/>
      <c r="AC35" s="1158">
        <v>-235695</v>
      </c>
      <c r="AD35" s="2178">
        <v>-253492</v>
      </c>
      <c r="AE35" s="124"/>
    </row>
    <row r="36" spans="1:52">
      <c r="A36" s="56">
        <v>14</v>
      </c>
      <c r="B36" s="657" t="s">
        <v>243</v>
      </c>
      <c r="C36" s="34"/>
      <c r="D36" s="34"/>
      <c r="E36" s="34"/>
      <c r="F36" s="136" t="s">
        <v>1630</v>
      </c>
      <c r="G36" s="1158">
        <f t="shared" si="0"/>
        <v>353965320</v>
      </c>
      <c r="H36" s="2178">
        <f t="shared" si="1"/>
        <v>323808204</v>
      </c>
      <c r="I36" s="2459">
        <v>284923855</v>
      </c>
      <c r="J36" s="2448">
        <v>259872932</v>
      </c>
      <c r="K36" s="2514">
        <v>69041465</v>
      </c>
      <c r="L36" s="1175">
        <v>63935272</v>
      </c>
      <c r="M36" s="1158"/>
      <c r="N36" s="1158">
        <v>0</v>
      </c>
      <c r="O36" s="2125">
        <v>14</v>
      </c>
      <c r="P36" s="2174">
        <v>14</v>
      </c>
      <c r="Q36" s="1158"/>
      <c r="R36" s="133"/>
      <c r="S36" s="1158"/>
      <c r="T36" s="133"/>
      <c r="U36" s="1158"/>
      <c r="V36" s="2178"/>
      <c r="W36" s="3274">
        <v>55</v>
      </c>
      <c r="X36" s="657" t="s">
        <v>5948</v>
      </c>
      <c r="Y36" s="34"/>
      <c r="Z36" s="34"/>
      <c r="AA36" s="34"/>
      <c r="AB36" s="100"/>
      <c r="AC36" s="1158"/>
      <c r="AD36" s="2178">
        <v>0</v>
      </c>
      <c r="AE36" s="124"/>
    </row>
    <row r="37" spans="1:52">
      <c r="A37" s="56">
        <v>15</v>
      </c>
      <c r="B37" s="657" t="s">
        <v>244</v>
      </c>
      <c r="C37" s="34"/>
      <c r="D37" s="34"/>
      <c r="E37" s="34"/>
      <c r="F37" s="136" t="s">
        <v>1630</v>
      </c>
      <c r="G37" s="1158">
        <f>I37+K37+M37+Q37+S37+U37</f>
        <v>-11079583</v>
      </c>
      <c r="H37" s="2178">
        <f t="shared" si="1"/>
        <v>43142781</v>
      </c>
      <c r="I37" s="2459">
        <v>-5133888</v>
      </c>
      <c r="J37" s="2448">
        <v>33862338</v>
      </c>
      <c r="K37" s="2514">
        <v>-5945695</v>
      </c>
      <c r="L37" s="1175">
        <v>9280443</v>
      </c>
      <c r="M37" s="1158"/>
      <c r="N37" s="1158">
        <v>0</v>
      </c>
      <c r="O37" s="2125">
        <v>15</v>
      </c>
      <c r="P37" s="2174">
        <v>15</v>
      </c>
      <c r="Q37" s="1158"/>
      <c r="R37" s="133"/>
      <c r="S37" s="1158"/>
      <c r="T37" s="133"/>
      <c r="U37" s="1158"/>
      <c r="V37" s="2178"/>
      <c r="W37" s="3274">
        <v>56</v>
      </c>
      <c r="X37" s="657" t="s">
        <v>5949</v>
      </c>
      <c r="Y37" s="34"/>
      <c r="Z37" s="34"/>
      <c r="AA37" s="34"/>
      <c r="AB37" s="100"/>
      <c r="AC37" s="1158">
        <v>-464503</v>
      </c>
      <c r="AD37" s="2178">
        <v>-631699</v>
      </c>
      <c r="AE37" s="124"/>
    </row>
    <row r="38" spans="1:52">
      <c r="A38" s="56">
        <v>16</v>
      </c>
      <c r="B38" s="657" t="s">
        <v>245</v>
      </c>
      <c r="C38" s="34"/>
      <c r="D38" s="34"/>
      <c r="E38" s="34"/>
      <c r="F38" s="136" t="s">
        <v>1630</v>
      </c>
      <c r="G38" s="1158">
        <f t="shared" si="0"/>
        <v>-12224580</v>
      </c>
      <c r="H38" s="2178">
        <f t="shared" si="1"/>
        <v>6154385</v>
      </c>
      <c r="I38" s="2459">
        <v>-8183839</v>
      </c>
      <c r="J38" s="2448">
        <v>4494503</v>
      </c>
      <c r="K38" s="2514">
        <v>-4040741</v>
      </c>
      <c r="L38" s="1175">
        <v>1659882</v>
      </c>
      <c r="M38" s="1158"/>
      <c r="N38" s="1158">
        <v>0</v>
      </c>
      <c r="O38" s="2125">
        <v>16</v>
      </c>
      <c r="P38" s="2174">
        <v>16</v>
      </c>
      <c r="Q38" s="1158"/>
      <c r="R38" s="133"/>
      <c r="S38" s="1158"/>
      <c r="T38" s="133"/>
      <c r="U38" s="1158"/>
      <c r="V38" s="2178"/>
      <c r="W38" s="3274">
        <v>57</v>
      </c>
      <c r="X38" s="657" t="s">
        <v>4415</v>
      </c>
      <c r="Y38" s="34"/>
      <c r="Z38" s="34"/>
      <c r="AA38" s="34"/>
      <c r="AB38" s="100"/>
      <c r="AC38" s="1158">
        <f>SUM(AC32:AC37)</f>
        <v>3803259</v>
      </c>
      <c r="AD38" s="3375">
        <f>SUM(AD32:AD37)</f>
        <v>802078</v>
      </c>
      <c r="AE38" s="32"/>
    </row>
    <row r="39" spans="1:52">
      <c r="A39" s="56">
        <v>17</v>
      </c>
      <c r="B39" s="657" t="s">
        <v>1386</v>
      </c>
      <c r="C39" s="34"/>
      <c r="D39" s="34"/>
      <c r="E39" s="34"/>
      <c r="F39" s="136" t="s">
        <v>1387</v>
      </c>
      <c r="G39" s="1158">
        <f t="shared" si="0"/>
        <v>196070127</v>
      </c>
      <c r="H39" s="2178">
        <f t="shared" si="1"/>
        <v>191935720</v>
      </c>
      <c r="I39" s="2459">
        <v>155147287</v>
      </c>
      <c r="J39" s="2448">
        <v>163512204</v>
      </c>
      <c r="K39" s="2514">
        <v>40922840</v>
      </c>
      <c r="L39" s="1175">
        <v>28423516</v>
      </c>
      <c r="M39" s="1158"/>
      <c r="N39" s="1158">
        <v>0</v>
      </c>
      <c r="O39" s="2125">
        <v>17</v>
      </c>
      <c r="P39" s="2174">
        <v>17</v>
      </c>
      <c r="Q39" s="1158"/>
      <c r="R39" s="133"/>
      <c r="S39" s="1158"/>
      <c r="T39" s="133"/>
      <c r="U39" s="1158"/>
      <c r="V39" s="2178"/>
      <c r="W39" s="3274">
        <v>58</v>
      </c>
      <c r="X39" s="657" t="s">
        <v>4416</v>
      </c>
      <c r="Y39" s="34"/>
      <c r="Z39" s="34"/>
      <c r="AA39" s="34"/>
      <c r="AB39" s="100"/>
      <c r="AC39" s="1158">
        <f>AC22-AC31-AC38</f>
        <v>34133637</v>
      </c>
      <c r="AD39" s="2178">
        <f>AD22-AD31-AD38</f>
        <v>21910082</v>
      </c>
      <c r="AE39" s="124"/>
    </row>
    <row r="40" spans="1:52" ht="15.75" customHeight="1">
      <c r="A40" s="56">
        <v>18</v>
      </c>
      <c r="B40" s="657" t="s">
        <v>1388</v>
      </c>
      <c r="C40" s="34"/>
      <c r="D40" s="34"/>
      <c r="E40" s="34"/>
      <c r="F40" s="136" t="s">
        <v>1387</v>
      </c>
      <c r="G40" s="1158">
        <f t="shared" si="0"/>
        <v>125760789</v>
      </c>
      <c r="H40" s="2178">
        <f t="shared" si="1"/>
        <v>200515598</v>
      </c>
      <c r="I40" s="2459">
        <v>93165517</v>
      </c>
      <c r="J40" s="2448">
        <v>161274504</v>
      </c>
      <c r="K40" s="2514">
        <v>32595272</v>
      </c>
      <c r="L40" s="1175">
        <v>39241094</v>
      </c>
      <c r="M40" s="1158"/>
      <c r="N40" s="1158">
        <v>0</v>
      </c>
      <c r="O40" s="2125">
        <v>18</v>
      </c>
      <c r="P40" s="2174">
        <v>18</v>
      </c>
      <c r="Q40" s="1158"/>
      <c r="R40" s="133"/>
      <c r="S40" s="1158"/>
      <c r="T40" s="133"/>
      <c r="U40" s="1158"/>
      <c r="V40" s="2178"/>
      <c r="W40" s="3274">
        <v>59</v>
      </c>
      <c r="X40" s="1153" t="s">
        <v>704</v>
      </c>
      <c r="Y40" s="40"/>
      <c r="Z40" s="40"/>
      <c r="AA40" s="40"/>
      <c r="AB40" s="100"/>
      <c r="AC40" s="1162"/>
      <c r="AD40" s="2176"/>
      <c r="AE40" s="124"/>
    </row>
    <row r="41" spans="1:52">
      <c r="A41" s="56">
        <v>19</v>
      </c>
      <c r="B41" s="657" t="s">
        <v>1389</v>
      </c>
      <c r="C41" s="34"/>
      <c r="D41" s="34"/>
      <c r="E41" s="34"/>
      <c r="F41" s="136">
        <v>266</v>
      </c>
      <c r="G41" s="1158">
        <f t="shared" si="0"/>
        <v>0</v>
      </c>
      <c r="H41" s="2178">
        <f t="shared" si="1"/>
        <v>0</v>
      </c>
      <c r="I41" s="2459">
        <v>0</v>
      </c>
      <c r="J41" s="2448">
        <v>0</v>
      </c>
      <c r="K41" s="2514">
        <v>0</v>
      </c>
      <c r="L41" s="1175">
        <v>0</v>
      </c>
      <c r="M41" s="1158"/>
      <c r="N41" s="1158">
        <v>0</v>
      </c>
      <c r="O41" s="2125">
        <v>19</v>
      </c>
      <c r="P41" s="2174">
        <v>19</v>
      </c>
      <c r="Q41" s="1158"/>
      <c r="R41" s="133"/>
      <c r="S41" s="1158"/>
      <c r="T41" s="133"/>
      <c r="U41" s="1158"/>
      <c r="V41" s="2178"/>
      <c r="W41" s="3274">
        <v>60</v>
      </c>
      <c r="X41" s="657" t="s">
        <v>2177</v>
      </c>
      <c r="Y41" s="34"/>
      <c r="Z41" s="34"/>
      <c r="AA41" s="34"/>
      <c r="AB41" s="100"/>
      <c r="AC41" s="1158">
        <v>210202616</v>
      </c>
      <c r="AD41" s="2178">
        <v>153482039</v>
      </c>
      <c r="AE41" s="124"/>
    </row>
    <row r="42" spans="1:52">
      <c r="A42" s="56">
        <v>20</v>
      </c>
      <c r="B42" s="657" t="s">
        <v>1390</v>
      </c>
      <c r="C42" s="34"/>
      <c r="D42" s="34"/>
      <c r="E42" s="34"/>
      <c r="F42" s="100"/>
      <c r="G42" s="1158">
        <f t="shared" si="0"/>
        <v>0</v>
      </c>
      <c r="H42" s="2178">
        <f t="shared" si="1"/>
        <v>0</v>
      </c>
      <c r="I42" s="2459">
        <v>0</v>
      </c>
      <c r="J42" s="2448">
        <v>-458041</v>
      </c>
      <c r="K42" s="2514">
        <v>0</v>
      </c>
      <c r="L42" s="1175">
        <v>458041</v>
      </c>
      <c r="M42" s="1158"/>
      <c r="N42" s="1158">
        <v>0</v>
      </c>
      <c r="O42" s="2125">
        <v>20</v>
      </c>
      <c r="P42" s="2174">
        <v>20</v>
      </c>
      <c r="Q42" s="1158"/>
      <c r="R42" s="133"/>
      <c r="S42" s="1158"/>
      <c r="T42" s="133"/>
      <c r="U42" s="1158"/>
      <c r="V42" s="2178"/>
      <c r="W42" s="3274">
        <v>61</v>
      </c>
      <c r="X42" s="657" t="s">
        <v>2178</v>
      </c>
      <c r="Y42" s="34"/>
      <c r="Z42" s="34"/>
      <c r="AA42" s="34"/>
      <c r="AB42" s="100"/>
      <c r="AC42" s="1158">
        <v>2614958</v>
      </c>
      <c r="AD42" s="2178">
        <v>2699187</v>
      </c>
      <c r="AE42" s="124"/>
    </row>
    <row r="43" spans="1:52">
      <c r="A43" s="56">
        <v>21</v>
      </c>
      <c r="B43" s="657" t="s">
        <v>1391</v>
      </c>
      <c r="C43" s="34"/>
      <c r="D43" s="34"/>
      <c r="E43" s="34"/>
      <c r="F43" s="100"/>
      <c r="G43" s="1158">
        <f t="shared" si="0"/>
        <v>0</v>
      </c>
      <c r="H43" s="2178">
        <f t="shared" si="1"/>
        <v>55209</v>
      </c>
      <c r="I43" s="2459">
        <v>0</v>
      </c>
      <c r="J43" s="2448">
        <v>-1672665</v>
      </c>
      <c r="K43" s="2514">
        <v>0</v>
      </c>
      <c r="L43" s="1175">
        <v>1727874</v>
      </c>
      <c r="M43" s="1158"/>
      <c r="N43" s="1158">
        <v>0</v>
      </c>
      <c r="O43" s="2125">
        <v>21</v>
      </c>
      <c r="P43" s="2174">
        <v>21</v>
      </c>
      <c r="Q43" s="1158"/>
      <c r="R43" s="133"/>
      <c r="S43" s="1158"/>
      <c r="T43" s="133"/>
      <c r="U43" s="1158"/>
      <c r="V43" s="2178"/>
      <c r="W43" s="3274">
        <v>62</v>
      </c>
      <c r="X43" s="657" t="s">
        <v>2179</v>
      </c>
      <c r="Y43" s="34"/>
      <c r="Z43" s="34"/>
      <c r="AA43" s="34"/>
      <c r="AB43" s="100"/>
      <c r="AC43" s="1158">
        <v>443997</v>
      </c>
      <c r="AD43" s="2178">
        <v>938217</v>
      </c>
      <c r="AE43" s="124"/>
    </row>
    <row r="44" spans="1:52">
      <c r="A44" s="56">
        <v>22</v>
      </c>
      <c r="B44" s="657" t="s">
        <v>1392</v>
      </c>
      <c r="C44" s="34"/>
      <c r="D44" s="34"/>
      <c r="E44" s="34"/>
      <c r="F44" s="100"/>
      <c r="G44" s="1158">
        <f t="shared" si="0"/>
        <v>0</v>
      </c>
      <c r="H44" s="2178">
        <f t="shared" si="1"/>
        <v>0</v>
      </c>
      <c r="I44" s="2459">
        <v>0</v>
      </c>
      <c r="J44" s="2448">
        <v>0</v>
      </c>
      <c r="K44" s="2514">
        <v>0</v>
      </c>
      <c r="L44" s="1175">
        <v>0</v>
      </c>
      <c r="M44" s="1158"/>
      <c r="N44" s="1158">
        <v>0</v>
      </c>
      <c r="O44" s="2125">
        <v>22</v>
      </c>
      <c r="P44" s="2174">
        <v>22</v>
      </c>
      <c r="Q44" s="1158"/>
      <c r="R44" s="133"/>
      <c r="S44" s="1158"/>
      <c r="T44" s="133"/>
      <c r="U44" s="1158"/>
      <c r="V44" s="2178"/>
      <c r="W44" s="3274">
        <v>63</v>
      </c>
      <c r="X44" s="657" t="s">
        <v>2180</v>
      </c>
      <c r="Y44" s="34"/>
      <c r="Z44" s="34"/>
      <c r="AA44" s="34"/>
      <c r="AB44" s="100"/>
      <c r="AC44" s="1158">
        <v>0</v>
      </c>
      <c r="AD44" s="2178">
        <v>0</v>
      </c>
      <c r="AE44" s="124"/>
    </row>
    <row r="45" spans="1:52">
      <c r="A45" s="56">
        <v>23</v>
      </c>
      <c r="B45" s="657" t="s">
        <v>1393</v>
      </c>
      <c r="C45" s="34"/>
      <c r="D45" s="34"/>
      <c r="E45" s="34"/>
      <c r="F45" s="100"/>
      <c r="G45" s="1158">
        <f t="shared" si="0"/>
        <v>0</v>
      </c>
      <c r="H45" s="2178">
        <f t="shared" si="1"/>
        <v>0</v>
      </c>
      <c r="I45" s="2459">
        <v>0</v>
      </c>
      <c r="J45" s="2448">
        <v>0</v>
      </c>
      <c r="K45" s="2514">
        <v>0</v>
      </c>
      <c r="L45" s="1175">
        <v>0</v>
      </c>
      <c r="M45" s="1158"/>
      <c r="N45" s="1158">
        <v>0</v>
      </c>
      <c r="O45" s="2125">
        <v>23</v>
      </c>
      <c r="P45" s="2174">
        <v>23</v>
      </c>
      <c r="Q45" s="1158"/>
      <c r="R45" s="133"/>
      <c r="S45" s="1158"/>
      <c r="T45" s="133"/>
      <c r="U45" s="1158"/>
      <c r="V45" s="2178"/>
      <c r="W45" s="3274">
        <v>64</v>
      </c>
      <c r="X45" s="657" t="s">
        <v>2181</v>
      </c>
      <c r="Y45" s="34"/>
      <c r="Z45" s="34"/>
      <c r="AA45" s="34"/>
      <c r="AB45" s="100"/>
      <c r="AC45" s="1158">
        <v>0</v>
      </c>
      <c r="AD45" s="2178">
        <v>0</v>
      </c>
      <c r="AE45" s="124"/>
    </row>
    <row r="46" spans="1:52" s="13" customFormat="1">
      <c r="A46" s="56">
        <v>24</v>
      </c>
      <c r="B46" s="657" t="s">
        <v>3754</v>
      </c>
      <c r="C46" s="34"/>
      <c r="D46" s="34"/>
      <c r="E46" s="34"/>
      <c r="F46" s="100"/>
      <c r="G46" s="1158">
        <f t="shared" si="0"/>
        <v>0</v>
      </c>
      <c r="H46" s="2178">
        <f t="shared" si="1"/>
        <v>0</v>
      </c>
      <c r="I46" s="2459">
        <v>0</v>
      </c>
      <c r="J46" s="2448">
        <v>0</v>
      </c>
      <c r="K46" s="2514">
        <v>0</v>
      </c>
      <c r="L46" s="1175">
        <v>0</v>
      </c>
      <c r="M46" s="1158"/>
      <c r="N46" s="1158">
        <v>0</v>
      </c>
      <c r="O46" s="2125">
        <v>24</v>
      </c>
      <c r="P46" s="2174">
        <v>24</v>
      </c>
      <c r="Q46" s="1158"/>
      <c r="R46" s="1158"/>
      <c r="S46" s="1158"/>
      <c r="T46" s="1158"/>
      <c r="U46" s="1158"/>
      <c r="V46" s="2178"/>
      <c r="W46" s="3274">
        <v>65</v>
      </c>
      <c r="X46" s="657" t="s">
        <v>2182</v>
      </c>
      <c r="Y46" s="34"/>
      <c r="Z46" s="34"/>
      <c r="AA46" s="34"/>
      <c r="AB46" s="136">
        <v>340</v>
      </c>
      <c r="AC46" s="1158">
        <v>13895989</v>
      </c>
      <c r="AD46" s="2178">
        <v>8885008</v>
      </c>
      <c r="AE46" s="124"/>
      <c r="AF46"/>
      <c r="AG46"/>
      <c r="AH46"/>
      <c r="AI46"/>
      <c r="AJ46"/>
      <c r="AK46"/>
      <c r="AL46"/>
      <c r="AM46"/>
      <c r="AN46"/>
      <c r="AO46"/>
      <c r="AP46"/>
      <c r="AQ46"/>
      <c r="AR46"/>
      <c r="AS46"/>
      <c r="AT46"/>
      <c r="AU46"/>
      <c r="AV46"/>
      <c r="AW46"/>
      <c r="AX46"/>
      <c r="AY46"/>
      <c r="AZ46"/>
    </row>
    <row r="47" spans="1:52">
      <c r="A47" s="56">
        <v>25</v>
      </c>
      <c r="B47" s="657" t="s">
        <v>5950</v>
      </c>
      <c r="C47" s="34"/>
      <c r="D47" s="34"/>
      <c r="E47" s="34"/>
      <c r="F47" s="100"/>
      <c r="G47" s="1158">
        <f t="shared" ref="G47:L47" si="2">SUM(G25:G46)-2*SUM(G35,G40,G42,G44)</f>
        <v>3837535374</v>
      </c>
      <c r="H47" s="2575">
        <f t="shared" si="2"/>
        <v>3418876818</v>
      </c>
      <c r="I47" s="2577">
        <f t="shared" si="2"/>
        <v>3227170227</v>
      </c>
      <c r="J47" s="1158">
        <f t="shared" si="2"/>
        <v>2730501868</v>
      </c>
      <c r="K47" s="1158">
        <f t="shared" si="2"/>
        <v>610365147</v>
      </c>
      <c r="L47" s="1158">
        <f t="shared" si="2"/>
        <v>688374950</v>
      </c>
      <c r="M47" s="1158">
        <f t="shared" ref="M47:N47" si="3">SUM(M25:M34)-M35+SUM(M36:M39)-M40+M41-M42+M43-M44+M45+M46</f>
        <v>0</v>
      </c>
      <c r="N47" s="1158">
        <f t="shared" si="3"/>
        <v>0</v>
      </c>
      <c r="O47" s="2125">
        <v>25</v>
      </c>
      <c r="P47" s="2174">
        <v>25</v>
      </c>
      <c r="Q47" s="1158">
        <f t="shared" ref="Q47:V47" si="4">SUM(Q25:Q34)-Q35+SUM(Q36:Q39)-Q40+Q41-Q42+Q43-Q44+Q45+Q46</f>
        <v>0</v>
      </c>
      <c r="R47" s="1158">
        <f t="shared" si="4"/>
        <v>0</v>
      </c>
      <c r="S47" s="1158">
        <f t="shared" si="4"/>
        <v>0</v>
      </c>
      <c r="T47" s="1158">
        <f t="shared" si="4"/>
        <v>0</v>
      </c>
      <c r="U47" s="1158">
        <f t="shared" si="4"/>
        <v>0</v>
      </c>
      <c r="V47" s="2178">
        <f t="shared" si="4"/>
        <v>0</v>
      </c>
      <c r="W47" s="3274">
        <v>66</v>
      </c>
      <c r="X47" s="657" t="s">
        <v>2183</v>
      </c>
      <c r="Y47" s="34"/>
      <c r="Z47" s="34"/>
      <c r="AA47" s="34"/>
      <c r="AB47" s="136">
        <v>340</v>
      </c>
      <c r="AC47" s="1158">
        <v>53476722</v>
      </c>
      <c r="AD47" s="2178">
        <v>55816888</v>
      </c>
      <c r="AE47" s="124"/>
    </row>
    <row r="48" spans="1:52">
      <c r="A48" s="53">
        <v>26</v>
      </c>
      <c r="B48" s="2447" t="s">
        <v>1394</v>
      </c>
      <c r="C48" s="2444"/>
      <c r="D48" s="2444"/>
      <c r="E48" s="37"/>
      <c r="F48" s="59"/>
      <c r="G48" s="1169"/>
      <c r="H48" s="2183"/>
      <c r="I48" s="2461"/>
      <c r="J48" s="1176"/>
      <c r="K48" s="37"/>
      <c r="L48" s="59"/>
      <c r="M48" s="1169"/>
      <c r="N48" s="968"/>
      <c r="O48" s="1990">
        <v>26</v>
      </c>
      <c r="P48" s="2111">
        <v>26</v>
      </c>
      <c r="Q48" s="1169"/>
      <c r="R48" s="968"/>
      <c r="S48" s="1169"/>
      <c r="T48" s="968"/>
      <c r="U48" s="1169"/>
      <c r="V48" s="2183"/>
      <c r="W48" s="3274">
        <v>67</v>
      </c>
      <c r="X48" s="1360" t="s">
        <v>2184</v>
      </c>
      <c r="Y48" s="34"/>
      <c r="Z48" s="34"/>
      <c r="AA48" s="34"/>
      <c r="AB48" s="100"/>
      <c r="AC48" s="1158">
        <v>22232385</v>
      </c>
      <c r="AD48" s="2178">
        <v>16320299</v>
      </c>
      <c r="AE48" s="124"/>
    </row>
    <row r="49" spans="1:31">
      <c r="A49" s="56"/>
      <c r="B49" s="1361" t="s">
        <v>4413</v>
      </c>
      <c r="C49" s="1362"/>
      <c r="D49" s="1362"/>
      <c r="E49" s="34"/>
      <c r="F49" s="100"/>
      <c r="G49" s="1159">
        <f>G23-G47</f>
        <v>559803470</v>
      </c>
      <c r="H49" s="2175">
        <f t="shared" ref="H49:N49" si="5">H23-H47</f>
        <v>502508929</v>
      </c>
      <c r="I49" s="2459">
        <f t="shared" si="5"/>
        <v>486946385</v>
      </c>
      <c r="J49" s="1159">
        <f t="shared" si="5"/>
        <v>419952455</v>
      </c>
      <c r="K49" s="1159">
        <f t="shared" si="5"/>
        <v>70493328</v>
      </c>
      <c r="L49" s="1159">
        <f>L23-L47</f>
        <v>80155906</v>
      </c>
      <c r="M49" s="1159">
        <f t="shared" si="5"/>
        <v>2363757</v>
      </c>
      <c r="N49" s="1159">
        <f t="shared" si="5"/>
        <v>2400568</v>
      </c>
      <c r="O49" s="2175"/>
      <c r="P49" s="2442"/>
      <c r="Q49" s="1159">
        <f t="shared" ref="Q49:V49" si="6">Q23-Q47</f>
        <v>0</v>
      </c>
      <c r="R49" s="1159">
        <f>R23-R47</f>
        <v>0</v>
      </c>
      <c r="S49" s="1159">
        <f t="shared" si="6"/>
        <v>0</v>
      </c>
      <c r="T49" s="1159">
        <f t="shared" si="6"/>
        <v>0</v>
      </c>
      <c r="U49" s="1159">
        <f t="shared" si="6"/>
        <v>0</v>
      </c>
      <c r="V49" s="2175">
        <f t="shared" si="6"/>
        <v>0</v>
      </c>
      <c r="W49" s="3274">
        <v>68</v>
      </c>
      <c r="X49" s="657" t="s">
        <v>4417</v>
      </c>
      <c r="Y49" s="34"/>
      <c r="Z49" s="34"/>
      <c r="AA49" s="34"/>
      <c r="AB49" s="100"/>
      <c r="AC49" s="1158">
        <f>SUM(AC41:AC43)-AC44-AC45+AC46+AC47-AC48</f>
        <v>258401897</v>
      </c>
      <c r="AD49" s="2178">
        <f>SUM(AD41:AD43)-AD44-AD45+AD46+AD47-AD48</f>
        <v>205501040</v>
      </c>
      <c r="AE49" s="32"/>
    </row>
    <row r="50" spans="1:31">
      <c r="A50" s="36"/>
      <c r="B50" s="32"/>
      <c r="C50" s="37"/>
      <c r="D50" s="37"/>
      <c r="E50" s="37"/>
      <c r="F50" s="32"/>
      <c r="G50" s="124"/>
      <c r="H50" s="1998"/>
      <c r="I50" s="2462"/>
      <c r="J50" s="32"/>
      <c r="K50" s="37"/>
      <c r="L50" s="32"/>
      <c r="M50" s="124"/>
      <c r="N50" s="124"/>
      <c r="O50" s="1995"/>
      <c r="P50" s="1967"/>
      <c r="Q50" s="32"/>
      <c r="R50" s="32"/>
      <c r="S50" s="32"/>
      <c r="T50" s="32"/>
      <c r="U50" s="32"/>
      <c r="V50" s="1995"/>
      <c r="W50" s="3274">
        <v>69</v>
      </c>
      <c r="X50" s="657" t="s">
        <v>4418</v>
      </c>
      <c r="Y50" s="34"/>
      <c r="Z50" s="34"/>
      <c r="AA50" s="34"/>
      <c r="AB50" s="100"/>
      <c r="AC50" s="1158">
        <f>AC8+AC39-AC49</f>
        <v>335535210</v>
      </c>
      <c r="AD50" s="3375">
        <f>AD8+AD39-AD49</f>
        <v>318917971</v>
      </c>
      <c r="AE50" s="124"/>
    </row>
    <row r="51" spans="1:31" ht="15.75">
      <c r="A51" s="36"/>
      <c r="B51" s="32"/>
      <c r="C51" s="37"/>
      <c r="D51" s="37"/>
      <c r="E51" s="37"/>
      <c r="F51" s="32"/>
      <c r="G51" s="124"/>
      <c r="H51" s="1998"/>
      <c r="I51" s="2462"/>
      <c r="J51" s="124"/>
      <c r="K51" s="37"/>
      <c r="L51" s="32"/>
      <c r="M51" s="124"/>
      <c r="N51" s="124"/>
      <c r="O51" s="1995"/>
      <c r="P51" s="1967"/>
      <c r="Q51" s="32"/>
      <c r="R51" s="32"/>
      <c r="S51" s="32"/>
      <c r="T51" s="32"/>
      <c r="U51" s="32"/>
      <c r="V51" s="1995"/>
      <c r="W51" s="3274">
        <v>70</v>
      </c>
      <c r="X51" s="1153" t="s">
        <v>712</v>
      </c>
      <c r="Y51" s="40"/>
      <c r="Z51" s="40"/>
      <c r="AA51" s="40"/>
      <c r="AB51" s="100"/>
      <c r="AC51" s="1162"/>
      <c r="AD51" s="2176"/>
      <c r="AE51" s="124"/>
    </row>
    <row r="52" spans="1:31">
      <c r="A52" s="36"/>
      <c r="B52" s="32"/>
      <c r="C52" s="37"/>
      <c r="D52" s="37"/>
      <c r="E52" s="37"/>
      <c r="F52" s="32"/>
      <c r="G52" s="124"/>
      <c r="H52" s="1998"/>
      <c r="I52" s="2462"/>
      <c r="J52" s="32"/>
      <c r="K52" s="37"/>
      <c r="L52" s="32"/>
      <c r="M52" s="124"/>
      <c r="N52" s="124"/>
      <c r="O52" s="1995"/>
      <c r="P52" s="1967"/>
      <c r="Q52" s="32"/>
      <c r="R52" s="32"/>
      <c r="S52" s="32"/>
      <c r="T52" s="32"/>
      <c r="U52" s="32"/>
      <c r="V52" s="1995"/>
      <c r="W52" s="3274">
        <v>71</v>
      </c>
      <c r="X52" s="657" t="s">
        <v>2185</v>
      </c>
      <c r="Y52" s="34"/>
      <c r="Z52" s="34"/>
      <c r="AA52" s="34"/>
      <c r="AB52" s="100"/>
      <c r="AC52" s="1158">
        <v>0</v>
      </c>
      <c r="AD52" s="2178"/>
      <c r="AE52" s="124"/>
    </row>
    <row r="53" spans="1:31">
      <c r="A53" s="36"/>
      <c r="B53" s="32"/>
      <c r="C53" s="37"/>
      <c r="D53" s="37"/>
      <c r="E53" s="37"/>
      <c r="F53" s="32"/>
      <c r="G53" s="124"/>
      <c r="H53" s="1998"/>
      <c r="I53" s="2462"/>
      <c r="J53" s="32"/>
      <c r="K53" s="37"/>
      <c r="L53" s="32"/>
      <c r="M53" s="124"/>
      <c r="N53" s="124"/>
      <c r="O53" s="1995"/>
      <c r="P53" s="1967"/>
      <c r="Q53" s="32"/>
      <c r="R53" s="32"/>
      <c r="S53" s="32"/>
      <c r="T53" s="32"/>
      <c r="U53" s="32"/>
      <c r="V53" s="1995"/>
      <c r="W53" s="3274">
        <v>72</v>
      </c>
      <c r="X53" s="657" t="s">
        <v>2186</v>
      </c>
      <c r="Y53" s="34"/>
      <c r="Z53" s="34"/>
      <c r="AA53" s="34"/>
      <c r="AB53" s="100"/>
      <c r="AC53" s="1158">
        <v>0</v>
      </c>
      <c r="AD53" s="2178"/>
      <c r="AE53" s="124"/>
    </row>
    <row r="54" spans="1:31">
      <c r="A54" s="36"/>
      <c r="B54" s="32"/>
      <c r="C54" s="37"/>
      <c r="D54" s="37"/>
      <c r="E54" s="37"/>
      <c r="F54" s="32"/>
      <c r="G54" s="124"/>
      <c r="H54" s="1998"/>
      <c r="I54" s="2462"/>
      <c r="J54" s="32"/>
      <c r="K54" s="37"/>
      <c r="L54" s="32"/>
      <c r="M54" s="124"/>
      <c r="N54" s="124"/>
      <c r="O54" s="1995"/>
      <c r="P54" s="1967"/>
      <c r="Q54" s="32"/>
      <c r="R54" s="32"/>
      <c r="S54" s="32"/>
      <c r="T54" s="32"/>
      <c r="U54" s="32"/>
      <c r="V54" s="1995"/>
      <c r="W54" s="3274">
        <v>73</v>
      </c>
      <c r="X54" s="657" t="s">
        <v>4419</v>
      </c>
      <c r="Y54" s="34"/>
      <c r="Z54" s="34"/>
      <c r="AA54" s="34"/>
      <c r="AB54" s="100"/>
      <c r="AC54" s="1158">
        <f>AC52-AC53</f>
        <v>0</v>
      </c>
      <c r="AD54" s="2178">
        <f>AD52-AD53</f>
        <v>0</v>
      </c>
      <c r="AE54" s="124"/>
    </row>
    <row r="55" spans="1:31">
      <c r="A55" s="36"/>
      <c r="B55" s="32"/>
      <c r="C55" s="37"/>
      <c r="D55" s="37"/>
      <c r="E55" s="37"/>
      <c r="F55" s="32"/>
      <c r="G55" s="124"/>
      <c r="H55" s="1998"/>
      <c r="I55" s="2462"/>
      <c r="J55" s="32"/>
      <c r="K55" s="37"/>
      <c r="L55" s="32"/>
      <c r="M55" s="124"/>
      <c r="N55" s="124"/>
      <c r="O55" s="1995"/>
      <c r="P55" s="1967"/>
      <c r="Q55" s="32"/>
      <c r="R55" s="32"/>
      <c r="S55" s="32"/>
      <c r="T55" s="32"/>
      <c r="U55" s="32"/>
      <c r="V55" s="1995"/>
      <c r="W55" s="3274">
        <v>74</v>
      </c>
      <c r="X55" s="657" t="s">
        <v>2188</v>
      </c>
      <c r="Y55" s="34"/>
      <c r="Z55" s="34"/>
      <c r="AA55" s="34"/>
      <c r="AB55" s="136" t="s">
        <v>1630</v>
      </c>
      <c r="AC55" s="1158">
        <v>0</v>
      </c>
      <c r="AD55" s="2178"/>
      <c r="AE55" s="1886"/>
    </row>
    <row r="56" spans="1:31">
      <c r="A56" s="36"/>
      <c r="B56" s="32"/>
      <c r="C56" s="37"/>
      <c r="D56" s="37"/>
      <c r="E56" s="37"/>
      <c r="F56" s="32"/>
      <c r="G56" s="124"/>
      <c r="H56" s="1998"/>
      <c r="I56" s="2462"/>
      <c r="J56" s="32"/>
      <c r="K56" s="37"/>
      <c r="L56" s="32"/>
      <c r="M56" s="124"/>
      <c r="N56" s="124"/>
      <c r="O56" s="1995"/>
      <c r="P56" s="1967"/>
      <c r="Q56" s="32"/>
      <c r="R56" s="32"/>
      <c r="S56" s="32"/>
      <c r="T56" s="32"/>
      <c r="U56" s="32"/>
      <c r="V56" s="1995"/>
      <c r="W56" s="3274">
        <v>75</v>
      </c>
      <c r="X56" s="657" t="s">
        <v>4420</v>
      </c>
      <c r="Y56" s="34"/>
      <c r="Z56" s="34"/>
      <c r="AA56" s="34"/>
      <c r="AB56" s="100"/>
      <c r="AC56" s="1158">
        <f>AC54-AC55</f>
        <v>0</v>
      </c>
      <c r="AD56" s="2178">
        <f>AD54-AD55</f>
        <v>0</v>
      </c>
      <c r="AE56" s="124"/>
    </row>
    <row r="57" spans="1:31">
      <c r="A57" s="36"/>
      <c r="B57" s="32"/>
      <c r="C57" s="37"/>
      <c r="D57" s="37"/>
      <c r="E57" s="37"/>
      <c r="F57" s="32"/>
      <c r="G57" s="124"/>
      <c r="H57" s="1998"/>
      <c r="I57" s="2462"/>
      <c r="J57" s="32"/>
      <c r="K57" s="37"/>
      <c r="L57" s="32"/>
      <c r="M57" s="124"/>
      <c r="N57" s="124"/>
      <c r="O57" s="1995"/>
      <c r="P57" s="1967"/>
      <c r="Q57" s="32"/>
      <c r="R57" s="32"/>
      <c r="S57" s="32"/>
      <c r="T57" s="32"/>
      <c r="U57" s="32"/>
      <c r="V57" s="1995"/>
      <c r="W57" s="3274">
        <v>76</v>
      </c>
      <c r="X57" s="657" t="s">
        <v>4421</v>
      </c>
      <c r="Y57" s="34"/>
      <c r="Z57" s="34"/>
      <c r="AA57" s="34"/>
      <c r="AB57" s="100"/>
      <c r="AC57" s="1159">
        <f>AC50-AC56</f>
        <v>335535210</v>
      </c>
      <c r="AD57" s="3376">
        <f>AD50-AD56</f>
        <v>318917971</v>
      </c>
      <c r="AE57" s="124"/>
    </row>
    <row r="58" spans="1:31">
      <c r="A58" s="36"/>
      <c r="B58" s="32"/>
      <c r="C58" s="37"/>
      <c r="D58" s="37"/>
      <c r="E58" s="37"/>
      <c r="F58" s="32"/>
      <c r="G58" s="124"/>
      <c r="H58" s="1998"/>
      <c r="I58" s="2462"/>
      <c r="J58" s="32"/>
      <c r="K58" s="37"/>
      <c r="L58" s="32"/>
      <c r="M58" s="124"/>
      <c r="N58" s="124"/>
      <c r="O58" s="1995"/>
      <c r="P58" s="1967"/>
      <c r="Q58" s="32"/>
      <c r="R58" s="32"/>
      <c r="S58" s="32"/>
      <c r="T58" s="32"/>
      <c r="U58" s="32"/>
      <c r="V58" s="1995"/>
      <c r="W58" s="2672"/>
      <c r="X58" s="32"/>
      <c r="Y58" s="37"/>
      <c r="Z58" s="37"/>
      <c r="AA58" s="37"/>
      <c r="AB58" s="32"/>
      <c r="AC58" s="3377"/>
      <c r="AD58" s="2673"/>
      <c r="AE58" s="124"/>
    </row>
    <row r="59" spans="1:31">
      <c r="A59" s="36"/>
      <c r="B59" s="32"/>
      <c r="C59" s="37"/>
      <c r="D59" s="37"/>
      <c r="E59" s="37"/>
      <c r="F59" s="32"/>
      <c r="G59" s="124"/>
      <c r="H59" s="1998"/>
      <c r="I59" s="2462"/>
      <c r="J59" s="32"/>
      <c r="K59" s="37"/>
      <c r="L59" s="32"/>
      <c r="M59" s="124"/>
      <c r="N59" s="124"/>
      <c r="O59" s="1995"/>
      <c r="P59" s="1967"/>
      <c r="Q59" s="32"/>
      <c r="R59" s="32"/>
      <c r="S59" s="32"/>
      <c r="T59" s="32"/>
      <c r="U59" s="32"/>
      <c r="V59" s="1995"/>
      <c r="W59" s="2672"/>
      <c r="X59" s="32"/>
      <c r="Y59" s="37"/>
      <c r="Z59" s="37"/>
      <c r="AA59" s="37"/>
      <c r="AB59" s="32"/>
      <c r="AC59" s="3377"/>
      <c r="AD59" s="2673"/>
      <c r="AE59" s="124"/>
    </row>
    <row r="60" spans="1:31" ht="15.75" thickBot="1">
      <c r="A60" s="42"/>
      <c r="B60" s="43"/>
      <c r="C60" s="44"/>
      <c r="D60" s="44"/>
      <c r="E60" s="44"/>
      <c r="F60" s="43"/>
      <c r="G60" s="126"/>
      <c r="H60" s="2463"/>
      <c r="I60" s="1999"/>
      <c r="J60" s="2000"/>
      <c r="K60" s="2128"/>
      <c r="L60" s="2000"/>
      <c r="M60" s="2179"/>
      <c r="N60" s="2179"/>
      <c r="O60" s="2001"/>
      <c r="P60" s="1980"/>
      <c r="Q60" s="2000"/>
      <c r="R60" s="2000"/>
      <c r="S60" s="2000"/>
      <c r="T60" s="2000"/>
      <c r="U60" s="2000"/>
      <c r="V60" s="2001"/>
      <c r="W60" s="1999"/>
      <c r="X60" s="2753"/>
      <c r="Y60" s="2792"/>
      <c r="Z60" s="2792"/>
      <c r="AA60" s="2792"/>
      <c r="AB60" s="2753"/>
      <c r="AC60" s="3177"/>
      <c r="AD60" s="2180"/>
      <c r="AE60" s="124"/>
    </row>
    <row r="61" spans="1:31">
      <c r="A61" s="32"/>
      <c r="B61" s="32"/>
      <c r="C61" s="37"/>
      <c r="D61" s="37"/>
      <c r="E61" s="37"/>
      <c r="F61" s="32"/>
      <c r="G61" s="124"/>
      <c r="H61" s="124"/>
      <c r="I61" s="32"/>
      <c r="J61" s="32"/>
      <c r="K61" s="37"/>
      <c r="L61" s="32"/>
      <c r="M61" s="124"/>
      <c r="N61" s="124"/>
      <c r="O61" s="32"/>
      <c r="P61" s="13"/>
      <c r="Q61" s="32"/>
      <c r="R61" s="32"/>
      <c r="S61" s="32"/>
      <c r="T61" s="32"/>
      <c r="U61" s="32"/>
      <c r="V61" s="32"/>
      <c r="W61" s="32"/>
      <c r="X61" s="32"/>
      <c r="Y61" s="37"/>
      <c r="Z61" s="37"/>
      <c r="AA61" s="37"/>
      <c r="AB61" s="32"/>
      <c r="AC61" s="124"/>
      <c r="AD61" s="124"/>
      <c r="AE61" s="124"/>
    </row>
    <row r="62" spans="1:31">
      <c r="A62" s="13" t="s">
        <v>4491</v>
      </c>
      <c r="B62" s="32"/>
      <c r="C62" s="37"/>
      <c r="D62" s="37"/>
      <c r="E62" s="37"/>
      <c r="F62" s="32"/>
      <c r="G62" s="124"/>
      <c r="H62" s="13"/>
      <c r="I62" s="13" t="s">
        <v>4491</v>
      </c>
      <c r="J62" s="32"/>
      <c r="K62" s="37"/>
      <c r="L62" s="32"/>
      <c r="M62" s="124"/>
      <c r="N62" s="124"/>
      <c r="O62" s="32"/>
      <c r="P62" s="13" t="s">
        <v>4491</v>
      </c>
      <c r="Q62" s="32"/>
      <c r="R62" s="32"/>
      <c r="S62" s="32"/>
      <c r="T62" s="32"/>
      <c r="U62" s="32"/>
      <c r="V62" s="32"/>
      <c r="W62" s="13" t="s">
        <v>4491</v>
      </c>
      <c r="X62" s="32"/>
      <c r="Y62" s="32"/>
      <c r="Z62" s="37"/>
      <c r="AA62" s="37"/>
      <c r="AB62" s="32"/>
      <c r="AC62" s="124"/>
      <c r="AD62" s="124"/>
      <c r="AE62" s="124"/>
    </row>
    <row r="63" spans="1:31">
      <c r="A63" s="37" t="s">
        <v>1395</v>
      </c>
      <c r="B63" s="37"/>
      <c r="C63" s="16"/>
      <c r="D63" s="16"/>
      <c r="E63" s="37"/>
      <c r="F63" s="37"/>
      <c r="G63" s="128"/>
      <c r="H63" s="16"/>
      <c r="I63" s="128" t="s">
        <v>1396</v>
      </c>
      <c r="J63" s="37"/>
      <c r="K63" s="37"/>
      <c r="L63" s="37"/>
      <c r="M63" s="128"/>
      <c r="N63" s="128"/>
      <c r="O63" s="37"/>
      <c r="P63" s="37" t="s">
        <v>1397</v>
      </c>
      <c r="Q63" s="37"/>
      <c r="R63" s="37"/>
      <c r="S63" s="37"/>
      <c r="T63" s="37"/>
      <c r="U63" s="37"/>
      <c r="V63" s="37"/>
      <c r="W63" s="37" t="s">
        <v>2191</v>
      </c>
      <c r="X63" s="37"/>
      <c r="Y63" s="37"/>
      <c r="Z63" s="16"/>
      <c r="AA63" s="37"/>
      <c r="AB63" s="37"/>
      <c r="AC63" s="128"/>
      <c r="AD63" s="128"/>
      <c r="AE63" s="128"/>
    </row>
    <row r="64" spans="1:31">
      <c r="I64" s="32"/>
      <c r="J64" s="32"/>
      <c r="K64" s="37"/>
      <c r="L64" s="32"/>
      <c r="M64" s="124"/>
      <c r="N64" s="124"/>
      <c r="O64" s="32"/>
      <c r="P64" s="13"/>
      <c r="Q64" s="32"/>
      <c r="R64" s="32"/>
      <c r="S64" s="32"/>
      <c r="T64" s="32"/>
      <c r="U64" s="32"/>
      <c r="V64" s="32"/>
    </row>
    <row r="125" spans="1:5" ht="15.75" thickBot="1"/>
    <row r="126" spans="1:5">
      <c r="A126" s="2398"/>
      <c r="B126" s="2316"/>
      <c r="C126" s="2316"/>
      <c r="D126" s="2316"/>
      <c r="E126" s="2401"/>
    </row>
    <row r="127" spans="1:5">
      <c r="A127" s="2450"/>
      <c r="E127" s="2683"/>
    </row>
    <row r="128" spans="1:5">
      <c r="A128" s="2450"/>
      <c r="E128" s="2683"/>
    </row>
    <row r="129" spans="1:6">
      <c r="A129" s="2450"/>
      <c r="E129" s="2683"/>
    </row>
    <row r="130" spans="1:6">
      <c r="A130" s="2450"/>
      <c r="E130" s="2683"/>
    </row>
    <row r="131" spans="1:6">
      <c r="A131" s="2450"/>
      <c r="E131" s="2683"/>
    </row>
    <row r="132" spans="1:6">
      <c r="A132" s="2450"/>
      <c r="C132" s="1184"/>
      <c r="D132" s="1184"/>
      <c r="E132" s="2683"/>
    </row>
    <row r="133" spans="1:6">
      <c r="A133" s="2450"/>
      <c r="C133" s="2842"/>
      <c r="D133" s="2842"/>
      <c r="E133" s="2683"/>
    </row>
    <row r="134" spans="1:6">
      <c r="A134" s="2450"/>
      <c r="C134" s="2842"/>
      <c r="D134" s="2842"/>
      <c r="E134" s="2683"/>
    </row>
    <row r="135" spans="1:6">
      <c r="A135" s="2450"/>
      <c r="C135" s="2842"/>
      <c r="D135" s="2842"/>
      <c r="E135" s="2683"/>
    </row>
    <row r="136" spans="1:6">
      <c r="A136" s="2450"/>
      <c r="C136" s="2842"/>
      <c r="D136" s="2842"/>
      <c r="E136" s="2683"/>
      <c r="F136" s="2683"/>
    </row>
    <row r="137" spans="1:6">
      <c r="A137" s="2450"/>
      <c r="C137" s="2842"/>
      <c r="D137" s="2842"/>
      <c r="E137" s="2683"/>
      <c r="F137" s="2683"/>
    </row>
    <row r="138" spans="1:6">
      <c r="A138" s="2450"/>
      <c r="C138" s="2842"/>
      <c r="D138" s="2842"/>
      <c r="E138" s="2683"/>
      <c r="F138" s="2683"/>
    </row>
    <row r="139" spans="1:6">
      <c r="A139" s="2450"/>
      <c r="C139" s="2842"/>
      <c r="D139" s="2842"/>
      <c r="E139" s="2683"/>
      <c r="F139" s="2683"/>
    </row>
    <row r="140" spans="1:6">
      <c r="A140" s="2450"/>
      <c r="C140" s="2842"/>
      <c r="D140" s="2842"/>
      <c r="E140" s="2683"/>
      <c r="F140" s="2683"/>
    </row>
    <row r="141" spans="1:6">
      <c r="A141" s="2450"/>
      <c r="C141" s="2842"/>
      <c r="D141" s="2842"/>
      <c r="E141" s="2683"/>
      <c r="F141" s="2683"/>
    </row>
    <row r="142" spans="1:6">
      <c r="A142" s="2450"/>
      <c r="C142" s="2842"/>
      <c r="D142" s="2842"/>
      <c r="E142" s="2683"/>
      <c r="F142" s="2683"/>
    </row>
    <row r="143" spans="1:6">
      <c r="A143" s="2450"/>
      <c r="C143" s="2842"/>
      <c r="D143" s="2842"/>
      <c r="E143" s="2683"/>
      <c r="F143" s="2683"/>
    </row>
    <row r="144" spans="1:6">
      <c r="A144" s="2450"/>
      <c r="C144" s="2842"/>
      <c r="D144" s="2842"/>
      <c r="E144" s="2683"/>
      <c r="F144" s="2683"/>
    </row>
    <row r="145" spans="1:6">
      <c r="A145" s="2450"/>
      <c r="C145" s="2842"/>
      <c r="D145" s="2842"/>
      <c r="E145" s="2683"/>
      <c r="F145" s="2683"/>
    </row>
    <row r="146" spans="1:6">
      <c r="A146" s="2450"/>
      <c r="C146" s="2842"/>
      <c r="D146" s="2842"/>
      <c r="E146" s="2683"/>
      <c r="F146" s="2683"/>
    </row>
    <row r="147" spans="1:6">
      <c r="A147" s="2450"/>
      <c r="C147" s="2842"/>
      <c r="D147" s="2842"/>
      <c r="E147" s="2683"/>
      <c r="F147" s="2683"/>
    </row>
    <row r="148" spans="1:6">
      <c r="A148" s="2450"/>
      <c r="C148" s="2842"/>
      <c r="D148" s="2842"/>
      <c r="E148" s="2683"/>
      <c r="F148" s="2683"/>
    </row>
    <row r="149" spans="1:6">
      <c r="A149" s="2450"/>
      <c r="C149" s="2842"/>
      <c r="D149" s="2842"/>
      <c r="E149" s="2683"/>
      <c r="F149" s="2683"/>
    </row>
    <row r="150" spans="1:6">
      <c r="A150" s="2450"/>
      <c r="C150" s="2842"/>
      <c r="D150" s="2842"/>
      <c r="E150" s="2683"/>
      <c r="F150" s="2683"/>
    </row>
    <row r="151" spans="1:6">
      <c r="A151" s="2450"/>
      <c r="C151" s="2842"/>
      <c r="D151" s="2842"/>
      <c r="E151" s="2683"/>
      <c r="F151" s="2683"/>
    </row>
    <row r="152" spans="1:6">
      <c r="A152" s="2450"/>
      <c r="C152" s="2842"/>
      <c r="D152" s="2842"/>
      <c r="E152" s="2683"/>
      <c r="F152" s="2683"/>
    </row>
    <row r="153" spans="1:6">
      <c r="A153" s="2450"/>
      <c r="C153" s="2842"/>
      <c r="D153" s="2842"/>
      <c r="E153" s="2683"/>
      <c r="F153" s="2683"/>
    </row>
    <row r="154" spans="1:6">
      <c r="A154" s="2450"/>
      <c r="C154" s="2842"/>
      <c r="D154" s="2842"/>
      <c r="E154" s="2683"/>
      <c r="F154" s="2683"/>
    </row>
    <row r="155" spans="1:6">
      <c r="A155" s="2450"/>
      <c r="C155" s="2842"/>
      <c r="D155" s="2842"/>
      <c r="E155" s="2683"/>
      <c r="F155" s="2683"/>
    </row>
    <row r="156" spans="1:6">
      <c r="A156" s="2450"/>
      <c r="C156" s="2842"/>
      <c r="D156" s="2842"/>
      <c r="E156" s="2683"/>
      <c r="F156" s="2683"/>
    </row>
    <row r="157" spans="1:6">
      <c r="A157" s="2450"/>
      <c r="C157" s="2842"/>
      <c r="D157" s="2842"/>
      <c r="E157" s="2683"/>
      <c r="F157" s="2683"/>
    </row>
    <row r="158" spans="1:6">
      <c r="A158" s="2450"/>
      <c r="C158" s="2842"/>
      <c r="D158" s="2842"/>
      <c r="E158" s="2683"/>
      <c r="F158" s="2683"/>
    </row>
    <row r="159" spans="1:6">
      <c r="A159" s="2450"/>
      <c r="C159" s="2842"/>
      <c r="D159" s="2842"/>
      <c r="E159" s="2683"/>
      <c r="F159" s="2683"/>
    </row>
    <row r="160" spans="1:6">
      <c r="A160" s="2450"/>
      <c r="C160" s="2842"/>
      <c r="D160" s="2842"/>
      <c r="E160" s="2683"/>
      <c r="F160" s="2683"/>
    </row>
    <row r="161" spans="1:6">
      <c r="A161" s="2450"/>
      <c r="C161" s="2842"/>
      <c r="D161" s="2842"/>
      <c r="E161" s="2683"/>
      <c r="F161" s="2683"/>
    </row>
    <row r="162" spans="1:6">
      <c r="A162" s="2450"/>
      <c r="C162" s="2842"/>
      <c r="D162" s="2842"/>
      <c r="E162" s="2683"/>
      <c r="F162" s="2683"/>
    </row>
    <row r="163" spans="1:6">
      <c r="A163" s="2450"/>
      <c r="C163" s="2842"/>
      <c r="D163" s="2842"/>
      <c r="E163" s="2683"/>
      <c r="F163" s="2683"/>
    </row>
    <row r="164" spans="1:6">
      <c r="A164" s="2450"/>
      <c r="C164" s="2842"/>
      <c r="D164" s="2842"/>
      <c r="E164" s="2683"/>
      <c r="F164" s="2683"/>
    </row>
    <row r="165" spans="1:6">
      <c r="A165" s="2450"/>
      <c r="C165" s="2842"/>
      <c r="D165" s="2842"/>
      <c r="E165" s="2683"/>
      <c r="F165" s="2683"/>
    </row>
    <row r="166" spans="1:6">
      <c r="A166" s="2450"/>
      <c r="C166" s="2842"/>
      <c r="D166" s="2842"/>
      <c r="E166" s="2683"/>
      <c r="F166" s="2683"/>
    </row>
    <row r="167" spans="1:6">
      <c r="A167" s="2450"/>
      <c r="C167" s="2842"/>
      <c r="D167" s="2842"/>
      <c r="E167" s="2683"/>
      <c r="F167" s="2683"/>
    </row>
    <row r="168" spans="1:6">
      <c r="A168" s="2450"/>
      <c r="C168" s="2842"/>
      <c r="D168" s="2842"/>
      <c r="E168" s="2683"/>
      <c r="F168" s="2683"/>
    </row>
    <row r="169" spans="1:6">
      <c r="A169" s="2450"/>
      <c r="C169" s="2842"/>
      <c r="D169" s="2842"/>
      <c r="E169" s="2683"/>
      <c r="F169" s="2683"/>
    </row>
    <row r="170" spans="1:6">
      <c r="A170" s="2450"/>
      <c r="C170" s="2842"/>
      <c r="D170" s="2842"/>
      <c r="E170" s="2683"/>
      <c r="F170" s="2683"/>
    </row>
    <row r="171" spans="1:6">
      <c r="A171" s="2450"/>
      <c r="C171" s="2842"/>
      <c r="D171" s="2842"/>
      <c r="E171" s="2683"/>
      <c r="F171" s="2683"/>
    </row>
    <row r="172" spans="1:6">
      <c r="A172" s="2450"/>
      <c r="C172" s="2842"/>
      <c r="D172" s="2842"/>
      <c r="E172" s="2683"/>
      <c r="F172" s="2683"/>
    </row>
    <row r="173" spans="1:6">
      <c r="A173" s="2450"/>
      <c r="C173" s="2842"/>
      <c r="D173" s="2842"/>
      <c r="E173" s="2683"/>
      <c r="F173" s="2683"/>
    </row>
    <row r="174" spans="1:6">
      <c r="A174" s="2450"/>
      <c r="C174" s="2842"/>
      <c r="D174" s="2842"/>
      <c r="E174" s="2683"/>
      <c r="F174" s="2683"/>
    </row>
    <row r="175" spans="1:6">
      <c r="A175" s="2450"/>
      <c r="C175" s="2842"/>
      <c r="D175" s="2842"/>
      <c r="E175" s="2683"/>
      <c r="F175" s="2683"/>
    </row>
    <row r="176" spans="1:6">
      <c r="A176" s="2450"/>
      <c r="C176" s="2842"/>
      <c r="D176" s="2842"/>
      <c r="E176" s="2683"/>
      <c r="F176" s="2683"/>
    </row>
    <row r="177" spans="1:6">
      <c r="A177" s="2450"/>
      <c r="C177" s="2842"/>
      <c r="D177" s="2842"/>
      <c r="E177" s="2683"/>
      <c r="F177" s="2683"/>
    </row>
    <row r="178" spans="1:6">
      <c r="A178" s="2450"/>
      <c r="C178" s="2842"/>
      <c r="D178" s="2842"/>
      <c r="E178" s="2683"/>
      <c r="F178" s="2683"/>
    </row>
    <row r="179" spans="1:6">
      <c r="A179" s="2450"/>
      <c r="C179" s="1923"/>
      <c r="D179" s="1923"/>
      <c r="E179" s="2683"/>
      <c r="F179" s="2683"/>
    </row>
    <row r="180" spans="1:6">
      <c r="A180" s="2450"/>
      <c r="E180" s="2683"/>
      <c r="F180" s="2683"/>
    </row>
    <row r="181" spans="1:6" ht="15.75" thickBot="1">
      <c r="A181" s="2684"/>
      <c r="B181" s="2701"/>
      <c r="C181" s="2701"/>
      <c r="D181" s="2701"/>
      <c r="E181" s="2686"/>
      <c r="F181" s="2683"/>
    </row>
    <row r="182" spans="1:6">
      <c r="A182" s="2682"/>
      <c r="F182" s="2683"/>
    </row>
    <row r="183" spans="1:6">
      <c r="A183" s="2682"/>
      <c r="F183" s="2683"/>
    </row>
    <row r="184" spans="1:6">
      <c r="A184" s="2682"/>
      <c r="F184" s="2683"/>
    </row>
    <row r="185" spans="1:6">
      <c r="A185" s="2682"/>
      <c r="F185" s="2683"/>
    </row>
    <row r="186" spans="1:6">
      <c r="A186" s="2682"/>
      <c r="F186" s="2683"/>
    </row>
    <row r="187" spans="1:6">
      <c r="A187" s="2682"/>
      <c r="F187" s="2683"/>
    </row>
    <row r="188" spans="1:6">
      <c r="A188" s="2682"/>
      <c r="F188" s="2683"/>
    </row>
    <row r="189" spans="1:6">
      <c r="A189" s="2682"/>
      <c r="F189" s="2683"/>
    </row>
    <row r="190" spans="1:6">
      <c r="A190" s="2682"/>
      <c r="F190" s="2683"/>
    </row>
    <row r="191" spans="1:6">
      <c r="A191" s="2682"/>
      <c r="F191" s="2683"/>
    </row>
    <row r="192" spans="1:6">
      <c r="A192" s="2682"/>
      <c r="F192" s="2683"/>
    </row>
    <row r="193" spans="1:6">
      <c r="A193" s="2682"/>
      <c r="F193" s="2683"/>
    </row>
    <row r="194" spans="1:6">
      <c r="A194" s="2682"/>
      <c r="F194" s="2683"/>
    </row>
    <row r="195" spans="1:6">
      <c r="A195" s="2682"/>
      <c r="F195" s="2683"/>
    </row>
    <row r="196" spans="1:6">
      <c r="A196" s="2682"/>
      <c r="F196" s="2683"/>
    </row>
    <row r="197" spans="1:6">
      <c r="A197" s="2682"/>
      <c r="F197" s="2683"/>
    </row>
    <row r="198" spans="1:6">
      <c r="A198" s="2682"/>
      <c r="F198" s="2683"/>
    </row>
    <row r="199" spans="1:6">
      <c r="A199" s="2682"/>
      <c r="F199" s="2683"/>
    </row>
    <row r="200" spans="1:6" ht="15.75" thickBot="1">
      <c r="A200" s="2684"/>
      <c r="B200" s="2701"/>
      <c r="C200" s="2701"/>
      <c r="D200" s="2701"/>
      <c r="E200" s="2701"/>
      <c r="F200" s="2686"/>
    </row>
  </sheetData>
  <mergeCells count="12">
    <mergeCell ref="L5:O6"/>
    <mergeCell ref="L7:O10"/>
    <mergeCell ref="B16:B17"/>
    <mergeCell ref="I5:K7"/>
    <mergeCell ref="I8:K9"/>
    <mergeCell ref="I10:K13"/>
    <mergeCell ref="B5:B9"/>
    <mergeCell ref="B10:B11"/>
    <mergeCell ref="B12:B13"/>
    <mergeCell ref="B14:B15"/>
    <mergeCell ref="D5:H13"/>
    <mergeCell ref="D14:H15"/>
  </mergeCells>
  <printOptions horizontalCentered="1" verticalCentered="1"/>
  <pageMargins left="0.25" right="0.25" top="0.25" bottom="0.25" header="0" footer="0"/>
  <pageSetup scale="70" fitToWidth="4" orientation="portrait" r:id="rId1"/>
  <headerFooter alignWithMargins="0"/>
  <colBreaks count="3" manualBreakCount="3">
    <brk id="8" max="63" man="1"/>
    <brk id="15" max="1048575" man="1"/>
    <brk id="22" max="1048575" man="1"/>
  </colBreaks>
  <customProperties>
    <customPr name="_pios_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ransitionEvaluation="1">
    <tabColor rgb="FF92D050"/>
  </sheetPr>
  <dimension ref="A1:P200"/>
  <sheetViews>
    <sheetView view="pageBreakPreview" zoomScale="80" zoomScaleNormal="100" zoomScaleSheetLayoutView="80" workbookViewId="0">
      <selection activeCell="I1" sqref="I1:P1048576"/>
    </sheetView>
  </sheetViews>
  <sheetFormatPr defaultColWidth="9.6640625" defaultRowHeight="15"/>
  <cols>
    <col min="1" max="1" width="4.6640625" style="13" customWidth="1"/>
    <col min="2" max="2" width="47.5546875" style="13" customWidth="1"/>
    <col min="3" max="3" width="3.6640625" style="13" customWidth="1"/>
    <col min="4" max="4" width="2.6640625" style="13" customWidth="1"/>
    <col min="5" max="5" width="22.6640625" style="13" customWidth="1"/>
    <col min="6" max="6" width="15" style="13" customWidth="1"/>
    <col min="7" max="7" width="18" style="13" customWidth="1"/>
    <col min="8" max="8" width="8" style="13" customWidth="1"/>
    <col min="9" max="9" width="16.6640625" customWidth="1"/>
    <col min="10" max="10" width="22.44140625" customWidth="1"/>
    <col min="11" max="11" width="6" customWidth="1"/>
    <col min="12" max="12" width="20" customWidth="1"/>
    <col min="13" max="13" width="14.5546875" customWidth="1"/>
    <col min="16" max="16" width="13.6640625" bestFit="1" customWidth="1"/>
    <col min="17" max="16384" width="9.6640625" style="13"/>
  </cols>
  <sheetData>
    <row r="1" spans="1:8">
      <c r="A1" s="1986"/>
      <c r="B1" s="1987" t="s">
        <v>1757</v>
      </c>
      <c r="C1" s="1988" t="s">
        <v>1307</v>
      </c>
      <c r="D1" s="2148"/>
      <c r="E1" s="2148"/>
      <c r="F1" s="2181" t="s">
        <v>1759</v>
      </c>
      <c r="G1" s="2173" t="s">
        <v>1760</v>
      </c>
      <c r="H1" s="137"/>
    </row>
    <row r="2" spans="1:8">
      <c r="A2" s="2672"/>
      <c r="B2" s="80" t="str">
        <f>'Data Sheet'!$C$25</f>
        <v xml:space="preserve">Niagara Mohawk Power Corporation </v>
      </c>
      <c r="C2" s="59" t="s">
        <v>1308</v>
      </c>
      <c r="D2" s="32" t="s">
        <v>5791</v>
      </c>
      <c r="E2" s="65" t="s">
        <v>1310</v>
      </c>
      <c r="F2" s="247" t="s">
        <v>1761</v>
      </c>
      <c r="G2" s="2609"/>
      <c r="H2" s="32"/>
    </row>
    <row r="3" spans="1:8" ht="15" customHeight="1">
      <c r="A3" s="2794"/>
      <c r="B3" s="40"/>
      <c r="C3" s="100" t="s">
        <v>1311</v>
      </c>
      <c r="D3" s="40" t="s">
        <v>1309</v>
      </c>
      <c r="E3" s="99" t="s">
        <v>1312</v>
      </c>
      <c r="F3" s="560" t="str">
        <f>'Data Sheet'!$C$40</f>
        <v>April 30, 2025</v>
      </c>
      <c r="G3" s="1992" t="str">
        <f>'Data Sheet'!$C$38</f>
        <v>December 31, 2024</v>
      </c>
      <c r="H3" s="1885"/>
    </row>
    <row r="4" spans="1:8" ht="15" customHeight="1">
      <c r="A4" s="3270"/>
      <c r="B4" s="34" t="s">
        <v>2192</v>
      </c>
      <c r="C4" s="34"/>
      <c r="D4" s="34"/>
      <c r="E4" s="34"/>
      <c r="F4" s="34"/>
      <c r="G4" s="2134"/>
      <c r="H4" s="37"/>
    </row>
    <row r="5" spans="1:8">
      <c r="A5" s="2672"/>
      <c r="B5" s="3580" t="s">
        <v>2227</v>
      </c>
      <c r="C5" s="3581"/>
      <c r="D5" s="37"/>
      <c r="E5" s="119" t="s">
        <v>2228</v>
      </c>
      <c r="G5" s="2789"/>
      <c r="H5" s="37"/>
    </row>
    <row r="6" spans="1:8">
      <c r="A6" s="2672"/>
      <c r="B6" s="3513"/>
      <c r="C6" s="3516"/>
      <c r="D6" s="37"/>
      <c r="E6" s="3532" t="s">
        <v>2229</v>
      </c>
      <c r="F6" s="3513"/>
      <c r="G6" s="3582"/>
      <c r="H6" s="662"/>
    </row>
    <row r="7" spans="1:8">
      <c r="A7" s="2672"/>
      <c r="B7" s="3513"/>
      <c r="C7" s="3516"/>
      <c r="D7" s="37"/>
      <c r="E7" s="3513"/>
      <c r="F7" s="3513"/>
      <c r="G7" s="3582"/>
      <c r="H7" s="662"/>
    </row>
    <row r="8" spans="1:8">
      <c r="A8" s="2672"/>
      <c r="B8" s="3532" t="s">
        <v>2230</v>
      </c>
      <c r="C8" s="3513"/>
      <c r="D8" s="37"/>
      <c r="E8" s="3513"/>
      <c r="F8" s="3513"/>
      <c r="G8" s="3582"/>
      <c r="H8" s="662"/>
    </row>
    <row r="9" spans="1:8">
      <c r="A9" s="2672"/>
      <c r="B9" s="3513"/>
      <c r="C9" s="3513"/>
      <c r="D9" s="37"/>
      <c r="E9" s="3532" t="s">
        <v>2231</v>
      </c>
      <c r="F9" s="3513"/>
      <c r="G9" s="3582"/>
      <c r="H9" s="662"/>
    </row>
    <row r="10" spans="1:8">
      <c r="A10" s="2672"/>
      <c r="B10" s="3513"/>
      <c r="C10" s="3513"/>
      <c r="D10" s="37"/>
      <c r="E10" s="3513"/>
      <c r="F10" s="3513"/>
      <c r="G10" s="3582"/>
      <c r="H10" s="662"/>
    </row>
    <row r="11" spans="1:8">
      <c r="A11" s="2672"/>
      <c r="B11" s="3513"/>
      <c r="C11" s="3513"/>
      <c r="D11" s="37"/>
      <c r="E11" s="3513"/>
      <c r="F11" s="3513"/>
      <c r="G11" s="3582"/>
      <c r="H11" s="662"/>
    </row>
    <row r="12" spans="1:8">
      <c r="A12" s="2672"/>
      <c r="B12" s="3532" t="s">
        <v>2232</v>
      </c>
      <c r="C12" s="3513"/>
      <c r="D12" s="37"/>
      <c r="E12" s="3513"/>
      <c r="F12" s="3513"/>
      <c r="G12" s="3582"/>
      <c r="H12" s="662"/>
    </row>
    <row r="13" spans="1:8">
      <c r="A13" s="2672"/>
      <c r="B13" s="3513"/>
      <c r="C13" s="3513"/>
      <c r="D13" s="37"/>
      <c r="E13" s="3513"/>
      <c r="F13" s="3513"/>
      <c r="G13" s="3582"/>
      <c r="H13" s="662"/>
    </row>
    <row r="14" spans="1:8">
      <c r="A14" s="2672"/>
      <c r="B14" s="3532" t="s">
        <v>2233</v>
      </c>
      <c r="C14" s="3513"/>
      <c r="D14" s="37"/>
      <c r="E14" s="3532" t="s">
        <v>2234</v>
      </c>
      <c r="F14" s="3513"/>
      <c r="G14" s="3582"/>
      <c r="H14" s="662"/>
    </row>
    <row r="15" spans="1:8">
      <c r="A15" s="2672"/>
      <c r="B15" s="3513"/>
      <c r="C15" s="3513"/>
      <c r="D15" s="37"/>
      <c r="E15" s="3513"/>
      <c r="F15" s="3513"/>
      <c r="G15" s="3582"/>
      <c r="H15" s="662"/>
    </row>
    <row r="16" spans="1:8">
      <c r="A16" s="2794"/>
      <c r="B16" s="3531"/>
      <c r="C16" s="3531"/>
      <c r="D16" s="34"/>
      <c r="E16" s="888"/>
      <c r="F16" s="888"/>
      <c r="G16" s="2182"/>
      <c r="H16" s="662"/>
    </row>
    <row r="17" spans="1:8">
      <c r="A17" s="2672"/>
      <c r="B17" s="54"/>
      <c r="C17" s="37"/>
      <c r="D17" s="37"/>
      <c r="E17" s="37"/>
      <c r="F17" s="144" t="s">
        <v>1793</v>
      </c>
      <c r="G17" s="1990"/>
      <c r="H17" s="32"/>
    </row>
    <row r="18" spans="1:8">
      <c r="A18" s="2111"/>
      <c r="B18" s="54"/>
      <c r="C18" s="37"/>
      <c r="D18" s="37"/>
      <c r="E18" s="37"/>
      <c r="F18" s="1168" t="s">
        <v>1794</v>
      </c>
      <c r="G18" s="2183"/>
      <c r="H18" s="124"/>
    </row>
    <row r="19" spans="1:8">
      <c r="A19" s="2113" t="s">
        <v>1686</v>
      </c>
      <c r="B19" s="144" t="s">
        <v>1740</v>
      </c>
      <c r="C19" s="37"/>
      <c r="D19" s="37"/>
      <c r="E19" s="37"/>
      <c r="F19" s="1168" t="s">
        <v>163</v>
      </c>
      <c r="G19" s="2184" t="s">
        <v>1795</v>
      </c>
      <c r="H19" s="1887"/>
    </row>
    <row r="20" spans="1:8">
      <c r="A20" s="2113" t="s">
        <v>1689</v>
      </c>
      <c r="B20" s="54"/>
      <c r="C20" s="37"/>
      <c r="D20" s="37"/>
      <c r="E20" s="37"/>
      <c r="F20" s="1168" t="s">
        <v>1796</v>
      </c>
      <c r="G20" s="2183"/>
      <c r="H20" s="124"/>
    </row>
    <row r="21" spans="1:8">
      <c r="A21" s="2791"/>
      <c r="B21" s="136" t="s">
        <v>2935</v>
      </c>
      <c r="C21" s="34"/>
      <c r="D21" s="34"/>
      <c r="E21" s="34"/>
      <c r="F21" s="1170" t="s">
        <v>2936</v>
      </c>
      <c r="G21" s="2185" t="s">
        <v>2937</v>
      </c>
      <c r="H21" s="1887"/>
    </row>
    <row r="22" spans="1:8" ht="15.75">
      <c r="A22" s="2791"/>
      <c r="B22" s="900" t="s">
        <v>1797</v>
      </c>
      <c r="C22" s="34"/>
      <c r="D22" s="34"/>
      <c r="E22" s="34"/>
      <c r="F22" s="140"/>
      <c r="G22" s="2186"/>
      <c r="H22" s="124"/>
    </row>
    <row r="23" spans="1:8">
      <c r="A23" s="2791">
        <v>1</v>
      </c>
      <c r="B23" s="657" t="s">
        <v>1798</v>
      </c>
      <c r="C23" s="34"/>
      <c r="D23" s="34"/>
      <c r="E23" s="34"/>
      <c r="F23" s="140"/>
      <c r="G23" s="2187">
        <v>2329551540</v>
      </c>
      <c r="H23" s="1886"/>
    </row>
    <row r="24" spans="1:8">
      <c r="A24" s="2791">
        <v>2</v>
      </c>
      <c r="B24" s="657" t="s">
        <v>1799</v>
      </c>
      <c r="C24" s="34"/>
      <c r="D24" s="34"/>
      <c r="E24" s="34"/>
      <c r="F24" s="140"/>
      <c r="G24" s="2537"/>
      <c r="H24" s="124"/>
    </row>
    <row r="25" spans="1:8">
      <c r="A25" s="2791">
        <v>3</v>
      </c>
      <c r="B25" s="657" t="s">
        <v>1854</v>
      </c>
      <c r="C25" s="34"/>
      <c r="D25" s="34"/>
      <c r="E25" s="34"/>
      <c r="F25" s="92"/>
      <c r="G25" s="2389"/>
      <c r="H25" s="260"/>
    </row>
    <row r="26" spans="1:8" ht="15.75">
      <c r="A26" s="2791">
        <v>4</v>
      </c>
      <c r="B26" s="1943" t="s">
        <v>6766</v>
      </c>
      <c r="C26" s="34"/>
      <c r="D26" s="34"/>
      <c r="E26" s="34"/>
      <c r="F26" s="100"/>
      <c r="G26" s="2175">
        <v>0</v>
      </c>
      <c r="H26" s="124"/>
    </row>
    <row r="27" spans="1:8" ht="15.75">
      <c r="A27" s="2791">
        <v>5</v>
      </c>
      <c r="B27" s="1943" t="s">
        <v>5028</v>
      </c>
      <c r="C27" s="34"/>
      <c r="D27" s="34"/>
      <c r="E27" s="34"/>
      <c r="F27" s="100"/>
      <c r="G27" s="2175">
        <v>0</v>
      </c>
      <c r="H27" s="124"/>
    </row>
    <row r="28" spans="1:8">
      <c r="A28" s="2791">
        <v>6</v>
      </c>
      <c r="B28" s="657"/>
      <c r="C28" s="34"/>
      <c r="D28" s="34"/>
      <c r="E28" s="34"/>
      <c r="F28" s="100"/>
      <c r="G28" s="2175"/>
      <c r="H28" s="124"/>
    </row>
    <row r="29" spans="1:8">
      <c r="A29" s="2791">
        <v>7</v>
      </c>
      <c r="B29" s="657"/>
      <c r="C29" s="34"/>
      <c r="D29" s="34"/>
      <c r="E29" s="34"/>
      <c r="F29" s="100"/>
      <c r="G29" s="2175"/>
      <c r="H29" s="124"/>
    </row>
    <row r="30" spans="1:8">
      <c r="A30" s="2791">
        <v>8</v>
      </c>
      <c r="B30" s="657"/>
      <c r="C30" s="34"/>
      <c r="D30" s="34"/>
      <c r="E30" s="34"/>
      <c r="F30" s="100"/>
      <c r="G30" s="2175"/>
      <c r="H30" s="124"/>
    </row>
    <row r="31" spans="1:8">
      <c r="A31" s="2791">
        <v>9</v>
      </c>
      <c r="B31" s="657" t="s">
        <v>1855</v>
      </c>
      <c r="C31" s="34"/>
      <c r="D31" s="34"/>
      <c r="E31" s="34"/>
      <c r="F31" s="100"/>
      <c r="G31" s="2175">
        <f>SUM(G26:G30)</f>
        <v>0</v>
      </c>
      <c r="H31" s="124"/>
    </row>
    <row r="32" spans="1:8">
      <c r="A32" s="2791">
        <v>10</v>
      </c>
      <c r="B32" s="657"/>
      <c r="C32" s="34"/>
      <c r="D32" s="34"/>
      <c r="E32" s="34"/>
      <c r="F32" s="100"/>
      <c r="G32" s="2175"/>
      <c r="H32" s="124"/>
    </row>
    <row r="33" spans="1:8">
      <c r="A33" s="2791">
        <v>11</v>
      </c>
      <c r="B33" s="657"/>
      <c r="C33" s="34"/>
      <c r="D33" s="34"/>
      <c r="E33" s="34"/>
      <c r="F33" s="100"/>
      <c r="G33" s="2175"/>
      <c r="H33" s="124"/>
    </row>
    <row r="34" spans="1:8">
      <c r="A34" s="2791">
        <v>12</v>
      </c>
      <c r="B34" s="657"/>
      <c r="C34" s="34"/>
      <c r="D34" s="34"/>
      <c r="E34" s="34"/>
      <c r="F34" s="100"/>
      <c r="G34" s="2175"/>
      <c r="H34" s="124"/>
    </row>
    <row r="35" spans="1:8">
      <c r="A35" s="2791">
        <v>13</v>
      </c>
      <c r="B35" s="657"/>
      <c r="C35" s="34"/>
      <c r="D35" s="34"/>
      <c r="E35" s="34"/>
      <c r="F35" s="100"/>
      <c r="G35" s="2175"/>
      <c r="H35" s="124"/>
    </row>
    <row r="36" spans="1:8">
      <c r="A36" s="2791">
        <v>14</v>
      </c>
      <c r="B36" s="657"/>
      <c r="C36" s="34"/>
      <c r="D36" s="34"/>
      <c r="E36" s="34"/>
      <c r="F36" s="100"/>
      <c r="G36" s="2175"/>
      <c r="H36" s="124"/>
    </row>
    <row r="37" spans="1:8">
      <c r="A37" s="2791">
        <v>15</v>
      </c>
      <c r="B37" s="657" t="s">
        <v>1856</v>
      </c>
      <c r="C37" s="34"/>
      <c r="D37" s="34"/>
      <c r="E37" s="34"/>
      <c r="F37" s="100"/>
      <c r="G37" s="2175">
        <f>SUM(G32:G36)</f>
        <v>0</v>
      </c>
      <c r="H37" s="124"/>
    </row>
    <row r="38" spans="1:8">
      <c r="A38" s="2791">
        <v>16</v>
      </c>
      <c r="B38" s="657" t="s">
        <v>1857</v>
      </c>
      <c r="C38" s="34"/>
      <c r="D38" s="34"/>
      <c r="E38" s="34"/>
      <c r="F38" s="100"/>
      <c r="G38" s="2175">
        <f>+'114117'!AC57-'114117'!AC17</f>
        <v>335542123</v>
      </c>
      <c r="H38" s="124"/>
    </row>
    <row r="39" spans="1:8">
      <c r="A39" s="2791">
        <v>17</v>
      </c>
      <c r="B39" s="657" t="s">
        <v>1858</v>
      </c>
      <c r="C39" s="34"/>
      <c r="D39" s="34"/>
      <c r="E39" s="34"/>
      <c r="F39" s="140"/>
      <c r="G39" s="2537"/>
      <c r="H39" s="124"/>
    </row>
    <row r="40" spans="1:8">
      <c r="A40" s="2791">
        <v>18</v>
      </c>
      <c r="B40" s="657"/>
      <c r="C40" s="34"/>
      <c r="D40" s="34"/>
      <c r="E40" s="34"/>
      <c r="F40" s="100"/>
      <c r="G40" s="2175"/>
      <c r="H40" s="124"/>
    </row>
    <row r="41" spans="1:8">
      <c r="A41" s="2791">
        <v>19</v>
      </c>
      <c r="B41" s="657"/>
      <c r="C41" s="34"/>
      <c r="D41" s="34"/>
      <c r="E41" s="34"/>
      <c r="F41" s="100"/>
      <c r="G41" s="2175"/>
      <c r="H41" s="124"/>
    </row>
    <row r="42" spans="1:8">
      <c r="A42" s="2791">
        <v>20</v>
      </c>
      <c r="B42" s="657"/>
      <c r="C42" s="34"/>
      <c r="D42" s="34"/>
      <c r="E42" s="34"/>
      <c r="F42" s="100"/>
      <c r="G42" s="2175"/>
      <c r="H42" s="124"/>
    </row>
    <row r="43" spans="1:8">
      <c r="A43" s="2791">
        <v>21</v>
      </c>
      <c r="B43" s="657"/>
      <c r="C43" s="34"/>
      <c r="D43" s="34"/>
      <c r="E43" s="34"/>
      <c r="F43" s="100"/>
      <c r="G43" s="2175"/>
      <c r="H43" s="124"/>
    </row>
    <row r="44" spans="1:8">
      <c r="A44" s="2791">
        <v>22</v>
      </c>
      <c r="B44" s="657" t="s">
        <v>1859</v>
      </c>
      <c r="C44" s="34"/>
      <c r="D44" s="34"/>
      <c r="E44" s="34"/>
      <c r="F44" s="100"/>
      <c r="G44" s="2175">
        <f>SUM(G40:G43)</f>
        <v>0</v>
      </c>
      <c r="H44" s="124"/>
    </row>
    <row r="45" spans="1:8">
      <c r="A45" s="2791">
        <v>23</v>
      </c>
      <c r="B45" s="657" t="s">
        <v>1860</v>
      </c>
      <c r="C45" s="34"/>
      <c r="D45" s="34"/>
      <c r="E45" s="34"/>
      <c r="F45" s="141"/>
      <c r="G45" s="2538"/>
      <c r="H45" s="124"/>
    </row>
    <row r="46" spans="1:8">
      <c r="A46" s="2791">
        <v>24</v>
      </c>
      <c r="B46" s="657" t="s">
        <v>4560</v>
      </c>
      <c r="C46" s="34"/>
      <c r="D46" s="34"/>
      <c r="E46" s="34"/>
      <c r="F46" s="100"/>
      <c r="G46" s="2539">
        <v>1060496</v>
      </c>
      <c r="H46" s="124"/>
    </row>
    <row r="47" spans="1:8">
      <c r="A47" s="2791">
        <v>25</v>
      </c>
      <c r="B47" s="657"/>
      <c r="C47" s="34"/>
      <c r="D47" s="34"/>
      <c r="E47" s="34"/>
      <c r="F47" s="100"/>
      <c r="G47" s="2175"/>
      <c r="H47" s="124"/>
    </row>
    <row r="48" spans="1:8">
      <c r="A48" s="2791">
        <v>26</v>
      </c>
      <c r="B48" s="657"/>
      <c r="C48" s="34"/>
      <c r="D48" s="34"/>
      <c r="E48" s="34"/>
      <c r="F48" s="100"/>
      <c r="G48" s="2175"/>
      <c r="H48" s="124"/>
    </row>
    <row r="49" spans="1:8">
      <c r="A49" s="2791">
        <v>27</v>
      </c>
      <c r="B49" s="657"/>
      <c r="C49" s="34"/>
      <c r="D49" s="34"/>
      <c r="E49" s="34"/>
      <c r="F49" s="100"/>
      <c r="G49" s="2175"/>
      <c r="H49" s="124"/>
    </row>
    <row r="50" spans="1:8">
      <c r="A50" s="2791">
        <v>28</v>
      </c>
      <c r="B50" s="657"/>
      <c r="C50" s="34"/>
      <c r="D50" s="34"/>
      <c r="E50" s="34"/>
      <c r="F50" s="100"/>
      <c r="G50" s="2175"/>
      <c r="H50" s="124"/>
    </row>
    <row r="51" spans="1:8">
      <c r="A51" s="2791">
        <v>29</v>
      </c>
      <c r="B51" s="657" t="s">
        <v>1861</v>
      </c>
      <c r="C51" s="34"/>
      <c r="D51" s="34"/>
      <c r="E51" s="34"/>
      <c r="F51" s="1944"/>
      <c r="G51" s="2175">
        <f>SUM(G46:G50)</f>
        <v>1060496</v>
      </c>
      <c r="H51" s="124"/>
    </row>
    <row r="52" spans="1:8">
      <c r="A52" s="2791">
        <v>30</v>
      </c>
      <c r="B52" s="657" t="s">
        <v>1862</v>
      </c>
      <c r="C52" s="34"/>
      <c r="D52" s="34"/>
      <c r="E52" s="34"/>
      <c r="F52" s="140"/>
      <c r="G52" s="2537"/>
      <c r="H52" s="124"/>
    </row>
    <row r="53" spans="1:8">
      <c r="A53" s="2791">
        <v>31</v>
      </c>
      <c r="B53" s="657" t="s">
        <v>4890</v>
      </c>
      <c r="C53" s="34"/>
      <c r="D53" s="34"/>
      <c r="E53" s="34"/>
      <c r="F53" s="100"/>
      <c r="G53" s="2175">
        <v>0</v>
      </c>
      <c r="H53" s="124"/>
    </row>
    <row r="54" spans="1:8">
      <c r="A54" s="2791">
        <v>32</v>
      </c>
      <c r="B54" s="657"/>
      <c r="C54" s="34"/>
      <c r="D54" s="34"/>
      <c r="E54" s="34"/>
      <c r="F54" s="100"/>
      <c r="G54" s="2175"/>
      <c r="H54" s="124"/>
    </row>
    <row r="55" spans="1:8">
      <c r="A55" s="2791">
        <v>33</v>
      </c>
      <c r="B55" s="657"/>
      <c r="C55" s="34"/>
      <c r="D55" s="34"/>
      <c r="E55" s="34"/>
      <c r="F55" s="100"/>
      <c r="G55" s="2175"/>
      <c r="H55" s="124"/>
    </row>
    <row r="56" spans="1:8">
      <c r="A56" s="2791">
        <v>34</v>
      </c>
      <c r="B56" s="657"/>
      <c r="C56" s="34"/>
      <c r="D56" s="34"/>
      <c r="E56" s="34"/>
      <c r="F56" s="100"/>
      <c r="G56" s="2175"/>
      <c r="H56" s="124"/>
    </row>
    <row r="57" spans="1:8">
      <c r="A57" s="2791">
        <v>35</v>
      </c>
      <c r="B57" s="657"/>
      <c r="C57" s="34"/>
      <c r="D57" s="34"/>
      <c r="E57" s="34"/>
      <c r="F57" s="100"/>
      <c r="G57" s="2175"/>
      <c r="H57" s="124"/>
    </row>
    <row r="58" spans="1:8">
      <c r="A58" s="2791">
        <v>36</v>
      </c>
      <c r="B58" s="657" t="s">
        <v>1863</v>
      </c>
      <c r="C58" s="34"/>
      <c r="D58" s="34"/>
      <c r="E58" s="34"/>
      <c r="F58" s="100"/>
      <c r="G58" s="2175">
        <f>SUM(G53:G57)</f>
        <v>0</v>
      </c>
      <c r="H58" s="124"/>
    </row>
    <row r="59" spans="1:8">
      <c r="A59" s="2791">
        <v>37</v>
      </c>
      <c r="B59" s="657" t="s">
        <v>567</v>
      </c>
      <c r="C59" s="34"/>
      <c r="D59" s="34"/>
      <c r="E59" s="34"/>
      <c r="F59" s="100"/>
      <c r="G59" s="2175"/>
      <c r="H59" s="124"/>
    </row>
    <row r="60" spans="1:8" ht="15.75" thickBot="1">
      <c r="A60" s="2189">
        <v>38</v>
      </c>
      <c r="B60" s="3276" t="s">
        <v>568</v>
      </c>
      <c r="C60" s="2792"/>
      <c r="D60" s="2792"/>
      <c r="E60" s="2792"/>
      <c r="F60" s="2190"/>
      <c r="G60" s="3378">
        <f>G23+G31+G37+G38+G44-G51-G58</f>
        <v>2664033167</v>
      </c>
      <c r="H60" s="1878"/>
    </row>
    <row r="61" spans="1:8">
      <c r="A61" s="32"/>
      <c r="B61" s="119"/>
      <c r="C61" s="37"/>
      <c r="D61" s="37"/>
      <c r="E61" s="37"/>
      <c r="F61" s="32"/>
      <c r="G61" s="124"/>
      <c r="H61" s="124"/>
    </row>
    <row r="62" spans="1:8">
      <c r="A62" s="13" t="s">
        <v>1678</v>
      </c>
      <c r="B62" s="37"/>
      <c r="E62" s="37"/>
      <c r="F62" s="32"/>
      <c r="G62" s="124"/>
      <c r="H62" s="124"/>
    </row>
    <row r="63" spans="1:8">
      <c r="A63" s="3589" t="s">
        <v>569</v>
      </c>
      <c r="B63" s="3590"/>
      <c r="C63" s="3590"/>
      <c r="D63" s="3590"/>
      <c r="E63" s="3590"/>
      <c r="F63" s="3590"/>
      <c r="G63" s="3590"/>
      <c r="H63" s="1888"/>
    </row>
    <row r="64" spans="1:8" ht="15.75" thickBot="1">
      <c r="A64" s="37"/>
      <c r="B64" s="16"/>
      <c r="C64" s="16"/>
      <c r="D64" s="16"/>
      <c r="E64" s="37"/>
      <c r="F64" s="37"/>
      <c r="G64" s="128"/>
      <c r="H64" s="128"/>
    </row>
    <row r="65" spans="1:8">
      <c r="A65" s="1986"/>
      <c r="B65" s="1987" t="s">
        <v>1757</v>
      </c>
      <c r="C65" s="1988" t="s">
        <v>1307</v>
      </c>
      <c r="D65" s="2148"/>
      <c r="E65" s="2148"/>
      <c r="F65" s="2181" t="s">
        <v>1759</v>
      </c>
      <c r="G65" s="2173" t="s">
        <v>1760</v>
      </c>
      <c r="H65" s="137"/>
    </row>
    <row r="66" spans="1:8">
      <c r="A66" s="2672"/>
      <c r="B66" s="80" t="str">
        <f>'Data Sheet'!$C$25</f>
        <v xml:space="preserve">Niagara Mohawk Power Corporation </v>
      </c>
      <c r="C66" s="59" t="s">
        <v>1308</v>
      </c>
      <c r="D66" s="32" t="s">
        <v>5791</v>
      </c>
      <c r="E66" s="65" t="s">
        <v>1310</v>
      </c>
      <c r="F66" s="247" t="s">
        <v>1761</v>
      </c>
      <c r="G66" s="2609"/>
      <c r="H66" s="32"/>
    </row>
    <row r="67" spans="1:8">
      <c r="A67" s="2794"/>
      <c r="B67" s="40"/>
      <c r="C67" s="100" t="s">
        <v>1311</v>
      </c>
      <c r="D67" s="40" t="s">
        <v>1309</v>
      </c>
      <c r="E67" s="99" t="s">
        <v>1312</v>
      </c>
      <c r="F67" s="560" t="str">
        <f>'Data Sheet'!$C$40</f>
        <v>April 30, 2025</v>
      </c>
      <c r="G67" s="1992" t="str">
        <f>'Data Sheet'!$C$38</f>
        <v>December 31, 2024</v>
      </c>
      <c r="H67" s="1885"/>
    </row>
    <row r="68" spans="1:8">
      <c r="A68" s="3270" t="s">
        <v>570</v>
      </c>
      <c r="B68" s="34"/>
      <c r="C68" s="34"/>
      <c r="D68" s="34"/>
      <c r="E68" s="34"/>
      <c r="F68" s="34"/>
      <c r="G68" s="2134"/>
      <c r="H68" s="37"/>
    </row>
    <row r="69" spans="1:8">
      <c r="A69" s="2111" t="s">
        <v>1686</v>
      </c>
      <c r="B69" s="142" t="s">
        <v>1740</v>
      </c>
      <c r="C69" s="32"/>
      <c r="D69" s="32"/>
      <c r="E69" s="32"/>
      <c r="F69" s="32"/>
      <c r="G69" s="2112" t="s">
        <v>1795</v>
      </c>
      <c r="H69" s="37"/>
    </row>
    <row r="70" spans="1:8">
      <c r="A70" s="2791" t="s">
        <v>1689</v>
      </c>
      <c r="B70" s="143" t="s">
        <v>571</v>
      </c>
      <c r="C70" s="40"/>
      <c r="D70" s="34"/>
      <c r="E70" s="34"/>
      <c r="F70" s="34"/>
      <c r="G70" s="2115" t="s">
        <v>2936</v>
      </c>
      <c r="H70" s="37"/>
    </row>
    <row r="71" spans="1:8">
      <c r="A71" s="2111"/>
      <c r="B71" s="32"/>
      <c r="C71" s="32"/>
      <c r="D71" s="37"/>
      <c r="E71" s="37"/>
      <c r="F71" s="37"/>
      <c r="G71" s="2186"/>
      <c r="H71" s="124"/>
    </row>
    <row r="72" spans="1:8" ht="15.75">
      <c r="A72" s="2111"/>
      <c r="B72" s="121" t="s">
        <v>266</v>
      </c>
      <c r="C72" s="70"/>
      <c r="D72" s="70"/>
      <c r="E72" s="121"/>
      <c r="F72" s="37"/>
      <c r="G72" s="2186"/>
      <c r="H72" s="124"/>
    </row>
    <row r="73" spans="1:8">
      <c r="A73" s="2111"/>
      <c r="B73" s="3586" t="s">
        <v>2235</v>
      </c>
      <c r="C73" s="3513"/>
      <c r="D73" s="3513"/>
      <c r="E73" s="3513"/>
      <c r="F73" s="3591"/>
      <c r="G73" s="2186"/>
      <c r="H73" s="124"/>
    </row>
    <row r="74" spans="1:8">
      <c r="A74" s="2111"/>
      <c r="B74" s="3587"/>
      <c r="C74" s="3513"/>
      <c r="D74" s="3513"/>
      <c r="E74" s="3513"/>
      <c r="F74" s="3591"/>
      <c r="G74" s="2186"/>
      <c r="H74" s="124"/>
    </row>
    <row r="75" spans="1:8">
      <c r="A75" s="2791"/>
      <c r="B75" s="34"/>
      <c r="C75" s="34"/>
      <c r="D75" s="34"/>
      <c r="E75" s="34"/>
      <c r="F75" s="40"/>
      <c r="G75" s="2186"/>
      <c r="H75" s="124"/>
    </row>
    <row r="76" spans="1:8">
      <c r="A76" s="2111" t="s">
        <v>932</v>
      </c>
      <c r="B76" s="37"/>
      <c r="C76" s="37"/>
      <c r="D76" s="37"/>
      <c r="E76" s="37"/>
      <c r="F76" s="32"/>
      <c r="G76" s="2183"/>
      <c r="H76" s="124"/>
    </row>
    <row r="77" spans="1:8">
      <c r="A77" s="2111" t="s">
        <v>934</v>
      </c>
      <c r="B77" s="37"/>
      <c r="C77" s="37"/>
      <c r="D77" s="37"/>
      <c r="E77" s="37"/>
      <c r="F77" s="32"/>
      <c r="G77" s="2183"/>
      <c r="H77" s="124"/>
    </row>
    <row r="78" spans="1:8">
      <c r="A78" s="2111" t="s">
        <v>937</v>
      </c>
      <c r="B78" s="37"/>
      <c r="C78" s="37"/>
      <c r="D78" s="37"/>
      <c r="E78" s="37"/>
      <c r="F78" s="32"/>
      <c r="G78" s="2183"/>
      <c r="H78" s="124"/>
    </row>
    <row r="79" spans="1:8">
      <c r="A79" s="2111" t="s">
        <v>939</v>
      </c>
      <c r="B79" s="37"/>
      <c r="C79" s="37"/>
      <c r="D79" s="37"/>
      <c r="E79" s="37"/>
      <c r="F79" s="32"/>
      <c r="G79" s="2183"/>
      <c r="H79" s="124"/>
    </row>
    <row r="80" spans="1:8">
      <c r="A80" s="2111" t="s">
        <v>941</v>
      </c>
      <c r="B80" s="37"/>
      <c r="C80" s="37"/>
      <c r="D80" s="37"/>
      <c r="E80" s="37"/>
      <c r="F80" s="32"/>
      <c r="G80" s="2183"/>
      <c r="H80" s="124"/>
    </row>
    <row r="81" spans="1:8">
      <c r="A81" s="2791" t="s">
        <v>943</v>
      </c>
      <c r="B81" s="34"/>
      <c r="C81" s="34"/>
      <c r="D81" s="34"/>
      <c r="E81" s="34"/>
      <c r="F81" s="40"/>
      <c r="G81" s="2178"/>
      <c r="H81" s="124"/>
    </row>
    <row r="82" spans="1:8">
      <c r="A82" s="2791" t="s">
        <v>945</v>
      </c>
      <c r="B82" s="34" t="s">
        <v>267</v>
      </c>
      <c r="C82" s="34"/>
      <c r="D82" s="34"/>
      <c r="E82" s="34"/>
      <c r="F82" s="40"/>
      <c r="G82" s="2178">
        <f>SUM(G76:G81)</f>
        <v>0</v>
      </c>
      <c r="H82" s="124"/>
    </row>
    <row r="83" spans="1:8">
      <c r="A83" s="2111"/>
      <c r="B83" s="37"/>
      <c r="C83" s="37"/>
      <c r="D83" s="37"/>
      <c r="E83" s="37"/>
      <c r="F83" s="32"/>
      <c r="G83" s="2186"/>
      <c r="H83" s="124"/>
    </row>
    <row r="84" spans="1:8" ht="15.75">
      <c r="A84" s="2111"/>
      <c r="B84" s="3592" t="s">
        <v>268</v>
      </c>
      <c r="C84" s="3593"/>
      <c r="D84" s="3593"/>
      <c r="E84" s="3593"/>
      <c r="F84" s="3594"/>
      <c r="G84" s="2186"/>
      <c r="H84" s="124"/>
    </row>
    <row r="85" spans="1:8">
      <c r="A85" s="2111"/>
      <c r="B85" s="3584" t="s">
        <v>269</v>
      </c>
      <c r="C85" s="3518"/>
      <c r="D85" s="3518"/>
      <c r="E85" s="3518"/>
      <c r="F85" s="3585"/>
      <c r="G85" s="2186"/>
      <c r="H85" s="124"/>
    </row>
    <row r="86" spans="1:8">
      <c r="A86" s="2111"/>
      <c r="B86" s="37"/>
      <c r="C86" s="37"/>
      <c r="D86" s="37"/>
      <c r="E86" s="37"/>
      <c r="F86" s="32"/>
      <c r="G86" s="2186"/>
      <c r="H86" s="124"/>
    </row>
    <row r="87" spans="1:8">
      <c r="A87" s="2111"/>
      <c r="B87" s="3586" t="s">
        <v>2236</v>
      </c>
      <c r="C87" s="3513"/>
      <c r="D87" s="3513"/>
      <c r="E87" s="3513"/>
      <c r="F87" s="32"/>
      <c r="G87" s="2186"/>
      <c r="H87" s="124"/>
    </row>
    <row r="88" spans="1:8">
      <c r="A88" s="2111"/>
      <c r="B88" s="3587"/>
      <c r="C88" s="3513"/>
      <c r="D88" s="3513"/>
      <c r="E88" s="3513"/>
      <c r="F88" s="32"/>
      <c r="G88" s="2186"/>
      <c r="H88" s="124"/>
    </row>
    <row r="89" spans="1:8">
      <c r="A89" s="2111"/>
      <c r="B89" s="3587"/>
      <c r="C89" s="3513"/>
      <c r="D89" s="3513"/>
      <c r="E89" s="3513"/>
      <c r="F89" s="32"/>
      <c r="G89" s="2186"/>
      <c r="H89" s="124"/>
    </row>
    <row r="90" spans="1:8">
      <c r="A90" s="2791"/>
      <c r="B90" s="3588"/>
      <c r="C90" s="3531"/>
      <c r="D90" s="3531"/>
      <c r="E90" s="3531"/>
      <c r="F90" s="40"/>
      <c r="G90" s="2186"/>
      <c r="H90" s="124"/>
    </row>
    <row r="91" spans="1:8">
      <c r="A91" s="2791" t="s">
        <v>946</v>
      </c>
      <c r="B91" s="40" t="s">
        <v>270</v>
      </c>
      <c r="C91" s="34"/>
      <c r="D91" s="34"/>
      <c r="E91" s="34"/>
      <c r="F91" s="40"/>
      <c r="G91" s="2178"/>
      <c r="H91" s="124"/>
    </row>
    <row r="92" spans="1:8">
      <c r="A92" s="2791" t="s">
        <v>948</v>
      </c>
      <c r="B92" s="40" t="s">
        <v>271</v>
      </c>
      <c r="C92" s="34"/>
      <c r="D92" s="34"/>
      <c r="E92" s="34"/>
      <c r="F92" s="40"/>
      <c r="G92" s="2178">
        <f>G82+G91</f>
        <v>0</v>
      </c>
      <c r="H92" s="124"/>
    </row>
    <row r="93" spans="1:8">
      <c r="A93" s="2791" t="s">
        <v>950</v>
      </c>
      <c r="B93" s="40" t="s">
        <v>272</v>
      </c>
      <c r="C93" s="34"/>
      <c r="D93" s="34"/>
      <c r="E93" s="34"/>
      <c r="F93" s="40"/>
      <c r="G93" s="2178">
        <f>G60+G92</f>
        <v>2664033167</v>
      </c>
      <c r="H93" s="124"/>
    </row>
    <row r="94" spans="1:8">
      <c r="A94" s="2111"/>
      <c r="B94" s="37"/>
      <c r="C94" s="37"/>
      <c r="D94" s="37"/>
      <c r="E94" s="37"/>
      <c r="F94" s="32"/>
      <c r="G94" s="2186"/>
      <c r="H94" s="124"/>
    </row>
    <row r="95" spans="1:8" ht="15.75">
      <c r="A95" s="2111"/>
      <c r="B95" s="121" t="s">
        <v>273</v>
      </c>
      <c r="C95" s="37"/>
      <c r="D95" s="37"/>
      <c r="E95" s="37"/>
      <c r="F95" s="32"/>
      <c r="G95" s="2186"/>
      <c r="H95" s="124"/>
    </row>
    <row r="96" spans="1:8">
      <c r="A96" s="2791"/>
      <c r="B96" s="34"/>
      <c r="C96" s="34"/>
      <c r="D96" s="34"/>
      <c r="E96" s="34"/>
      <c r="F96" s="40"/>
      <c r="G96" s="2186"/>
      <c r="H96" s="124"/>
    </row>
    <row r="97" spans="1:8">
      <c r="A97" s="2791" t="s">
        <v>952</v>
      </c>
      <c r="B97" s="657" t="s">
        <v>274</v>
      </c>
      <c r="C97" s="34"/>
      <c r="D97" s="34"/>
      <c r="E97" s="34"/>
      <c r="F97" s="40"/>
      <c r="G97" s="2178">
        <v>-2731779</v>
      </c>
      <c r="H97" s="124"/>
    </row>
    <row r="98" spans="1:8">
      <c r="A98" s="2791" t="s">
        <v>954</v>
      </c>
      <c r="B98" s="657" t="s">
        <v>275</v>
      </c>
      <c r="C98" s="34"/>
      <c r="D98" s="34"/>
      <c r="E98" s="34"/>
      <c r="F98" s="40"/>
      <c r="G98" s="2178">
        <f>+'114117'!AC17</f>
        <v>-6913</v>
      </c>
      <c r="H98" s="124"/>
    </row>
    <row r="99" spans="1:8">
      <c r="A99" s="2791" t="s">
        <v>956</v>
      </c>
      <c r="B99" s="657" t="s">
        <v>276</v>
      </c>
      <c r="C99" s="34"/>
      <c r="D99" s="34"/>
      <c r="E99" s="34"/>
      <c r="F99" s="40"/>
      <c r="G99" s="2178"/>
      <c r="H99" s="124"/>
    </row>
    <row r="100" spans="1:8">
      <c r="A100" s="2791" t="s">
        <v>958</v>
      </c>
      <c r="B100" s="657" t="s">
        <v>277</v>
      </c>
      <c r="C100" s="40"/>
      <c r="D100" s="40"/>
      <c r="E100" s="40"/>
      <c r="F100" s="40"/>
      <c r="G100" s="2178"/>
      <c r="H100" s="124"/>
    </row>
    <row r="101" spans="1:8">
      <c r="A101" s="2791" t="s">
        <v>961</v>
      </c>
      <c r="B101" s="657" t="s">
        <v>278</v>
      </c>
      <c r="C101" s="34"/>
      <c r="D101" s="34"/>
      <c r="E101" s="34"/>
      <c r="F101" s="40"/>
      <c r="G101" s="2178">
        <f>G97+G98-G99+G100</f>
        <v>-2738692</v>
      </c>
      <c r="H101" s="124"/>
    </row>
    <row r="102" spans="1:8">
      <c r="A102" s="2672"/>
      <c r="B102" s="37"/>
      <c r="C102" s="37"/>
      <c r="D102" s="37"/>
      <c r="E102" s="37"/>
      <c r="F102" s="32"/>
      <c r="G102" s="2673"/>
      <c r="H102" s="124"/>
    </row>
    <row r="103" spans="1:8">
      <c r="A103" s="2672"/>
      <c r="B103" s="37"/>
      <c r="C103" s="37"/>
      <c r="D103" s="37"/>
      <c r="E103" s="37"/>
      <c r="F103" s="32"/>
      <c r="G103" s="2673"/>
      <c r="H103" s="124"/>
    </row>
    <row r="104" spans="1:8">
      <c r="A104" s="2672"/>
      <c r="B104" s="37"/>
      <c r="C104" s="37"/>
      <c r="D104" s="37"/>
      <c r="E104" s="37"/>
      <c r="F104" s="32"/>
      <c r="G104" s="2673"/>
      <c r="H104" s="124"/>
    </row>
    <row r="105" spans="1:8">
      <c r="A105" s="2672"/>
      <c r="B105" s="37"/>
      <c r="C105" s="37"/>
      <c r="D105" s="37"/>
      <c r="E105" s="37"/>
      <c r="F105" s="32"/>
      <c r="G105" s="2673"/>
      <c r="H105" s="124"/>
    </row>
    <row r="106" spans="1:8">
      <c r="A106" s="2672"/>
      <c r="B106" s="37"/>
      <c r="C106" s="37"/>
      <c r="D106" s="37"/>
      <c r="E106" s="37"/>
      <c r="F106" s="32"/>
      <c r="G106" s="2673"/>
      <c r="H106" s="124"/>
    </row>
    <row r="107" spans="1:8">
      <c r="A107" s="2672"/>
      <c r="B107" s="37"/>
      <c r="C107" s="37"/>
      <c r="D107" s="37"/>
      <c r="E107" s="37"/>
      <c r="F107" s="32"/>
      <c r="G107" s="2673"/>
      <c r="H107" s="124"/>
    </row>
    <row r="108" spans="1:8">
      <c r="A108" s="2672"/>
      <c r="B108" s="37"/>
      <c r="C108" s="37"/>
      <c r="D108" s="37"/>
      <c r="E108" s="37"/>
      <c r="F108" s="32"/>
      <c r="G108" s="2673"/>
      <c r="H108" s="124"/>
    </row>
    <row r="109" spans="1:8">
      <c r="A109" s="2672"/>
      <c r="B109" s="37"/>
      <c r="C109" s="37"/>
      <c r="D109" s="37"/>
      <c r="E109" s="37"/>
      <c r="F109" s="32"/>
      <c r="G109" s="2673"/>
      <c r="H109" s="124"/>
    </row>
    <row r="110" spans="1:8">
      <c r="A110" s="2672"/>
      <c r="B110" s="37"/>
      <c r="C110" s="37"/>
      <c r="D110" s="37"/>
      <c r="E110" s="37"/>
      <c r="F110" s="32"/>
      <c r="G110" s="2673"/>
      <c r="H110" s="124"/>
    </row>
    <row r="111" spans="1:8">
      <c r="A111" s="2672"/>
      <c r="B111" s="37"/>
      <c r="C111" s="37"/>
      <c r="D111" s="37"/>
      <c r="E111" s="37"/>
      <c r="F111" s="32"/>
      <c r="G111" s="2673"/>
      <c r="H111" s="124"/>
    </row>
    <row r="112" spans="1:8">
      <c r="A112" s="2672"/>
      <c r="B112" s="32"/>
      <c r="C112" s="37"/>
      <c r="D112" s="37"/>
      <c r="E112" s="37"/>
      <c r="F112" s="32"/>
      <c r="G112" s="2673"/>
      <c r="H112" s="124"/>
    </row>
    <row r="113" spans="1:8">
      <c r="A113" s="2672"/>
      <c r="B113" s="32"/>
      <c r="C113" s="37"/>
      <c r="D113" s="37"/>
      <c r="E113" s="37"/>
      <c r="F113" s="32"/>
      <c r="G113" s="2673"/>
      <c r="H113" s="124"/>
    </row>
    <row r="114" spans="1:8">
      <c r="A114" s="2672"/>
      <c r="B114" s="37"/>
      <c r="C114" s="37"/>
      <c r="D114" s="37"/>
      <c r="E114" s="37"/>
      <c r="F114" s="32"/>
      <c r="G114" s="2673"/>
      <c r="H114" s="124"/>
    </row>
    <row r="115" spans="1:8">
      <c r="A115" s="2672"/>
      <c r="B115" s="32"/>
      <c r="C115" s="37"/>
      <c r="D115" s="37"/>
      <c r="E115" s="37"/>
      <c r="F115" s="32"/>
      <c r="G115" s="2673"/>
      <c r="H115" s="124"/>
    </row>
    <row r="116" spans="1:8">
      <c r="A116" s="2672"/>
      <c r="B116" s="32"/>
      <c r="C116" s="32"/>
      <c r="D116" s="32"/>
      <c r="E116" s="32"/>
      <c r="F116" s="32"/>
      <c r="G116" s="2673"/>
      <c r="H116" s="124"/>
    </row>
    <row r="117" spans="1:8">
      <c r="A117" s="2672"/>
      <c r="B117" s="32"/>
      <c r="C117" s="37"/>
      <c r="D117" s="37"/>
      <c r="E117" s="37"/>
      <c r="F117" s="32"/>
      <c r="G117" s="2673"/>
      <c r="H117" s="124"/>
    </row>
    <row r="118" spans="1:8">
      <c r="A118" s="2672"/>
      <c r="B118" s="32"/>
      <c r="C118" s="37"/>
      <c r="D118" s="37"/>
      <c r="E118" s="37"/>
      <c r="F118" s="32"/>
      <c r="G118" s="2673"/>
      <c r="H118" s="124"/>
    </row>
    <row r="119" spans="1:8">
      <c r="A119" s="2672"/>
      <c r="B119" s="32"/>
      <c r="C119" s="37"/>
      <c r="D119" s="37"/>
      <c r="E119" s="37"/>
      <c r="F119" s="32"/>
      <c r="G119" s="2673"/>
      <c r="H119" s="124"/>
    </row>
    <row r="120" spans="1:8">
      <c r="A120" s="2672"/>
      <c r="B120" s="37"/>
      <c r="C120" s="37"/>
      <c r="D120" s="37"/>
      <c r="E120" s="37"/>
      <c r="F120" s="32"/>
      <c r="G120" s="2673"/>
      <c r="H120" s="124"/>
    </row>
    <row r="121" spans="1:8">
      <c r="A121" s="2672"/>
      <c r="B121" s="32"/>
      <c r="C121" s="37"/>
      <c r="D121" s="37"/>
      <c r="E121" s="37"/>
      <c r="F121" s="32"/>
      <c r="G121" s="2673"/>
      <c r="H121" s="124"/>
    </row>
    <row r="122" spans="1:8">
      <c r="A122" s="2672"/>
      <c r="B122" s="32"/>
      <c r="C122" s="37"/>
      <c r="D122" s="37"/>
      <c r="E122" s="37"/>
      <c r="F122" s="32"/>
      <c r="G122" s="2673"/>
      <c r="H122" s="124"/>
    </row>
    <row r="123" spans="1:8" ht="15.75" thickBot="1">
      <c r="A123" s="1999"/>
      <c r="B123" s="2753"/>
      <c r="C123" s="2792"/>
      <c r="D123" s="2792"/>
      <c r="E123" s="2792"/>
      <c r="F123" s="2753"/>
      <c r="G123" s="2180"/>
      <c r="H123" s="124"/>
    </row>
    <row r="124" spans="1:8">
      <c r="A124" s="32" t="s">
        <v>1678</v>
      </c>
      <c r="B124" s="32"/>
      <c r="C124" s="37"/>
      <c r="E124" s="37"/>
      <c r="F124" s="32"/>
      <c r="G124" s="124"/>
      <c r="H124" s="124"/>
    </row>
    <row r="125" spans="1:8" ht="15.75" thickBot="1">
      <c r="A125" s="3583" t="s">
        <v>279</v>
      </c>
      <c r="B125" s="3583"/>
      <c r="C125" s="3583"/>
      <c r="D125" s="3583"/>
      <c r="E125" s="3583"/>
      <c r="F125" s="3583"/>
      <c r="G125" s="3583"/>
      <c r="H125" s="128"/>
    </row>
    <row r="126" spans="1:8">
      <c r="A126" s="1962"/>
      <c r="B126" s="2197"/>
      <c r="C126" s="2197"/>
      <c r="D126" s="2197"/>
      <c r="E126" s="1964"/>
    </row>
    <row r="127" spans="1:8">
      <c r="A127" s="2511"/>
      <c r="E127" s="2678"/>
    </row>
    <row r="128" spans="1:8">
      <c r="A128" s="2511"/>
      <c r="E128" s="2678"/>
    </row>
    <row r="129" spans="1:8">
      <c r="A129" s="2462"/>
      <c r="B129" s="32"/>
      <c r="C129" s="32"/>
      <c r="D129" s="32"/>
      <c r="E129" s="2609"/>
      <c r="F129" s="32"/>
      <c r="G129" s="124"/>
      <c r="H129" s="124"/>
    </row>
    <row r="130" spans="1:8">
      <c r="A130" s="2462"/>
      <c r="B130" s="32"/>
      <c r="C130" s="32"/>
      <c r="D130" s="32"/>
      <c r="E130" s="2609"/>
      <c r="F130" s="32"/>
      <c r="G130" s="124"/>
      <c r="H130" s="124"/>
    </row>
    <row r="131" spans="1:8">
      <c r="A131" s="2462"/>
      <c r="B131" s="32"/>
      <c r="C131" s="32"/>
      <c r="D131" s="32"/>
      <c r="E131" s="2609"/>
      <c r="F131" s="32"/>
      <c r="G131" s="124"/>
      <c r="H131" s="124"/>
    </row>
    <row r="132" spans="1:8">
      <c r="A132" s="2462"/>
      <c r="B132" s="32"/>
      <c r="C132" s="2881"/>
      <c r="D132" s="2881"/>
      <c r="E132" s="2609"/>
      <c r="F132" s="32"/>
      <c r="G132" s="124"/>
      <c r="H132" s="124"/>
    </row>
    <row r="133" spans="1:8">
      <c r="A133" s="2462"/>
      <c r="B133" s="32"/>
      <c r="C133" s="2864"/>
      <c r="D133" s="2864"/>
      <c r="E133" s="2609"/>
      <c r="F133" s="32"/>
      <c r="G133" s="124"/>
      <c r="H133" s="124"/>
    </row>
    <row r="134" spans="1:8">
      <c r="A134" s="2462"/>
      <c r="B134" s="32"/>
      <c r="C134" s="2864"/>
      <c r="D134" s="2864"/>
      <c r="E134" s="2609"/>
      <c r="F134" s="32"/>
      <c r="G134" s="124"/>
      <c r="H134" s="124"/>
    </row>
    <row r="135" spans="1:8">
      <c r="A135" s="2462"/>
      <c r="B135" s="32"/>
      <c r="C135" s="2864"/>
      <c r="D135" s="2864"/>
      <c r="E135" s="2609"/>
      <c r="F135" s="32"/>
      <c r="G135" s="124"/>
      <c r="H135" s="124"/>
    </row>
    <row r="136" spans="1:8">
      <c r="A136" s="2462"/>
      <c r="B136" s="32"/>
      <c r="C136" s="2864"/>
      <c r="D136" s="2864"/>
      <c r="E136" s="2609"/>
      <c r="F136" s="2609"/>
      <c r="G136" s="124"/>
      <c r="H136" s="124"/>
    </row>
    <row r="137" spans="1:8">
      <c r="A137" s="2462"/>
      <c r="B137" s="32"/>
      <c r="C137" s="2864"/>
      <c r="D137" s="2864"/>
      <c r="E137" s="2609"/>
      <c r="F137" s="2609"/>
      <c r="G137" s="124"/>
      <c r="H137" s="124"/>
    </row>
    <row r="138" spans="1:8">
      <c r="A138" s="2462"/>
      <c r="B138" s="32"/>
      <c r="C138" s="2864"/>
      <c r="D138" s="2864"/>
      <c r="E138" s="2609"/>
      <c r="F138" s="2609"/>
      <c r="G138" s="124"/>
      <c r="H138" s="124"/>
    </row>
    <row r="139" spans="1:8">
      <c r="A139" s="2462"/>
      <c r="B139" s="32"/>
      <c r="C139" s="2864"/>
      <c r="D139" s="2864"/>
      <c r="E139" s="2609"/>
      <c r="F139" s="2609"/>
      <c r="G139" s="124"/>
      <c r="H139" s="124"/>
    </row>
    <row r="140" spans="1:8">
      <c r="A140" s="2462"/>
      <c r="B140" s="32"/>
      <c r="C140" s="2864"/>
      <c r="D140" s="2864"/>
      <c r="E140" s="2609"/>
      <c r="F140" s="2609"/>
      <c r="G140" s="32"/>
      <c r="H140" s="32"/>
    </row>
    <row r="141" spans="1:8">
      <c r="A141" s="2462"/>
      <c r="B141" s="32"/>
      <c r="C141" s="2864"/>
      <c r="D141" s="2864"/>
      <c r="E141" s="2609"/>
      <c r="F141" s="2609"/>
      <c r="G141" s="32"/>
      <c r="H141" s="32"/>
    </row>
    <row r="142" spans="1:8">
      <c r="A142" s="2511"/>
      <c r="C142" s="1097"/>
      <c r="D142" s="1097"/>
      <c r="E142" s="2678"/>
      <c r="F142" s="2678"/>
    </row>
    <row r="143" spans="1:8">
      <c r="A143" s="2511"/>
      <c r="C143" s="1097"/>
      <c r="D143" s="1097"/>
      <c r="E143" s="2678"/>
      <c r="F143" s="2678"/>
    </row>
    <row r="144" spans="1:8">
      <c r="A144" s="2511"/>
      <c r="C144" s="1097"/>
      <c r="D144" s="1097"/>
      <c r="E144" s="2678"/>
      <c r="F144" s="2678"/>
    </row>
    <row r="145" spans="1:6">
      <c r="A145" s="2511"/>
      <c r="C145" s="1097"/>
      <c r="D145" s="1097"/>
      <c r="E145" s="2678"/>
      <c r="F145" s="2678"/>
    </row>
    <row r="146" spans="1:6">
      <c r="A146" s="2511"/>
      <c r="C146" s="1097"/>
      <c r="D146" s="1097"/>
      <c r="E146" s="2678"/>
      <c r="F146" s="2678"/>
    </row>
    <row r="147" spans="1:6">
      <c r="A147" s="2511"/>
      <c r="C147" s="1097"/>
      <c r="D147" s="1097"/>
      <c r="E147" s="2678"/>
      <c r="F147" s="2678"/>
    </row>
    <row r="148" spans="1:6">
      <c r="A148" s="2511"/>
      <c r="C148" s="1097"/>
      <c r="D148" s="1097"/>
      <c r="E148" s="2678"/>
      <c r="F148" s="2678"/>
    </row>
    <row r="149" spans="1:6">
      <c r="A149" s="2511"/>
      <c r="C149" s="1097"/>
      <c r="D149" s="1097"/>
      <c r="E149" s="2678"/>
      <c r="F149" s="2678"/>
    </row>
    <row r="150" spans="1:6">
      <c r="A150" s="2511"/>
      <c r="C150" s="1097"/>
      <c r="D150" s="1097"/>
      <c r="E150" s="2678"/>
      <c r="F150" s="2678"/>
    </row>
    <row r="151" spans="1:6">
      <c r="A151" s="2511"/>
      <c r="C151" s="1097"/>
      <c r="D151" s="1097"/>
      <c r="E151" s="2678"/>
      <c r="F151" s="2678"/>
    </row>
    <row r="152" spans="1:6">
      <c r="A152" s="2511"/>
      <c r="C152" s="1097"/>
      <c r="D152" s="1097"/>
      <c r="E152" s="2678"/>
      <c r="F152" s="2678"/>
    </row>
    <row r="153" spans="1:6">
      <c r="A153" s="2511"/>
      <c r="C153" s="1097"/>
      <c r="D153" s="1097"/>
      <c r="E153" s="2678"/>
      <c r="F153" s="2678"/>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13">
    <mergeCell ref="A125:G125"/>
    <mergeCell ref="B85:F85"/>
    <mergeCell ref="B87:E90"/>
    <mergeCell ref="B14:C16"/>
    <mergeCell ref="E14:G15"/>
    <mergeCell ref="A63:G63"/>
    <mergeCell ref="B73:F74"/>
    <mergeCell ref="B84:F84"/>
    <mergeCell ref="B5:C7"/>
    <mergeCell ref="E6:G8"/>
    <mergeCell ref="B8:C11"/>
    <mergeCell ref="E9:G13"/>
    <mergeCell ref="B12:C13"/>
  </mergeCells>
  <printOptions horizontalCentered="1" verticalCentered="1"/>
  <pageMargins left="0.5" right="0.5" top="0.5" bottom="0.5" header="0.5" footer="0.5"/>
  <pageSetup scale="69" fitToHeight="2" orientation="portrait" r:id="rId1"/>
  <headerFooter alignWithMargins="0"/>
  <rowBreaks count="1" manualBreakCount="1">
    <brk id="63" max="16383" man="1"/>
  </rowBreaks>
  <customProperties>
    <customPr name="_pios_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ransitionEvaluation="1">
    <tabColor rgb="FF92D050"/>
  </sheetPr>
  <dimension ref="A1:I200"/>
  <sheetViews>
    <sheetView view="pageBreakPreview" zoomScale="80" zoomScaleNormal="60" zoomScaleSheetLayoutView="80" workbookViewId="0">
      <selection activeCell="G1" sqref="G1:I1048576"/>
    </sheetView>
  </sheetViews>
  <sheetFormatPr defaultColWidth="9.6640625" defaultRowHeight="15"/>
  <cols>
    <col min="1" max="1" width="4.6640625" style="13" customWidth="1"/>
    <col min="2" max="2" width="47" style="13" customWidth="1"/>
    <col min="3" max="3" width="21.6640625" style="13" customWidth="1"/>
    <col min="4" max="4" width="15" style="13" customWidth="1"/>
    <col min="5" max="5" width="21.6640625" style="13" customWidth="1"/>
    <col min="6" max="6" width="9.6640625" style="13"/>
    <col min="7" max="7" width="16.6640625" bestFit="1" customWidth="1"/>
    <col min="8" max="8" width="28" customWidth="1"/>
    <col min="9" max="9" width="22.5546875" customWidth="1"/>
    <col min="10" max="16384" width="9.6640625" style="13"/>
  </cols>
  <sheetData>
    <row r="1" spans="1:5">
      <c r="A1" s="45"/>
      <c r="B1" s="46" t="s">
        <v>1757</v>
      </c>
      <c r="C1" s="60" t="s">
        <v>1307</v>
      </c>
      <c r="D1" s="47" t="s">
        <v>1759</v>
      </c>
      <c r="E1" s="139" t="s">
        <v>1760</v>
      </c>
    </row>
    <row r="2" spans="1:5">
      <c r="A2" s="36"/>
      <c r="B2" s="80" t="str">
        <f>'Data Sheet'!$C$25</f>
        <v xml:space="preserve">Niagara Mohawk Power Corporation </v>
      </c>
      <c r="C2" s="65" t="s">
        <v>5794</v>
      </c>
      <c r="D2" s="247" t="s">
        <v>1761</v>
      </c>
      <c r="E2" s="41"/>
    </row>
    <row r="3" spans="1:5" ht="15" customHeight="1">
      <c r="A3" s="39"/>
      <c r="B3" s="1569"/>
      <c r="C3" s="1568" t="s">
        <v>1683</v>
      </c>
      <c r="D3" s="560" t="str">
        <f>'Data Sheet'!$C$40</f>
        <v>April 30, 2025</v>
      </c>
      <c r="E3" s="951" t="str">
        <f>'Data Sheet'!$C$38</f>
        <v>December 31, 2024</v>
      </c>
    </row>
    <row r="4" spans="1:5" ht="15" customHeight="1">
      <c r="A4" s="33"/>
      <c r="B4" s="34" t="s">
        <v>280</v>
      </c>
      <c r="C4" s="34"/>
      <c r="D4" s="34"/>
      <c r="E4" s="35"/>
    </row>
    <row r="5" spans="1:5" ht="15" customHeight="1">
      <c r="A5" s="36"/>
      <c r="B5" s="3595" t="s">
        <v>3356</v>
      </c>
      <c r="C5" s="3530" t="s">
        <v>3357</v>
      </c>
      <c r="D5" s="3530"/>
      <c r="E5" s="3597"/>
    </row>
    <row r="6" spans="1:5">
      <c r="A6" s="36"/>
      <c r="B6" s="3596"/>
      <c r="C6" s="3524"/>
      <c r="D6" s="3524"/>
      <c r="E6" s="3525"/>
    </row>
    <row r="7" spans="1:5">
      <c r="A7" s="36"/>
      <c r="B7" s="3596"/>
      <c r="C7" s="3524"/>
      <c r="D7" s="3524"/>
      <c r="E7" s="3525"/>
    </row>
    <row r="8" spans="1:5">
      <c r="A8" s="36"/>
      <c r="B8" s="3596"/>
      <c r="C8" s="3524"/>
      <c r="D8" s="3524"/>
      <c r="E8" s="3525"/>
    </row>
    <row r="9" spans="1:5">
      <c r="A9" s="36"/>
      <c r="B9" s="3596"/>
      <c r="C9" s="1351"/>
      <c r="D9" s="1351"/>
      <c r="E9" s="1352"/>
    </row>
    <row r="10" spans="1:5">
      <c r="A10" s="36"/>
      <c r="B10" s="3596"/>
      <c r="C10" s="1340"/>
      <c r="D10" s="1340"/>
      <c r="E10" s="1341"/>
    </row>
    <row r="11" spans="1:5">
      <c r="A11" s="36"/>
      <c r="B11" s="3596"/>
      <c r="C11" s="662"/>
      <c r="D11" s="662"/>
      <c r="E11" s="663"/>
    </row>
    <row r="12" spans="1:5">
      <c r="A12" s="36"/>
      <c r="B12" s="3596"/>
      <c r="C12"/>
      <c r="D12"/>
      <c r="E12" s="1161"/>
    </row>
    <row r="13" spans="1:5">
      <c r="A13" s="36"/>
      <c r="B13" s="3493" t="s">
        <v>3358</v>
      </c>
      <c r="C13" s="37"/>
      <c r="E13" s="1161"/>
    </row>
    <row r="14" spans="1:5">
      <c r="A14" s="36"/>
      <c r="B14" s="3596"/>
      <c r="C14" s="37"/>
      <c r="E14" s="1161"/>
    </row>
    <row r="15" spans="1:5">
      <c r="A15" s="39"/>
      <c r="B15" s="34"/>
      <c r="C15" s="34"/>
      <c r="D15" s="76"/>
      <c r="E15" s="1165"/>
    </row>
    <row r="16" spans="1:5">
      <c r="A16" s="131" t="s">
        <v>1686</v>
      </c>
      <c r="B16" s="37" t="s">
        <v>281</v>
      </c>
      <c r="C16" s="37"/>
      <c r="D16" s="16"/>
      <c r="E16" s="55" t="s">
        <v>282</v>
      </c>
    </row>
    <row r="17" spans="1:5">
      <c r="A17" s="132" t="s">
        <v>1689</v>
      </c>
      <c r="B17" s="34" t="s">
        <v>2935</v>
      </c>
      <c r="C17" s="34"/>
      <c r="D17" s="34"/>
      <c r="E17" s="1177" t="s">
        <v>2936</v>
      </c>
    </row>
    <row r="18" spans="1:5">
      <c r="A18" s="56">
        <v>1</v>
      </c>
      <c r="B18" s="657" t="s">
        <v>283</v>
      </c>
      <c r="C18" s="34"/>
      <c r="D18" s="1178"/>
      <c r="E18" s="1179"/>
    </row>
    <row r="19" spans="1:5">
      <c r="A19" s="56">
        <v>2</v>
      </c>
      <c r="B19" s="657" t="s">
        <v>4422</v>
      </c>
      <c r="C19" s="34"/>
      <c r="D19" s="1178"/>
      <c r="E19" s="1157">
        <f>+'114117'!AC57</f>
        <v>335535210</v>
      </c>
    </row>
    <row r="20" spans="1:5">
      <c r="A20" s="56">
        <v>3</v>
      </c>
      <c r="B20" s="657" t="s">
        <v>368</v>
      </c>
      <c r="C20" s="34"/>
      <c r="D20" s="1178"/>
      <c r="E20" s="2564"/>
    </row>
    <row r="21" spans="1:5">
      <c r="A21" s="56">
        <v>4</v>
      </c>
      <c r="B21" s="657" t="s">
        <v>369</v>
      </c>
      <c r="C21" s="34"/>
      <c r="D21" s="1178"/>
      <c r="E21" s="1157">
        <v>408898333</v>
      </c>
    </row>
    <row r="22" spans="1:5">
      <c r="A22" s="56">
        <v>5</v>
      </c>
      <c r="B22" s="657" t="s">
        <v>4888</v>
      </c>
      <c r="C22" s="34"/>
      <c r="D22" s="40"/>
      <c r="E22" s="1157">
        <v>2614958</v>
      </c>
    </row>
    <row r="23" spans="1:5">
      <c r="A23" s="56">
        <v>6</v>
      </c>
      <c r="B23" s="657" t="s">
        <v>4561</v>
      </c>
      <c r="C23" s="34"/>
      <c r="D23" s="40"/>
      <c r="E23" s="1157">
        <v>443997</v>
      </c>
    </row>
    <row r="24" spans="1:5">
      <c r="A24" s="56">
        <v>7</v>
      </c>
      <c r="B24" s="657" t="s">
        <v>4562</v>
      </c>
      <c r="C24" s="34"/>
      <c r="D24" s="40"/>
      <c r="E24" s="1157">
        <v>-62846679</v>
      </c>
    </row>
    <row r="25" spans="1:5">
      <c r="A25" s="56">
        <v>8</v>
      </c>
      <c r="B25" s="657" t="s">
        <v>370</v>
      </c>
      <c r="C25" s="34"/>
      <c r="D25" s="40"/>
      <c r="E25" s="1157">
        <v>70073643</v>
      </c>
    </row>
    <row r="26" spans="1:5">
      <c r="A26" s="56">
        <v>9</v>
      </c>
      <c r="B26" s="657" t="s">
        <v>371</v>
      </c>
      <c r="C26" s="34"/>
      <c r="D26" s="40"/>
      <c r="E26" s="1157">
        <v>-464503</v>
      </c>
    </row>
    <row r="27" spans="1:5">
      <c r="A27" s="56">
        <v>10</v>
      </c>
      <c r="B27" s="657" t="s">
        <v>372</v>
      </c>
      <c r="C27" s="34"/>
      <c r="D27" s="40"/>
      <c r="E27" s="1157">
        <v>-128933384</v>
      </c>
    </row>
    <row r="28" spans="1:5">
      <c r="A28" s="56">
        <v>11</v>
      </c>
      <c r="B28" s="657" t="s">
        <v>373</v>
      </c>
      <c r="C28" s="34"/>
      <c r="D28" s="40"/>
      <c r="E28" s="1157">
        <v>1798835</v>
      </c>
    </row>
    <row r="29" spans="1:5">
      <c r="A29" s="56">
        <v>12</v>
      </c>
      <c r="B29" s="657" t="s">
        <v>374</v>
      </c>
      <c r="C29" s="34"/>
      <c r="D29" s="40"/>
      <c r="E29" s="1157">
        <v>0</v>
      </c>
    </row>
    <row r="30" spans="1:5">
      <c r="A30" s="56">
        <v>13</v>
      </c>
      <c r="B30" s="657" t="s">
        <v>375</v>
      </c>
      <c r="C30" s="34"/>
      <c r="D30" s="40"/>
      <c r="E30" s="1157">
        <v>44258618</v>
      </c>
    </row>
    <row r="31" spans="1:5">
      <c r="A31" s="56">
        <v>14</v>
      </c>
      <c r="B31" s="657" t="s">
        <v>376</v>
      </c>
      <c r="C31" s="34"/>
      <c r="D31" s="40"/>
      <c r="E31" s="1157">
        <v>-260869329</v>
      </c>
    </row>
    <row r="32" spans="1:5">
      <c r="A32" s="56">
        <v>15</v>
      </c>
      <c r="B32" s="657" t="s">
        <v>377</v>
      </c>
      <c r="C32" s="34"/>
      <c r="D32" s="40"/>
      <c r="E32" s="1157">
        <v>68820236</v>
      </c>
    </row>
    <row r="33" spans="1:5">
      <c r="A33" s="56">
        <v>16</v>
      </c>
      <c r="B33" s="657" t="s">
        <v>378</v>
      </c>
      <c r="C33" s="34"/>
      <c r="D33" s="40"/>
      <c r="E33" s="1157">
        <v>24859383</v>
      </c>
    </row>
    <row r="34" spans="1:5">
      <c r="A34" s="56">
        <v>17</v>
      </c>
      <c r="B34" s="657" t="s">
        <v>379</v>
      </c>
      <c r="C34" s="34"/>
      <c r="D34" s="40"/>
      <c r="E34" s="1157">
        <v>-6913</v>
      </c>
    </row>
    <row r="35" spans="1:5">
      <c r="A35" s="56">
        <v>18</v>
      </c>
      <c r="B35" s="657" t="s">
        <v>380</v>
      </c>
      <c r="C35" s="34"/>
      <c r="D35" s="40"/>
      <c r="E35" s="1157">
        <v>-283627752</v>
      </c>
    </row>
    <row r="36" spans="1:5">
      <c r="A36" s="56">
        <v>19</v>
      </c>
      <c r="B36" s="1946" t="s">
        <v>5029</v>
      </c>
      <c r="C36" s="34"/>
      <c r="D36" s="40"/>
      <c r="E36" s="1157">
        <v>18294578</v>
      </c>
    </row>
    <row r="37" spans="1:5">
      <c r="A37" s="56">
        <v>20</v>
      </c>
      <c r="B37" s="1946" t="s">
        <v>5030</v>
      </c>
      <c r="C37" s="34"/>
      <c r="D37" s="40"/>
      <c r="E37" s="1157">
        <v>-90651</v>
      </c>
    </row>
    <row r="38" spans="1:5">
      <c r="A38" s="56">
        <v>21</v>
      </c>
      <c r="B38" s="1946"/>
      <c r="C38" s="34"/>
      <c r="D38" s="40"/>
      <c r="E38" s="1157"/>
    </row>
    <row r="39" spans="1:5">
      <c r="A39" s="56">
        <v>22</v>
      </c>
      <c r="B39" s="657" t="s">
        <v>381</v>
      </c>
      <c r="C39" s="34"/>
      <c r="D39" s="40"/>
      <c r="E39" s="1157">
        <f>E19+SUM(E21:E32)-E33-E34+SUM(E35:E38)</f>
        <v>189053640</v>
      </c>
    </row>
    <row r="40" spans="1:5">
      <c r="A40" s="56">
        <v>23</v>
      </c>
      <c r="B40" s="657"/>
      <c r="C40" s="34"/>
      <c r="D40" s="40"/>
      <c r="E40" s="1157"/>
    </row>
    <row r="41" spans="1:5">
      <c r="A41" s="56">
        <v>24</v>
      </c>
      <c r="B41" s="657" t="s">
        <v>382</v>
      </c>
      <c r="C41" s="34"/>
      <c r="D41" s="40"/>
      <c r="E41" s="1157"/>
    </row>
    <row r="42" spans="1:5">
      <c r="A42" s="56">
        <v>25</v>
      </c>
      <c r="B42" s="657" t="s">
        <v>383</v>
      </c>
      <c r="C42" s="34"/>
      <c r="D42" s="40"/>
      <c r="E42" s="1157"/>
    </row>
    <row r="43" spans="1:5">
      <c r="A43" s="56">
        <v>26</v>
      </c>
      <c r="B43" s="657" t="s">
        <v>384</v>
      </c>
      <c r="C43" s="34"/>
      <c r="D43" s="40"/>
      <c r="E43" s="1157">
        <v>-1683508004</v>
      </c>
    </row>
    <row r="44" spans="1:5">
      <c r="A44" s="56">
        <v>27</v>
      </c>
      <c r="B44" s="657" t="s">
        <v>385</v>
      </c>
      <c r="C44" s="34"/>
      <c r="D44" s="40"/>
      <c r="E44" s="1157"/>
    </row>
    <row r="45" spans="1:5">
      <c r="A45" s="56">
        <v>28</v>
      </c>
      <c r="B45" s="657" t="s">
        <v>386</v>
      </c>
      <c r="C45" s="34"/>
      <c r="D45" s="40"/>
      <c r="E45" s="1157">
        <v>-32434854</v>
      </c>
    </row>
    <row r="46" spans="1:5">
      <c r="A46" s="56">
        <v>29</v>
      </c>
      <c r="B46" s="657" t="s">
        <v>387</v>
      </c>
      <c r="C46" s="34"/>
      <c r="D46" s="40"/>
      <c r="E46" s="1157">
        <v>0</v>
      </c>
    </row>
    <row r="47" spans="1:5">
      <c r="A47" s="56">
        <v>30</v>
      </c>
      <c r="B47" s="657" t="s">
        <v>378</v>
      </c>
      <c r="C47" s="34"/>
      <c r="D47" s="40"/>
      <c r="E47" s="1157">
        <v>-24859383</v>
      </c>
    </row>
    <row r="48" spans="1:5">
      <c r="A48" s="56">
        <v>31</v>
      </c>
      <c r="B48" s="657" t="s">
        <v>380</v>
      </c>
      <c r="C48" s="34"/>
      <c r="D48" s="40"/>
      <c r="E48" s="1157">
        <v>-534252</v>
      </c>
    </row>
    <row r="49" spans="1:5">
      <c r="A49" s="56">
        <v>32</v>
      </c>
      <c r="B49" s="657" t="s">
        <v>4563</v>
      </c>
      <c r="C49" s="34"/>
      <c r="D49" s="40"/>
      <c r="E49" s="1157">
        <v>-106044833</v>
      </c>
    </row>
    <row r="50" spans="1:5">
      <c r="A50" s="56">
        <v>33</v>
      </c>
      <c r="B50" s="657"/>
      <c r="C50" s="34"/>
      <c r="D50" s="40"/>
      <c r="E50" s="1157"/>
    </row>
    <row r="51" spans="1:5">
      <c r="A51" s="56">
        <v>34</v>
      </c>
      <c r="B51" s="657" t="s">
        <v>1594</v>
      </c>
      <c r="C51" s="34"/>
      <c r="D51" s="40"/>
      <c r="E51" s="1157">
        <f>SUM(E42:E46)-E47+E48+E49</f>
        <v>-1797662560</v>
      </c>
    </row>
    <row r="52" spans="1:5">
      <c r="A52" s="56">
        <v>35</v>
      </c>
      <c r="B52" s="657"/>
      <c r="C52" s="34"/>
      <c r="D52" s="40"/>
      <c r="E52" s="1179"/>
    </row>
    <row r="53" spans="1:5">
      <c r="A53" s="56">
        <v>36</v>
      </c>
      <c r="B53" s="657" t="s">
        <v>1595</v>
      </c>
      <c r="C53" s="34"/>
      <c r="D53" s="40"/>
      <c r="E53" s="134"/>
    </row>
    <row r="54" spans="1:5">
      <c r="A54" s="56">
        <v>37</v>
      </c>
      <c r="B54" s="657" t="s">
        <v>1461</v>
      </c>
      <c r="C54" s="34"/>
      <c r="D54" s="40"/>
      <c r="E54" s="134">
        <v>11749282</v>
      </c>
    </row>
    <row r="55" spans="1:5">
      <c r="A55" s="56">
        <v>38</v>
      </c>
      <c r="B55" s="657"/>
      <c r="C55" s="34"/>
      <c r="D55" s="40"/>
      <c r="E55" s="134"/>
    </row>
    <row r="56" spans="1:5">
      <c r="A56" s="56">
        <v>39</v>
      </c>
      <c r="B56" s="657" t="s">
        <v>1462</v>
      </c>
      <c r="C56" s="34"/>
      <c r="D56" s="40"/>
      <c r="E56" s="134"/>
    </row>
    <row r="57" spans="1:5">
      <c r="A57" s="56">
        <v>40</v>
      </c>
      <c r="B57" s="657" t="s">
        <v>1463</v>
      </c>
      <c r="C57" s="34"/>
      <c r="D57" s="40"/>
      <c r="E57" s="134"/>
    </row>
    <row r="58" spans="1:5">
      <c r="A58" s="56">
        <v>41</v>
      </c>
      <c r="B58" s="657" t="s">
        <v>1464</v>
      </c>
      <c r="C58" s="34"/>
      <c r="D58" s="40"/>
      <c r="E58" s="1179"/>
    </row>
    <row r="59" spans="1:5">
      <c r="A59" s="56">
        <v>42</v>
      </c>
      <c r="B59" s="657" t="s">
        <v>1465</v>
      </c>
      <c r="C59" s="34"/>
      <c r="D59" s="40"/>
      <c r="E59" s="134"/>
    </row>
    <row r="60" spans="1:5">
      <c r="A60" s="56">
        <v>43</v>
      </c>
      <c r="B60" s="657"/>
      <c r="C60" s="34"/>
      <c r="D60" s="40"/>
      <c r="E60" s="134"/>
    </row>
    <row r="61" spans="1:5">
      <c r="A61" s="56">
        <v>44</v>
      </c>
      <c r="B61" s="657" t="s">
        <v>1466</v>
      </c>
      <c r="C61" s="34"/>
      <c r="D61" s="40"/>
      <c r="E61" s="134"/>
    </row>
    <row r="62" spans="1:5" ht="15.75" thickBot="1">
      <c r="A62" s="1180">
        <v>45</v>
      </c>
      <c r="B62" s="120" t="s">
        <v>1467</v>
      </c>
      <c r="C62" s="44"/>
      <c r="D62" s="43"/>
      <c r="E62" s="1160"/>
    </row>
    <row r="63" spans="1:5">
      <c r="A63" s="13" t="s">
        <v>4490</v>
      </c>
      <c r="B63" s="37"/>
      <c r="C63" s="37"/>
      <c r="D63" s="32"/>
      <c r="E63" s="124"/>
    </row>
    <row r="64" spans="1:5">
      <c r="A64" s="37" t="s">
        <v>1468</v>
      </c>
      <c r="B64" s="16"/>
      <c r="C64" s="37"/>
      <c r="D64" s="37"/>
      <c r="E64" s="128"/>
    </row>
    <row r="65" spans="1:5" ht="15.75" thickBot="1">
      <c r="A65" s="37"/>
      <c r="B65" s="16"/>
      <c r="C65" s="37"/>
      <c r="D65" s="37"/>
      <c r="E65" s="128"/>
    </row>
    <row r="66" spans="1:5">
      <c r="A66" s="1986"/>
      <c r="B66" s="1987" t="s">
        <v>1757</v>
      </c>
      <c r="C66" s="1988" t="s">
        <v>1307</v>
      </c>
      <c r="D66" s="2105" t="s">
        <v>1759</v>
      </c>
      <c r="E66" s="2106" t="s">
        <v>1760</v>
      </c>
    </row>
    <row r="67" spans="1:5">
      <c r="A67" s="2672"/>
      <c r="B67" s="80" t="str">
        <f>'Data Sheet'!$C$25</f>
        <v xml:space="preserve">Niagara Mohawk Power Corporation </v>
      </c>
      <c r="C67" s="59" t="s">
        <v>5794</v>
      </c>
      <c r="D67" s="80" t="s">
        <v>1761</v>
      </c>
      <c r="E67" s="2609"/>
    </row>
    <row r="68" spans="1:5">
      <c r="A68" s="2794"/>
      <c r="B68" s="40"/>
      <c r="C68" s="100" t="s">
        <v>1683</v>
      </c>
      <c r="D68" s="560" t="str">
        <f>'Data Sheet'!$C$40</f>
        <v>April 30, 2025</v>
      </c>
      <c r="E68" s="1992" t="str">
        <f>'Data Sheet'!$C$38</f>
        <v>December 31, 2024</v>
      </c>
    </row>
    <row r="69" spans="1:5">
      <c r="A69" s="3270"/>
      <c r="B69" s="34" t="s">
        <v>1469</v>
      </c>
      <c r="C69" s="34"/>
      <c r="D69" s="34"/>
      <c r="E69" s="2134"/>
    </row>
    <row r="70" spans="1:5">
      <c r="A70" s="3271" t="s">
        <v>3359</v>
      </c>
      <c r="B70" s="119" t="s">
        <v>3360</v>
      </c>
      <c r="C70" s="17" t="s">
        <v>1470</v>
      </c>
      <c r="E70" s="2679"/>
    </row>
    <row r="71" spans="1:5">
      <c r="A71" s="3272"/>
      <c r="B71" s="3532" t="s">
        <v>3361</v>
      </c>
      <c r="C71" s="17" t="s">
        <v>1471</v>
      </c>
      <c r="E71" s="2679"/>
    </row>
    <row r="72" spans="1:5">
      <c r="A72" s="2672"/>
      <c r="B72" s="3513"/>
      <c r="C72" s="17" t="s">
        <v>1472</v>
      </c>
      <c r="E72" s="2679"/>
    </row>
    <row r="73" spans="1:5">
      <c r="A73" s="2672"/>
      <c r="B73" s="3513"/>
      <c r="C73" s="17" t="s">
        <v>1473</v>
      </c>
      <c r="E73" s="3273"/>
    </row>
    <row r="74" spans="1:5">
      <c r="A74" s="2672"/>
      <c r="B74" s="3532" t="s">
        <v>3362</v>
      </c>
      <c r="C74" s="17" t="s">
        <v>1474</v>
      </c>
      <c r="E74" s="2679"/>
    </row>
    <row r="75" spans="1:5">
      <c r="A75" s="2672"/>
      <c r="B75" s="3532"/>
      <c r="C75" s="17" t="s">
        <v>342</v>
      </c>
      <c r="E75" s="2679"/>
    </row>
    <row r="76" spans="1:5" ht="15" customHeight="1">
      <c r="A76" s="2672"/>
      <c r="B76" s="3532"/>
      <c r="C76" s="13" t="s">
        <v>343</v>
      </c>
      <c r="E76" s="2678"/>
    </row>
    <row r="77" spans="1:5">
      <c r="A77" s="2672"/>
      <c r="B77" s="3532"/>
      <c r="E77" s="2678"/>
    </row>
    <row r="78" spans="1:5">
      <c r="A78" s="2794"/>
      <c r="B78" s="34"/>
      <c r="C78" s="34"/>
      <c r="D78" s="76"/>
      <c r="E78" s="2452"/>
    </row>
    <row r="79" spans="1:5">
      <c r="A79" s="2113" t="s">
        <v>1686</v>
      </c>
      <c r="B79" s="37" t="s">
        <v>344</v>
      </c>
      <c r="C79" s="37"/>
      <c r="D79" s="16"/>
      <c r="E79" s="2790" t="s">
        <v>282</v>
      </c>
    </row>
    <row r="80" spans="1:5">
      <c r="A80" s="3274" t="s">
        <v>1689</v>
      </c>
      <c r="B80" s="34" t="s">
        <v>2935</v>
      </c>
      <c r="C80" s="34"/>
      <c r="D80" s="34"/>
      <c r="E80" s="2115" t="s">
        <v>2936</v>
      </c>
    </row>
    <row r="81" spans="1:5">
      <c r="A81" s="2791">
        <v>46</v>
      </c>
      <c r="B81" s="657" t="s">
        <v>345</v>
      </c>
      <c r="C81" s="34"/>
      <c r="D81" s="1178"/>
      <c r="E81" s="2175"/>
    </row>
    <row r="82" spans="1:5">
      <c r="A82" s="2791">
        <v>47</v>
      </c>
      <c r="B82" s="657" t="s">
        <v>346</v>
      </c>
      <c r="C82" s="34"/>
      <c r="D82" s="1178"/>
      <c r="E82" s="2178"/>
    </row>
    <row r="83" spans="1:5">
      <c r="A83" s="2791">
        <v>48</v>
      </c>
      <c r="B83" s="657"/>
      <c r="C83" s="34"/>
      <c r="D83" s="1178"/>
      <c r="E83" s="2178"/>
    </row>
    <row r="84" spans="1:5">
      <c r="A84" s="2791">
        <v>49</v>
      </c>
      <c r="B84" s="657" t="s">
        <v>347</v>
      </c>
      <c r="C84" s="34"/>
      <c r="D84" s="1178"/>
      <c r="E84" s="2178"/>
    </row>
    <row r="85" spans="1:5">
      <c r="A85" s="2791">
        <v>50</v>
      </c>
      <c r="B85" s="657" t="s">
        <v>348</v>
      </c>
      <c r="C85" s="34"/>
      <c r="D85" s="40"/>
      <c r="E85" s="2178"/>
    </row>
    <row r="86" spans="1:5">
      <c r="A86" s="2791">
        <v>51</v>
      </c>
      <c r="B86" s="657" t="s">
        <v>349</v>
      </c>
      <c r="C86" s="34"/>
      <c r="D86" s="40"/>
      <c r="E86" s="2178"/>
    </row>
    <row r="87" spans="1:5">
      <c r="A87" s="2791">
        <v>52</v>
      </c>
      <c r="B87" s="657" t="s">
        <v>350</v>
      </c>
      <c r="C87" s="34"/>
      <c r="D87" s="40"/>
      <c r="E87" s="2178"/>
    </row>
    <row r="88" spans="1:5">
      <c r="A88" s="2791">
        <v>53</v>
      </c>
      <c r="B88" s="657" t="s">
        <v>4423</v>
      </c>
      <c r="C88" s="34"/>
      <c r="D88" s="40"/>
      <c r="E88" s="2178">
        <v>-24471964</v>
      </c>
    </row>
    <row r="89" spans="1:5">
      <c r="A89" s="2791">
        <v>54</v>
      </c>
      <c r="B89" s="657" t="s">
        <v>4564</v>
      </c>
      <c r="C89" s="34"/>
      <c r="D89" s="40"/>
      <c r="E89" s="2178">
        <v>0</v>
      </c>
    </row>
    <row r="90" spans="1:5">
      <c r="A90" s="2791">
        <v>55</v>
      </c>
      <c r="B90" s="657" t="s">
        <v>4565</v>
      </c>
      <c r="C90" s="34"/>
      <c r="D90" s="40"/>
      <c r="E90" s="2178"/>
    </row>
    <row r="91" spans="1:5">
      <c r="A91" s="2791">
        <v>56</v>
      </c>
      <c r="B91" s="657" t="s">
        <v>351</v>
      </c>
      <c r="C91" s="34"/>
      <c r="D91" s="40"/>
      <c r="E91" s="3275"/>
    </row>
    <row r="92" spans="1:5">
      <c r="A92" s="2791">
        <v>57</v>
      </c>
      <c r="B92" s="657" t="s">
        <v>4424</v>
      </c>
      <c r="C92" s="34"/>
      <c r="D92" s="40"/>
      <c r="E92" s="2178">
        <f>E51+SUM(E53:E62)+SUM(E81:E90)</f>
        <v>-1810385242</v>
      </c>
    </row>
    <row r="93" spans="1:5">
      <c r="A93" s="2791">
        <v>58</v>
      </c>
      <c r="B93" s="657"/>
      <c r="C93" s="34"/>
      <c r="D93" s="40"/>
      <c r="E93" s="3275"/>
    </row>
    <row r="94" spans="1:5">
      <c r="A94" s="2791">
        <v>59</v>
      </c>
      <c r="B94" s="657" t="s">
        <v>352</v>
      </c>
      <c r="C94" s="34"/>
      <c r="D94" s="40"/>
      <c r="E94" s="3275"/>
    </row>
    <row r="95" spans="1:5">
      <c r="A95" s="2791">
        <v>60</v>
      </c>
      <c r="B95" s="657" t="s">
        <v>353</v>
      </c>
      <c r="C95" s="34"/>
      <c r="D95" s="40"/>
      <c r="E95" s="3275"/>
    </row>
    <row r="96" spans="1:5">
      <c r="A96" s="2791">
        <v>61</v>
      </c>
      <c r="B96" s="657" t="s">
        <v>4621</v>
      </c>
      <c r="C96" s="34"/>
      <c r="D96" s="40"/>
      <c r="E96" s="2178">
        <v>1200000000</v>
      </c>
    </row>
    <row r="97" spans="1:5">
      <c r="A97" s="2791">
        <v>62</v>
      </c>
      <c r="B97" s="657" t="s">
        <v>354</v>
      </c>
      <c r="C97" s="34"/>
      <c r="D97" s="40"/>
      <c r="E97" s="2178"/>
    </row>
    <row r="98" spans="1:5">
      <c r="A98" s="2791">
        <v>63</v>
      </c>
      <c r="B98" s="657" t="s">
        <v>355</v>
      </c>
      <c r="C98" s="34"/>
      <c r="D98" s="40"/>
      <c r="E98" s="2178"/>
    </row>
    <row r="99" spans="1:5">
      <c r="A99" s="2791">
        <v>64</v>
      </c>
      <c r="B99" s="657" t="s">
        <v>4425</v>
      </c>
      <c r="C99" s="34"/>
      <c r="D99" s="40"/>
      <c r="E99" s="2178">
        <v>800000000</v>
      </c>
    </row>
    <row r="100" spans="1:5">
      <c r="A100" s="2791">
        <v>65</v>
      </c>
      <c r="B100" s="657"/>
      <c r="C100" s="34"/>
      <c r="D100" s="40"/>
      <c r="E100" s="2178"/>
    </row>
    <row r="101" spans="1:5">
      <c r="A101" s="2791">
        <v>66</v>
      </c>
      <c r="B101" s="657" t="s">
        <v>356</v>
      </c>
      <c r="C101" s="34"/>
      <c r="D101" s="40"/>
      <c r="E101" s="2178"/>
    </row>
    <row r="102" spans="1:5">
      <c r="A102" s="2791">
        <v>67</v>
      </c>
      <c r="B102" s="657" t="s">
        <v>4425</v>
      </c>
      <c r="C102" s="34"/>
      <c r="D102" s="40"/>
      <c r="E102" s="2178">
        <v>-7644201.4000000004</v>
      </c>
    </row>
    <row r="103" spans="1:5">
      <c r="A103" s="2791">
        <v>68</v>
      </c>
      <c r="B103" s="657"/>
      <c r="C103" s="34"/>
      <c r="D103" s="40"/>
      <c r="E103" s="2178"/>
    </row>
    <row r="104" spans="1:5">
      <c r="A104" s="2791">
        <v>69</v>
      </c>
      <c r="B104" s="657"/>
      <c r="C104" s="34"/>
      <c r="D104" s="40"/>
      <c r="E104" s="2178"/>
    </row>
    <row r="105" spans="1:5">
      <c r="A105" s="2791">
        <v>70</v>
      </c>
      <c r="B105" s="657" t="s">
        <v>4426</v>
      </c>
      <c r="C105" s="34"/>
      <c r="D105" s="40"/>
      <c r="E105" s="2178">
        <f>SUM(E96:E104)</f>
        <v>1992355798.5999999</v>
      </c>
    </row>
    <row r="106" spans="1:5">
      <c r="A106" s="2791">
        <v>71</v>
      </c>
      <c r="B106" s="657"/>
      <c r="C106" s="34"/>
      <c r="D106" s="40"/>
      <c r="E106" s="2178"/>
    </row>
    <row r="107" spans="1:5">
      <c r="A107" s="2791">
        <v>72</v>
      </c>
      <c r="B107" s="657" t="s">
        <v>357</v>
      </c>
      <c r="C107" s="34"/>
      <c r="D107" s="40"/>
      <c r="E107" s="3275"/>
    </row>
    <row r="108" spans="1:5">
      <c r="A108" s="2791">
        <v>73</v>
      </c>
      <c r="B108" s="657" t="s">
        <v>358</v>
      </c>
      <c r="C108" s="34"/>
      <c r="D108" s="40"/>
      <c r="E108" s="2178">
        <v>-500000000</v>
      </c>
    </row>
    <row r="109" spans="1:5">
      <c r="A109" s="2791">
        <v>74</v>
      </c>
      <c r="B109" s="657" t="s">
        <v>354</v>
      </c>
      <c r="C109" s="34"/>
      <c r="D109" s="40"/>
      <c r="E109" s="2178"/>
    </row>
    <row r="110" spans="1:5">
      <c r="A110" s="2791">
        <v>75</v>
      </c>
      <c r="B110" s="657" t="s">
        <v>355</v>
      </c>
      <c r="C110" s="34"/>
      <c r="D110" s="40"/>
      <c r="E110" s="2178"/>
    </row>
    <row r="111" spans="1:5">
      <c r="A111" s="2791">
        <v>76</v>
      </c>
      <c r="B111" s="657" t="s">
        <v>4425</v>
      </c>
      <c r="C111" s="34"/>
      <c r="D111" s="40"/>
      <c r="E111" s="2178">
        <v>0</v>
      </c>
    </row>
    <row r="112" spans="1:5">
      <c r="A112" s="2791">
        <v>77</v>
      </c>
      <c r="B112" s="657"/>
      <c r="C112" s="34"/>
      <c r="D112" s="40"/>
      <c r="E112" s="2178"/>
    </row>
    <row r="113" spans="1:5">
      <c r="A113" s="2791">
        <v>78</v>
      </c>
      <c r="B113" s="657" t="s">
        <v>359</v>
      </c>
      <c r="C113" s="34"/>
      <c r="D113" s="40"/>
      <c r="E113" s="2178"/>
    </row>
    <row r="114" spans="1:5">
      <c r="A114" s="2791">
        <v>79</v>
      </c>
      <c r="B114" s="1945" t="s">
        <v>5031</v>
      </c>
      <c r="C114" s="34"/>
      <c r="D114" s="40"/>
      <c r="E114" s="2178">
        <v>116863251</v>
      </c>
    </row>
    <row r="115" spans="1:5">
      <c r="A115" s="2791">
        <v>80</v>
      </c>
      <c r="B115" s="657" t="s">
        <v>360</v>
      </c>
      <c r="C115" s="34"/>
      <c r="D115" s="40"/>
      <c r="E115" s="2178">
        <v>-1060496</v>
      </c>
    </row>
    <row r="116" spans="1:5">
      <c r="A116" s="2791">
        <v>81</v>
      </c>
      <c r="B116" s="657" t="s">
        <v>361</v>
      </c>
      <c r="C116" s="34"/>
      <c r="D116" s="40"/>
      <c r="E116" s="2178">
        <v>0</v>
      </c>
    </row>
    <row r="117" spans="1:5">
      <c r="A117" s="2791">
        <v>82</v>
      </c>
      <c r="B117" s="657" t="s">
        <v>362</v>
      </c>
      <c r="C117" s="34"/>
      <c r="D117" s="40"/>
      <c r="E117" s="3275"/>
    </row>
    <row r="118" spans="1:5">
      <c r="A118" s="2791">
        <v>83</v>
      </c>
      <c r="B118" s="657" t="s">
        <v>4427</v>
      </c>
      <c r="C118" s="34"/>
      <c r="D118" s="40"/>
      <c r="E118" s="2178">
        <f>SUM(E105:E116)</f>
        <v>1608158553.5999999</v>
      </c>
    </row>
    <row r="119" spans="1:5">
      <c r="A119" s="2791">
        <v>84</v>
      </c>
      <c r="B119" s="657"/>
      <c r="C119" s="34"/>
      <c r="D119" s="40"/>
      <c r="E119" s="2178"/>
    </row>
    <row r="120" spans="1:5">
      <c r="A120" s="2791">
        <v>85</v>
      </c>
      <c r="B120" s="657" t="s">
        <v>363</v>
      </c>
      <c r="C120" s="34"/>
      <c r="D120" s="40"/>
      <c r="E120" s="3275"/>
    </row>
    <row r="121" spans="1:5">
      <c r="A121" s="2791">
        <v>86</v>
      </c>
      <c r="B121" s="657" t="s">
        <v>4428</v>
      </c>
      <c r="C121" s="34"/>
      <c r="D121" s="40"/>
      <c r="E121" s="2178">
        <f>E39+E92+E118</f>
        <v>-13173048.400000095</v>
      </c>
    </row>
    <row r="122" spans="1:5">
      <c r="A122" s="2791">
        <v>87</v>
      </c>
      <c r="B122" s="657"/>
      <c r="C122" s="34"/>
      <c r="D122" s="40"/>
      <c r="E122" s="3275"/>
    </row>
    <row r="123" spans="1:5">
      <c r="A123" s="2791">
        <v>88</v>
      </c>
      <c r="B123" s="657" t="s">
        <v>364</v>
      </c>
      <c r="C123" s="34"/>
      <c r="D123" s="40"/>
      <c r="E123" s="2178">
        <f>'110113'!G33+'110113'!G34</f>
        <v>33441065</v>
      </c>
    </row>
    <row r="124" spans="1:5">
      <c r="A124" s="2791">
        <v>89</v>
      </c>
      <c r="B124" s="657"/>
      <c r="C124" s="34"/>
      <c r="D124" s="40"/>
      <c r="E124" s="3275"/>
    </row>
    <row r="125" spans="1:5" ht="15.75" thickBot="1">
      <c r="A125" s="2189">
        <v>90</v>
      </c>
      <c r="B125" s="3276" t="s">
        <v>365</v>
      </c>
      <c r="C125" s="2792"/>
      <c r="D125" s="2753"/>
      <c r="E125" s="3277">
        <f>E121+E123</f>
        <v>20268016.599999905</v>
      </c>
    </row>
    <row r="126" spans="1:5">
      <c r="A126" s="13" t="s">
        <v>4490</v>
      </c>
      <c r="B126" s="37"/>
      <c r="C126" s="32"/>
      <c r="D126" s="32"/>
      <c r="E126" s="124"/>
    </row>
    <row r="127" spans="1:5">
      <c r="A127" s="37" t="s">
        <v>366</v>
      </c>
      <c r="B127" s="37"/>
      <c r="C127" s="37"/>
      <c r="D127" s="37"/>
      <c r="E127" s="128"/>
    </row>
    <row r="129" spans="1:6">
      <c r="A129"/>
      <c r="B129"/>
      <c r="C129"/>
      <c r="D129"/>
      <c r="E129"/>
    </row>
    <row r="130" spans="1:6">
      <c r="A130" s="2511"/>
      <c r="B130" s="37"/>
      <c r="C130" s="32"/>
      <c r="D130" s="32"/>
      <c r="E130" s="2673"/>
    </row>
    <row r="131" spans="1:6">
      <c r="A131" s="2511"/>
      <c r="B131" s="37"/>
      <c r="C131" s="32"/>
      <c r="D131" s="32"/>
      <c r="E131" s="2673"/>
    </row>
    <row r="132" spans="1:6">
      <c r="A132" s="2511"/>
      <c r="B132" s="37"/>
      <c r="C132" s="2881"/>
      <c r="D132" s="2881"/>
      <c r="E132" s="2673"/>
    </row>
    <row r="133" spans="1:6">
      <c r="A133" s="2511"/>
      <c r="B133" s="37"/>
      <c r="C133" s="2864"/>
      <c r="D133" s="2864"/>
      <c r="E133" s="2673"/>
    </row>
    <row r="134" spans="1:6">
      <c r="A134" s="2511"/>
      <c r="B134" s="37"/>
      <c r="C134" s="2864"/>
      <c r="D134" s="2864"/>
      <c r="E134" s="2673"/>
    </row>
    <row r="135" spans="1:6">
      <c r="A135" s="2462"/>
      <c r="B135" s="32"/>
      <c r="C135" s="2864"/>
      <c r="D135" s="2864"/>
      <c r="E135" s="2673"/>
    </row>
    <row r="136" spans="1:6">
      <c r="A136" s="2462"/>
      <c r="B136" s="32"/>
      <c r="C136" s="2864"/>
      <c r="D136" s="2864"/>
      <c r="E136" s="2673"/>
      <c r="F136" s="2678"/>
    </row>
    <row r="137" spans="1:6">
      <c r="A137" s="2462"/>
      <c r="B137" s="32"/>
      <c r="C137" s="2864"/>
      <c r="D137" s="2864"/>
      <c r="E137" s="2673"/>
      <c r="F137" s="2678"/>
    </row>
    <row r="138" spans="1:6">
      <c r="A138" s="2462"/>
      <c r="B138" s="32"/>
      <c r="C138" s="2864"/>
      <c r="D138" s="2864"/>
      <c r="E138" s="2673"/>
      <c r="F138" s="2678"/>
    </row>
    <row r="139" spans="1:6">
      <c r="A139" s="2462"/>
      <c r="B139" s="32"/>
      <c r="C139" s="2864"/>
      <c r="D139" s="2864"/>
      <c r="E139" s="2673"/>
      <c r="F139" s="2678"/>
    </row>
    <row r="140" spans="1:6">
      <c r="A140" s="2462"/>
      <c r="B140" s="32"/>
      <c r="C140" s="2864"/>
      <c r="D140" s="2864"/>
      <c r="E140" s="2673"/>
      <c r="F140" s="2678"/>
    </row>
    <row r="141" spans="1:6">
      <c r="A141" s="2462"/>
      <c r="B141" s="32"/>
      <c r="C141" s="2864"/>
      <c r="D141" s="2864"/>
      <c r="E141" s="2673"/>
      <c r="F141" s="2678"/>
    </row>
    <row r="142" spans="1:6">
      <c r="A142" s="2462"/>
      <c r="B142" s="32"/>
      <c r="C142" s="2864"/>
      <c r="D142" s="2864"/>
      <c r="E142" s="2673"/>
      <c r="F142" s="2678"/>
    </row>
    <row r="143" spans="1:6">
      <c r="A143" s="2511"/>
      <c r="C143" s="1097"/>
      <c r="D143" s="1097"/>
      <c r="E143" s="2678"/>
      <c r="F143" s="2678"/>
    </row>
    <row r="144" spans="1:6">
      <c r="A144" s="2511"/>
      <c r="C144" s="1097"/>
      <c r="D144" s="1097"/>
      <c r="E144" s="2678"/>
      <c r="F144" s="2678"/>
    </row>
    <row r="145" spans="1:6">
      <c r="A145" s="2511"/>
      <c r="C145" s="1097"/>
      <c r="D145" s="1097"/>
      <c r="E145" s="2678"/>
      <c r="F145" s="2678"/>
    </row>
    <row r="146" spans="1:6">
      <c r="A146" s="2511"/>
      <c r="C146" s="1097"/>
      <c r="D146" s="1097"/>
      <c r="E146" s="2678"/>
      <c r="F146" s="2678"/>
    </row>
    <row r="147" spans="1:6">
      <c r="A147" s="2511"/>
      <c r="C147" s="1097"/>
      <c r="D147" s="1097"/>
      <c r="E147" s="2678"/>
      <c r="F147" s="2678"/>
    </row>
    <row r="148" spans="1:6">
      <c r="A148" s="2511"/>
      <c r="C148" s="1097"/>
      <c r="D148" s="1097"/>
      <c r="E148" s="2678"/>
      <c r="F148" s="2678"/>
    </row>
    <row r="149" spans="1:6">
      <c r="A149" s="2511"/>
      <c r="C149" s="1097"/>
      <c r="D149" s="1097"/>
      <c r="E149" s="2678"/>
      <c r="F149" s="2678"/>
    </row>
    <row r="150" spans="1:6">
      <c r="A150" s="2511"/>
      <c r="C150" s="1097"/>
      <c r="D150" s="1097"/>
      <c r="E150" s="2678"/>
      <c r="F150" s="2678"/>
    </row>
    <row r="151" spans="1:6">
      <c r="A151" s="2511"/>
      <c r="C151" s="1097"/>
      <c r="D151" s="1097"/>
      <c r="E151" s="2678"/>
      <c r="F151" s="2678"/>
    </row>
    <row r="152" spans="1:6">
      <c r="A152" s="2511"/>
      <c r="C152" s="1097"/>
      <c r="D152" s="1097"/>
      <c r="E152" s="2678"/>
      <c r="F152" s="2678"/>
    </row>
    <row r="153" spans="1:6">
      <c r="A153" s="2511"/>
      <c r="C153" s="1097"/>
      <c r="D153" s="1097"/>
      <c r="E153" s="2678"/>
      <c r="F153" s="2678"/>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5">
    <mergeCell ref="B74:B77"/>
    <mergeCell ref="B5:B12"/>
    <mergeCell ref="B13:B14"/>
    <mergeCell ref="B71:B73"/>
    <mergeCell ref="C5:E8"/>
  </mergeCells>
  <printOptions horizontalCentered="1" verticalCentered="1"/>
  <pageMargins left="0.5" right="0.5" top="0.5" bottom="0.5" header="0.5" footer="0.5"/>
  <pageSetup scale="67" fitToHeight="2" orientation="portrait" r:id="rId1"/>
  <headerFooter alignWithMargins="0"/>
  <rowBreaks count="1" manualBreakCount="1">
    <brk id="65" max="16383" man="1"/>
  </rowBreaks>
  <customProperties>
    <customPr name="_pios_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ransitionEvaluation="1">
    <tabColor rgb="FF92D050"/>
  </sheetPr>
  <dimension ref="A1:L237"/>
  <sheetViews>
    <sheetView view="pageBreakPreview" zoomScale="85" zoomScaleNormal="50" zoomScaleSheetLayoutView="85" workbookViewId="0">
      <selection activeCell="J1" sqref="J1:L1048576"/>
    </sheetView>
  </sheetViews>
  <sheetFormatPr defaultColWidth="9.6640625" defaultRowHeight="15"/>
  <cols>
    <col min="1" max="1" width="4.6640625" style="13" customWidth="1"/>
    <col min="2" max="2" width="43.6640625" style="13" customWidth="1"/>
    <col min="3" max="3" width="4.6640625" style="13" customWidth="1"/>
    <col min="4" max="4" width="3.6640625" style="13" customWidth="1"/>
    <col min="5" max="5" width="1.6640625" style="13" customWidth="1"/>
    <col min="6" max="6" width="18.6640625" style="13" bestFit="1" customWidth="1"/>
    <col min="7" max="7" width="15.6640625" style="13" customWidth="1"/>
    <col min="8" max="8" width="18.5546875" style="13" bestFit="1" customWidth="1"/>
    <col min="9" max="9" width="9.6640625" style="13"/>
    <col min="10" max="10" width="18" customWidth="1"/>
    <col min="11" max="12" width="12.5546875" bestFit="1" customWidth="1"/>
    <col min="13" max="16384" width="9.6640625" style="13"/>
  </cols>
  <sheetData>
    <row r="1" spans="1:8">
      <c r="A1" s="45"/>
      <c r="B1" s="46" t="s">
        <v>1757</v>
      </c>
      <c r="C1" s="60" t="s">
        <v>1307</v>
      </c>
      <c r="D1" s="48"/>
      <c r="E1" s="48"/>
      <c r="F1" s="46"/>
      <c r="G1" s="46" t="s">
        <v>1759</v>
      </c>
      <c r="H1" s="61" t="s">
        <v>1681</v>
      </c>
    </row>
    <row r="2" spans="1:8">
      <c r="A2" s="36"/>
      <c r="B2" s="80" t="str">
        <f>'Data Sheet'!$C$25</f>
        <v xml:space="preserve">Niagara Mohawk Power Corporation </v>
      </c>
      <c r="C2" s="144" t="s">
        <v>1308</v>
      </c>
      <c r="D2" s="32" t="s">
        <v>5791</v>
      </c>
      <c r="E2" s="32" t="s">
        <v>1310</v>
      </c>
      <c r="F2" s="80"/>
      <c r="G2" s="65" t="s">
        <v>1761</v>
      </c>
      <c r="H2" s="41"/>
    </row>
    <row r="3" spans="1:8" ht="15" customHeight="1">
      <c r="A3" s="39"/>
      <c r="B3" s="40"/>
      <c r="C3" s="136" t="s">
        <v>1311</v>
      </c>
      <c r="D3" s="40" t="s">
        <v>1309</v>
      </c>
      <c r="E3" s="40" t="s">
        <v>1312</v>
      </c>
      <c r="F3" s="99"/>
      <c r="G3" s="560" t="str">
        <f>'Data Sheet'!$C$40</f>
        <v>April 30, 2025</v>
      </c>
      <c r="H3" s="1571" t="str">
        <f>'Data Sheet'!$C$38</f>
        <v>December 31, 2024</v>
      </c>
    </row>
    <row r="4" spans="1:8" ht="15" customHeight="1">
      <c r="A4" s="33" t="s">
        <v>367</v>
      </c>
      <c r="B4" s="34"/>
      <c r="C4" s="34"/>
      <c r="D4" s="34"/>
      <c r="E4" s="34"/>
      <c r="F4" s="34"/>
      <c r="G4" s="34"/>
      <c r="H4" s="35"/>
    </row>
    <row r="5" spans="1:8" ht="15" customHeight="1">
      <c r="A5" s="36"/>
      <c r="B5" s="3529" t="s">
        <v>3363</v>
      </c>
      <c r="C5" s="3511"/>
      <c r="D5" s="37"/>
      <c r="E5" s="3529" t="s">
        <v>3429</v>
      </c>
      <c r="F5" s="3529"/>
      <c r="G5" s="3529"/>
      <c r="H5" s="3576"/>
    </row>
    <row r="6" spans="1:8">
      <c r="A6" s="36"/>
      <c r="B6" s="3513"/>
      <c r="C6" s="3513"/>
      <c r="D6" s="37"/>
      <c r="E6" s="3532"/>
      <c r="F6" s="3532"/>
      <c r="G6" s="3532"/>
      <c r="H6" s="3577"/>
    </row>
    <row r="7" spans="1:8">
      <c r="A7" s="36"/>
      <c r="B7" s="3513"/>
      <c r="C7" s="3513"/>
      <c r="D7" s="37"/>
      <c r="E7" s="3532"/>
      <c r="F7" s="3532"/>
      <c r="G7" s="3532"/>
      <c r="H7" s="3577"/>
    </row>
    <row r="8" spans="1:8">
      <c r="A8" s="36"/>
      <c r="B8" s="3513"/>
      <c r="C8" s="3513"/>
      <c r="D8" s="37"/>
      <c r="E8" s="3532"/>
      <c r="F8" s="3532"/>
      <c r="G8" s="3532"/>
      <c r="H8" s="3577"/>
    </row>
    <row r="9" spans="1:8">
      <c r="A9" s="36"/>
      <c r="B9" s="3513"/>
      <c r="C9" s="3513"/>
      <c r="D9" s="37"/>
      <c r="E9" s="3532" t="s">
        <v>3431</v>
      </c>
      <c r="F9" s="3532"/>
      <c r="G9" s="3532"/>
      <c r="H9" s="3577"/>
    </row>
    <row r="10" spans="1:8" ht="15" customHeight="1">
      <c r="A10" s="36"/>
      <c r="B10" s="3513"/>
      <c r="C10" s="3513"/>
      <c r="D10" s="37"/>
      <c r="E10" s="3532"/>
      <c r="F10" s="3532"/>
      <c r="G10" s="3532"/>
      <c r="H10" s="3577"/>
    </row>
    <row r="11" spans="1:8">
      <c r="A11" s="36"/>
      <c r="B11" s="3513"/>
      <c r="C11" s="3513"/>
      <c r="D11" s="37"/>
      <c r="E11" s="3533" t="s">
        <v>3432</v>
      </c>
      <c r="F11" s="3533"/>
      <c r="G11" s="3533"/>
      <c r="H11" s="3602"/>
    </row>
    <row r="12" spans="1:8" ht="15" customHeight="1">
      <c r="A12" s="36"/>
      <c r="B12" s="3532" t="s">
        <v>3430</v>
      </c>
      <c r="C12" s="3513"/>
      <c r="D12" s="37"/>
      <c r="E12" s="3533"/>
      <c r="F12" s="3533"/>
      <c r="G12" s="3533"/>
      <c r="H12" s="3602"/>
    </row>
    <row r="13" spans="1:8" ht="15" customHeight="1">
      <c r="A13" s="36"/>
      <c r="B13" s="3513"/>
      <c r="C13" s="3513"/>
      <c r="D13" s="37"/>
      <c r="E13" s="3533"/>
      <c r="F13" s="3533"/>
      <c r="G13" s="3533"/>
      <c r="H13" s="3602"/>
    </row>
    <row r="14" spans="1:8">
      <c r="A14" s="36"/>
      <c r="B14" s="3513"/>
      <c r="C14" s="3513"/>
      <c r="D14" s="37"/>
      <c r="E14" s="3533"/>
      <c r="F14" s="3533"/>
      <c r="G14" s="3533"/>
      <c r="H14" s="3602"/>
    </row>
    <row r="15" spans="1:8">
      <c r="A15" s="36"/>
      <c r="B15" s="3513"/>
      <c r="C15" s="3513"/>
      <c r="D15" s="37"/>
      <c r="E15"/>
      <c r="F15"/>
      <c r="G15"/>
      <c r="H15" s="656"/>
    </row>
    <row r="16" spans="1:8">
      <c r="A16" s="36"/>
      <c r="B16" s="3513"/>
      <c r="C16" s="3513"/>
      <c r="D16" s="37"/>
      <c r="E16" s="3600"/>
      <c r="F16" s="3600"/>
      <c r="G16" s="3600"/>
      <c r="H16" s="3601"/>
    </row>
    <row r="17" spans="1:9">
      <c r="A17" s="36"/>
      <c r="B17" s="3513"/>
      <c r="C17" s="3513"/>
      <c r="D17" s="37"/>
      <c r="E17" s="3600"/>
      <c r="F17" s="3600"/>
      <c r="G17" s="3600"/>
      <c r="H17" s="3601"/>
    </row>
    <row r="18" spans="1:9">
      <c r="A18" s="36"/>
      <c r="B18" s="3513"/>
      <c r="C18" s="3513"/>
      <c r="D18" s="37"/>
      <c r="E18" s="3600"/>
      <c r="F18" s="3600"/>
      <c r="G18" s="3600"/>
      <c r="H18" s="3601"/>
    </row>
    <row r="19" spans="1:9">
      <c r="A19" s="36"/>
      <c r="B19" s="3513"/>
      <c r="C19" s="3513"/>
      <c r="D19" s="37"/>
      <c r="E19" s="3600"/>
      <c r="F19" s="3600"/>
      <c r="G19" s="3600"/>
      <c r="H19" s="3601"/>
    </row>
    <row r="20" spans="1:9">
      <c r="A20" s="36"/>
      <c r="B20" s="3532" t="s">
        <v>3755</v>
      </c>
      <c r="C20" s="3532"/>
      <c r="D20" s="37"/>
      <c r="E20" s="1349"/>
      <c r="F20" s="1349"/>
      <c r="G20" s="1349"/>
      <c r="H20" s="1350"/>
    </row>
    <row r="21" spans="1:9">
      <c r="A21" s="36"/>
      <c r="B21" s="3532"/>
      <c r="C21" s="3532"/>
      <c r="D21" s="37"/>
      <c r="E21" s="670"/>
      <c r="F21" s="670"/>
      <c r="G21" s="670"/>
      <c r="H21" s="1181"/>
    </row>
    <row r="22" spans="1:9">
      <c r="A22" s="36"/>
      <c r="B22" s="3532"/>
      <c r="C22" s="3532"/>
      <c r="D22" s="37"/>
      <c r="E22"/>
      <c r="F22"/>
      <c r="G22"/>
      <c r="H22" s="656"/>
    </row>
    <row r="23" spans="1:9">
      <c r="A23" s="36"/>
      <c r="B23" s="3532"/>
      <c r="C23" s="3532"/>
      <c r="D23" s="37"/>
      <c r="E23"/>
      <c r="F23"/>
      <c r="G23"/>
      <c r="H23" s="656"/>
    </row>
    <row r="24" spans="1:9">
      <c r="A24" s="36"/>
      <c r="B24" s="3532"/>
      <c r="C24" s="3532"/>
      <c r="D24" s="37"/>
      <c r="E24"/>
      <c r="F24"/>
      <c r="G24"/>
      <c r="H24" s="656"/>
    </row>
    <row r="25" spans="1:9">
      <c r="A25" s="39"/>
      <c r="B25" s="3599"/>
      <c r="C25" s="3599"/>
      <c r="D25" s="34"/>
      <c r="E25" s="719"/>
      <c r="F25" s="719"/>
      <c r="G25" s="719"/>
      <c r="H25" s="768"/>
    </row>
    <row r="26" spans="1:9">
      <c r="A26" s="36" t="s">
        <v>4566</v>
      </c>
      <c r="B26" s="37"/>
      <c r="C26" s="37"/>
      <c r="D26" s="37"/>
      <c r="E26" s="37"/>
      <c r="F26" s="32"/>
      <c r="G26" s="124"/>
      <c r="H26" s="125"/>
    </row>
    <row r="27" spans="1:9">
      <c r="A27" s="36"/>
      <c r="B27" s="32"/>
      <c r="C27" s="37"/>
      <c r="D27" s="37"/>
      <c r="E27" s="37"/>
      <c r="F27" s="32"/>
      <c r="G27" s="124"/>
      <c r="H27" s="125"/>
      <c r="I27" s="1611"/>
    </row>
    <row r="28" spans="1:9">
      <c r="A28" s="36"/>
      <c r="B28" s="1612" t="s">
        <v>4623</v>
      </c>
      <c r="C28" s="37"/>
      <c r="D28" s="37"/>
      <c r="E28" s="37"/>
      <c r="F28" s="1613">
        <v>-40045995</v>
      </c>
      <c r="G28" s="124"/>
      <c r="H28" s="125"/>
      <c r="I28" s="1611"/>
    </row>
    <row r="29" spans="1:9">
      <c r="A29" s="36"/>
      <c r="B29" s="1612" t="s">
        <v>4624</v>
      </c>
      <c r="C29" s="37"/>
      <c r="D29" s="37"/>
      <c r="E29" s="37"/>
      <c r="F29" s="1613">
        <v>-3759043</v>
      </c>
      <c r="G29" s="124"/>
      <c r="H29" s="125"/>
      <c r="I29" s="1611"/>
    </row>
    <row r="30" spans="1:9">
      <c r="A30" s="36"/>
      <c r="B30" s="1612" t="s">
        <v>4625</v>
      </c>
      <c r="C30" s="37"/>
      <c r="D30" s="37"/>
      <c r="E30" s="37"/>
      <c r="F30" s="1613">
        <v>-3036619</v>
      </c>
      <c r="G30" s="124"/>
      <c r="H30" s="125"/>
      <c r="I30" s="1611"/>
    </row>
    <row r="31" spans="1:9">
      <c r="A31" s="36"/>
      <c r="B31" s="1612" t="s">
        <v>6771</v>
      </c>
      <c r="C31" s="37"/>
      <c r="D31" s="37"/>
      <c r="E31" s="37"/>
      <c r="F31" s="1613">
        <v>10647</v>
      </c>
      <c r="G31" s="124"/>
      <c r="H31" s="125"/>
      <c r="I31" s="1611"/>
    </row>
    <row r="32" spans="1:9">
      <c r="A32" s="36"/>
      <c r="B32" s="1612" t="s">
        <v>4878</v>
      </c>
      <c r="C32" s="37"/>
      <c r="D32" s="37"/>
      <c r="E32" s="37"/>
      <c r="F32" s="1613">
        <v>-5265105</v>
      </c>
      <c r="G32" s="124"/>
      <c r="H32" s="125"/>
      <c r="I32" s="1611"/>
    </row>
    <row r="33" spans="1:9">
      <c r="A33" s="36"/>
      <c r="B33" s="1612" t="s">
        <v>4886</v>
      </c>
      <c r="C33" s="37"/>
      <c r="D33" s="37"/>
      <c r="E33" s="37"/>
      <c r="F33" s="1613">
        <v>-114534</v>
      </c>
      <c r="G33" s="124"/>
      <c r="H33" s="125"/>
      <c r="I33" s="1611"/>
    </row>
    <row r="34" spans="1:9">
      <c r="A34" s="36"/>
      <c r="B34" s="1612" t="s">
        <v>4626</v>
      </c>
      <c r="C34" s="37"/>
      <c r="D34" s="37"/>
      <c r="E34" s="37"/>
      <c r="F34" s="1613">
        <v>-1245612</v>
      </c>
      <c r="G34" s="124"/>
      <c r="H34" s="125"/>
      <c r="I34" s="1611"/>
    </row>
    <row r="35" spans="1:9">
      <c r="A35" s="36"/>
      <c r="B35" s="1612" t="s">
        <v>4879</v>
      </c>
      <c r="C35" s="37"/>
      <c r="D35" s="37"/>
      <c r="E35" s="37"/>
      <c r="F35" s="1613">
        <v>103214</v>
      </c>
      <c r="G35" s="124"/>
      <c r="H35" s="125"/>
      <c r="I35" s="1611"/>
    </row>
    <row r="36" spans="1:9">
      <c r="A36" s="36"/>
      <c r="B36" s="1612" t="s">
        <v>4628</v>
      </c>
      <c r="C36" s="37"/>
      <c r="D36" s="37"/>
      <c r="E36" s="37"/>
      <c r="F36" s="1613">
        <v>-1182389</v>
      </c>
      <c r="G36" s="124"/>
      <c r="H36" s="2598"/>
      <c r="I36" s="1611"/>
    </row>
    <row r="37" spans="1:9">
      <c r="A37" s="36"/>
      <c r="B37" s="1612" t="s">
        <v>4627</v>
      </c>
      <c r="C37" s="37"/>
      <c r="D37" s="37"/>
      <c r="E37" s="37"/>
      <c r="F37" s="1613">
        <v>36622552</v>
      </c>
      <c r="G37" s="124"/>
      <c r="H37" s="2598"/>
      <c r="I37" s="1611"/>
    </row>
    <row r="38" spans="1:9">
      <c r="A38" s="36"/>
      <c r="B38" s="1612" t="s">
        <v>6772</v>
      </c>
      <c r="C38" s="37"/>
      <c r="D38" s="37"/>
      <c r="E38" s="37"/>
      <c r="F38" s="1613">
        <v>-64876931</v>
      </c>
      <c r="G38" s="124"/>
      <c r="H38" s="2598"/>
      <c r="I38" s="1611"/>
    </row>
    <row r="39" spans="1:9">
      <c r="A39" s="36"/>
      <c r="B39" s="1612" t="s">
        <v>4629</v>
      </c>
      <c r="C39" s="37"/>
      <c r="D39" s="37"/>
      <c r="E39" s="37"/>
      <c r="F39" s="1613">
        <v>-11411813</v>
      </c>
      <c r="G39" s="124"/>
      <c r="H39" s="2598"/>
      <c r="I39" s="1611"/>
    </row>
    <row r="40" spans="1:9">
      <c r="A40" s="36"/>
      <c r="B40" s="1612" t="s">
        <v>4630</v>
      </c>
      <c r="C40" s="37"/>
      <c r="D40" s="37"/>
      <c r="E40" s="37"/>
      <c r="F40" s="1613">
        <v>2242953</v>
      </c>
      <c r="G40" s="124"/>
      <c r="H40" s="2598"/>
      <c r="I40" s="1611"/>
    </row>
    <row r="41" spans="1:9">
      <c r="A41" s="2634"/>
      <c r="B41" s="1612" t="s">
        <v>4631</v>
      </c>
      <c r="C41" s="37"/>
      <c r="D41" s="37"/>
      <c r="E41" s="37"/>
      <c r="F41" s="1613">
        <v>-84610254</v>
      </c>
      <c r="G41" s="124"/>
      <c r="H41" s="2598"/>
      <c r="I41" s="1611"/>
    </row>
    <row r="42" spans="1:9">
      <c r="A42" s="36"/>
      <c r="B42" s="1612" t="s">
        <v>4638</v>
      </c>
      <c r="C42" s="37"/>
      <c r="D42" s="37"/>
      <c r="E42" s="37"/>
      <c r="F42" s="1613">
        <v>-829769</v>
      </c>
      <c r="G42" s="124"/>
      <c r="H42" s="2598"/>
      <c r="I42" s="1611"/>
    </row>
    <row r="43" spans="1:9">
      <c r="A43" s="36"/>
      <c r="B43" s="1612" t="s">
        <v>4632</v>
      </c>
      <c r="C43" s="37"/>
      <c r="D43" s="37"/>
      <c r="E43" s="37"/>
      <c r="F43" s="1613">
        <v>11764783</v>
      </c>
      <c r="G43" s="124"/>
      <c r="H43" s="2598"/>
      <c r="I43" s="1611"/>
    </row>
    <row r="44" spans="1:9">
      <c r="A44" s="36"/>
      <c r="B44" s="1612" t="s">
        <v>6773</v>
      </c>
      <c r="C44" s="37"/>
      <c r="D44" s="37"/>
      <c r="E44" s="37"/>
      <c r="F44" s="1613">
        <v>-16574850</v>
      </c>
      <c r="G44" s="124"/>
      <c r="H44" s="2598"/>
      <c r="I44" s="1611"/>
    </row>
    <row r="45" spans="1:9">
      <c r="A45" s="36"/>
      <c r="B45" s="1612" t="s">
        <v>4636</v>
      </c>
      <c r="C45" s="37"/>
      <c r="D45" s="37"/>
      <c r="E45" s="37"/>
      <c r="F45" s="1613">
        <v>-101622994</v>
      </c>
      <c r="G45" s="124"/>
      <c r="H45" s="2598"/>
      <c r="I45" s="1611"/>
    </row>
    <row r="46" spans="1:9">
      <c r="A46" s="36"/>
      <c r="B46" s="1612" t="s">
        <v>5300</v>
      </c>
      <c r="C46" s="37"/>
      <c r="D46" s="37"/>
      <c r="E46" s="37"/>
      <c r="F46" s="1613">
        <v>204007</v>
      </c>
      <c r="G46" s="124"/>
      <c r="H46" s="125"/>
      <c r="I46" s="1611"/>
    </row>
    <row r="47" spans="1:9" ht="15.75">
      <c r="A47" s="36"/>
      <c r="B47" s="1616" t="s">
        <v>4633</v>
      </c>
      <c r="C47" s="37"/>
      <c r="D47" s="37"/>
      <c r="E47" s="37"/>
      <c r="F47" s="1614">
        <f>SUM(F28:F46)</f>
        <v>-283627752</v>
      </c>
      <c r="G47" s="124"/>
      <c r="H47" s="125"/>
      <c r="I47" s="1611"/>
    </row>
    <row r="48" spans="1:9">
      <c r="A48" s="36"/>
      <c r="B48" s="1611"/>
      <c r="C48" s="37"/>
      <c r="D48" s="37"/>
      <c r="E48" s="37"/>
      <c r="F48" s="1615"/>
      <c r="G48" s="124"/>
      <c r="H48" s="125"/>
      <c r="I48" s="1611"/>
    </row>
    <row r="49" spans="1:9">
      <c r="A49" s="36"/>
      <c r="B49" s="1612" t="s">
        <v>4634</v>
      </c>
      <c r="C49" s="37"/>
      <c r="D49" s="37"/>
      <c r="E49" s="37"/>
      <c r="F49" s="1613">
        <v>-534252</v>
      </c>
      <c r="G49" s="124"/>
      <c r="H49" s="125"/>
      <c r="I49" s="1611"/>
    </row>
    <row r="50" spans="1:9" ht="15.75">
      <c r="A50" s="36"/>
      <c r="B50" s="1616" t="s">
        <v>4635</v>
      </c>
      <c r="C50" s="37"/>
      <c r="D50" s="37"/>
      <c r="E50" s="37"/>
      <c r="F50" s="1614">
        <f>SUM(F49:F49)</f>
        <v>-534252</v>
      </c>
      <c r="G50" s="124"/>
      <c r="H50" s="125"/>
      <c r="I50" s="1611"/>
    </row>
    <row r="51" spans="1:9">
      <c r="A51" s="36"/>
      <c r="B51" s="37"/>
      <c r="C51" s="37"/>
      <c r="D51" s="37"/>
      <c r="E51" s="37"/>
      <c r="F51" s="32"/>
      <c r="G51" s="124"/>
      <c r="H51" s="125"/>
      <c r="I51" s="1611"/>
    </row>
    <row r="52" spans="1:9">
      <c r="A52" s="2634"/>
      <c r="B52" s="119" t="s">
        <v>4880</v>
      </c>
      <c r="C52" s="37"/>
      <c r="D52" s="37"/>
      <c r="E52" s="37"/>
      <c r="F52" s="3316">
        <v>-1430530</v>
      </c>
      <c r="G52" s="124"/>
      <c r="H52" s="2598"/>
      <c r="I52" s="1611"/>
    </row>
    <row r="53" spans="1:9">
      <c r="A53" s="36"/>
      <c r="B53" s="675" t="s">
        <v>6774</v>
      </c>
      <c r="C53" s="675"/>
      <c r="D53" s="675"/>
      <c r="E53" s="675"/>
      <c r="F53" s="1613">
        <v>-23041434</v>
      </c>
      <c r="G53" s="675"/>
      <c r="H53" s="1607"/>
      <c r="I53" s="1611"/>
    </row>
    <row r="54" spans="1:9" ht="15.75">
      <c r="A54" s="36"/>
      <c r="B54" s="1616" t="s">
        <v>4637</v>
      </c>
      <c r="C54" s="675"/>
      <c r="D54" s="675"/>
      <c r="E54" s="675"/>
      <c r="F54" s="1614">
        <f>SUM(F52:F53)</f>
        <v>-24471964</v>
      </c>
      <c r="G54" s="675"/>
      <c r="H54" s="1607"/>
    </row>
    <row r="55" spans="1:9" ht="15.75">
      <c r="A55" s="2634"/>
      <c r="B55" s="1616"/>
      <c r="C55" s="675"/>
      <c r="D55" s="675"/>
      <c r="E55" s="675"/>
      <c r="F55" s="2635"/>
      <c r="G55" s="675"/>
      <c r="H55" s="2636"/>
    </row>
    <row r="56" spans="1:9">
      <c r="A56" s="2634"/>
      <c r="B56" s="3317" t="s">
        <v>6775</v>
      </c>
      <c r="C56" s="675"/>
      <c r="D56" s="675"/>
      <c r="E56" s="675"/>
      <c r="F56" s="2635">
        <v>500000000</v>
      </c>
      <c r="G56" s="675"/>
      <c r="H56" s="2636"/>
    </row>
    <row r="57" spans="1:9">
      <c r="A57" s="2634"/>
      <c r="B57" s="3317" t="s">
        <v>6777</v>
      </c>
      <c r="C57" s="675"/>
      <c r="D57" s="675"/>
      <c r="E57" s="675"/>
      <c r="F57" s="2635">
        <v>-7644201.4000000004</v>
      </c>
      <c r="G57" s="675"/>
      <c r="H57" s="2636"/>
    </row>
    <row r="58" spans="1:9">
      <c r="A58" s="2634"/>
      <c r="B58" s="119" t="s">
        <v>6776</v>
      </c>
      <c r="C58" s="675"/>
      <c r="D58" s="675"/>
      <c r="E58" s="675"/>
      <c r="F58" s="1613">
        <v>300000000</v>
      </c>
      <c r="G58" s="675"/>
      <c r="H58" s="2636"/>
    </row>
    <row r="59" spans="1:9" ht="15.75">
      <c r="A59" s="2634"/>
      <c r="B59" s="1616" t="s">
        <v>7260</v>
      </c>
      <c r="C59" s="675"/>
      <c r="D59" s="675"/>
      <c r="E59" s="675"/>
      <c r="F59" s="1614">
        <f>SUM(F56:F58)</f>
        <v>792355798.60000002</v>
      </c>
      <c r="G59" s="675"/>
      <c r="H59" s="2636"/>
    </row>
    <row r="60" spans="1:9" ht="15.75">
      <c r="A60" s="2634"/>
      <c r="B60" s="1616"/>
      <c r="C60" s="675"/>
      <c r="D60" s="675"/>
      <c r="E60" s="675"/>
      <c r="F60" s="2635"/>
      <c r="G60" s="675"/>
      <c r="H60" s="2636"/>
    </row>
    <row r="61" spans="1:9">
      <c r="A61" s="36"/>
      <c r="B61" s="675"/>
      <c r="C61" s="675"/>
      <c r="D61" s="675"/>
      <c r="E61" s="675"/>
      <c r="F61" s="675"/>
      <c r="G61" s="675"/>
      <c r="H61" s="1607"/>
    </row>
    <row r="62" spans="1:9">
      <c r="A62" s="36"/>
      <c r="B62" s="32" t="s">
        <v>1842</v>
      </c>
      <c r="C62" s="37"/>
      <c r="D62" s="37"/>
      <c r="E62" s="37"/>
      <c r="F62" s="1613">
        <f>'110113'!H33</f>
        <v>20267017</v>
      </c>
      <c r="G62" s="124"/>
      <c r="H62" s="125"/>
    </row>
    <row r="63" spans="1:9">
      <c r="A63" s="36"/>
      <c r="B63" s="32" t="s">
        <v>1844</v>
      </c>
      <c r="C63" s="37"/>
      <c r="D63" s="37"/>
      <c r="E63" s="37"/>
      <c r="F63" s="1613">
        <f>'110113'!H34</f>
        <v>1000</v>
      </c>
      <c r="G63" s="124"/>
      <c r="H63" s="125"/>
    </row>
    <row r="64" spans="1:9" ht="15.75">
      <c r="A64" s="36"/>
      <c r="B64" s="1616" t="s">
        <v>6168</v>
      </c>
      <c r="C64" s="37"/>
      <c r="D64" s="37"/>
      <c r="E64" s="37"/>
      <c r="F64" s="1614">
        <f>SUM(F62:F63)</f>
        <v>20268017</v>
      </c>
      <c r="G64" s="124"/>
      <c r="H64" s="125"/>
    </row>
    <row r="65" spans="1:8" ht="15.75" thickBot="1">
      <c r="A65" s="42"/>
      <c r="B65" s="43"/>
      <c r="C65" s="44"/>
      <c r="D65" s="44"/>
      <c r="E65" s="44"/>
      <c r="F65" s="43"/>
      <c r="G65" s="126"/>
      <c r="H65" s="127"/>
    </row>
    <row r="66" spans="1:8">
      <c r="A66" s="13" t="s">
        <v>4234</v>
      </c>
      <c r="B66" s="37"/>
      <c r="E66" s="32"/>
      <c r="F66" s="32"/>
      <c r="G66" s="124"/>
      <c r="H66" s="124"/>
    </row>
    <row r="67" spans="1:8" ht="15.75" thickBot="1">
      <c r="A67" s="37" t="s">
        <v>1771</v>
      </c>
      <c r="B67" s="37"/>
      <c r="C67" s="16"/>
      <c r="D67" s="16"/>
      <c r="E67" s="37"/>
      <c r="F67" s="37"/>
      <c r="G67" s="128"/>
      <c r="H67" s="128"/>
    </row>
    <row r="68" spans="1:8">
      <c r="A68" s="1986"/>
      <c r="B68" s="1987" t="s">
        <v>1757</v>
      </c>
      <c r="C68" s="1988" t="s">
        <v>1307</v>
      </c>
      <c r="D68" s="2148"/>
      <c r="E68" s="2148"/>
      <c r="F68" s="1987"/>
      <c r="G68" s="1987" t="s">
        <v>1680</v>
      </c>
      <c r="H68" s="2106" t="s">
        <v>1681</v>
      </c>
    </row>
    <row r="69" spans="1:8">
      <c r="A69" s="2672"/>
      <c r="B69" s="80" t="str">
        <f>'Data Sheet'!$C$22</f>
        <v>Please fill in the following:</v>
      </c>
      <c r="C69" s="144" t="s">
        <v>1308</v>
      </c>
      <c r="D69" s="32" t="s">
        <v>5791</v>
      </c>
      <c r="E69" s="32"/>
      <c r="F69" s="65" t="s">
        <v>1310</v>
      </c>
      <c r="G69" s="65" t="s">
        <v>1682</v>
      </c>
      <c r="H69" s="2609"/>
    </row>
    <row r="70" spans="1:8">
      <c r="A70" s="2794"/>
      <c r="B70" s="40"/>
      <c r="C70" s="136" t="s">
        <v>1311</v>
      </c>
      <c r="D70" s="40" t="s">
        <v>1309</v>
      </c>
      <c r="E70" s="40"/>
      <c r="F70" s="99" t="s">
        <v>1312</v>
      </c>
      <c r="G70" s="560" t="str">
        <f>'Data Sheet'!$C$40</f>
        <v>April 30, 2025</v>
      </c>
      <c r="H70" s="1992" t="str">
        <f>'Data Sheet'!$C$38</f>
        <v>December 31, 2024</v>
      </c>
    </row>
    <row r="71" spans="1:8" ht="15.75" thickBot="1">
      <c r="A71" s="2788" t="s">
        <v>1772</v>
      </c>
      <c r="B71" s="37"/>
      <c r="C71" s="37"/>
      <c r="D71" s="37"/>
      <c r="E71" s="37"/>
      <c r="F71" s="37"/>
      <c r="G71" s="37"/>
      <c r="H71" s="2789"/>
    </row>
    <row r="72" spans="1:8">
      <c r="A72" s="1986"/>
      <c r="B72" s="2787"/>
      <c r="C72" s="2787"/>
      <c r="D72" s="2787"/>
      <c r="E72" s="2787"/>
      <c r="F72" s="2197"/>
      <c r="G72" s="2787"/>
      <c r="H72" s="2966"/>
    </row>
    <row r="73" spans="1:8">
      <c r="A73" s="2672" t="s">
        <v>4853</v>
      </c>
      <c r="B73" s="37"/>
      <c r="C73" s="37"/>
      <c r="D73" s="37"/>
      <c r="E73" s="37"/>
      <c r="F73" s="32"/>
      <c r="G73" s="124"/>
      <c r="H73" s="2673"/>
    </row>
    <row r="74" spans="1:8">
      <c r="A74" s="2672"/>
      <c r="B74" s="37"/>
      <c r="C74" s="37"/>
      <c r="D74" s="37"/>
      <c r="E74" s="37"/>
      <c r="F74" s="32"/>
      <c r="G74" s="124"/>
      <c r="H74" s="2673"/>
    </row>
    <row r="75" spans="1:8">
      <c r="A75" s="2672"/>
      <c r="B75" s="3532" t="s">
        <v>7252</v>
      </c>
      <c r="C75" s="3532"/>
      <c r="D75" s="3532"/>
      <c r="E75" s="3532"/>
      <c r="F75" s="3532"/>
      <c r="G75" s="3532"/>
      <c r="H75" s="3598"/>
    </row>
    <row r="76" spans="1:8">
      <c r="A76" s="2672"/>
      <c r="B76" s="3532"/>
      <c r="C76" s="3532"/>
      <c r="D76" s="3532"/>
      <c r="E76" s="3532"/>
      <c r="F76" s="3532"/>
      <c r="G76" s="3532"/>
      <c r="H76" s="3598"/>
    </row>
    <row r="77" spans="1:8">
      <c r="A77" s="2672"/>
      <c r="B77" s="3532"/>
      <c r="C77" s="3532"/>
      <c r="D77" s="3532"/>
      <c r="E77" s="3532"/>
      <c r="F77" s="3532"/>
      <c r="G77" s="3532"/>
      <c r="H77" s="3598"/>
    </row>
    <row r="78" spans="1:8">
      <c r="A78" s="2672"/>
      <c r="B78" s="3532"/>
      <c r="C78" s="3532"/>
      <c r="D78" s="3532"/>
      <c r="E78" s="3532"/>
      <c r="F78" s="3532"/>
      <c r="G78" s="3532"/>
      <c r="H78" s="3598"/>
    </row>
    <row r="79" spans="1:8">
      <c r="A79" s="2672"/>
      <c r="B79" s="3532"/>
      <c r="C79" s="3532"/>
      <c r="D79" s="3532"/>
      <c r="E79" s="3532"/>
      <c r="F79" s="3532"/>
      <c r="G79" s="3532"/>
      <c r="H79" s="3598"/>
    </row>
    <row r="80" spans="1:8">
      <c r="A80" s="2672"/>
      <c r="B80" s="32"/>
      <c r="C80" s="37"/>
      <c r="D80" s="37"/>
      <c r="E80" s="37"/>
      <c r="G80" s="128"/>
      <c r="H80" s="2967"/>
    </row>
    <row r="81" spans="1:8">
      <c r="A81" s="2672"/>
      <c r="B81" s="37"/>
      <c r="C81" s="37"/>
      <c r="D81" s="37"/>
      <c r="E81" s="37"/>
      <c r="G81" s="128"/>
      <c r="H81" s="2967"/>
    </row>
    <row r="82" spans="1:8">
      <c r="A82" s="2672"/>
      <c r="B82" s="37"/>
      <c r="C82" s="37"/>
      <c r="D82" s="37"/>
      <c r="E82" s="37"/>
      <c r="G82" s="128"/>
      <c r="H82" s="2967"/>
    </row>
    <row r="83" spans="1:8">
      <c r="A83" s="2672"/>
      <c r="B83" s="37"/>
      <c r="C83" s="37"/>
      <c r="D83" s="37"/>
      <c r="E83" s="37"/>
      <c r="G83" s="37"/>
      <c r="H83" s="2789"/>
    </row>
    <row r="84" spans="1:8">
      <c r="A84" s="2672"/>
      <c r="B84" s="37"/>
      <c r="C84" s="37"/>
      <c r="D84" s="37"/>
      <c r="E84" s="37"/>
      <c r="F84" s="32"/>
      <c r="G84" s="124"/>
      <c r="H84" s="2673"/>
    </row>
    <row r="85" spans="1:8">
      <c r="A85" s="2672"/>
      <c r="B85" s="37"/>
      <c r="C85" s="37"/>
      <c r="D85" s="37"/>
      <c r="E85" s="37"/>
      <c r="F85" s="32"/>
      <c r="G85" s="124"/>
      <c r="H85" s="2673"/>
    </row>
    <row r="86" spans="1:8">
      <c r="A86" s="2672"/>
      <c r="B86" s="3532"/>
      <c r="C86" s="3532"/>
      <c r="D86" s="3532"/>
      <c r="E86" s="3532"/>
      <c r="F86" s="3532"/>
      <c r="G86" s="3532"/>
      <c r="H86" s="3598"/>
    </row>
    <row r="87" spans="1:8">
      <c r="A87" s="2672"/>
      <c r="B87" s="3532"/>
      <c r="C87" s="3532"/>
      <c r="D87" s="3532"/>
      <c r="E87" s="3532"/>
      <c r="F87" s="3532"/>
      <c r="G87" s="3532"/>
      <c r="H87" s="3598"/>
    </row>
    <row r="88" spans="1:8">
      <c r="A88" s="2672"/>
      <c r="B88" s="3532"/>
      <c r="C88" s="3532"/>
      <c r="D88" s="3532"/>
      <c r="E88" s="3532"/>
      <c r="F88" s="3532"/>
      <c r="G88" s="3532"/>
      <c r="H88" s="3598"/>
    </row>
    <row r="89" spans="1:8">
      <c r="A89" s="2672"/>
      <c r="B89" s="3532"/>
      <c r="C89" s="3532"/>
      <c r="D89" s="3532"/>
      <c r="E89" s="3532"/>
      <c r="F89" s="3532"/>
      <c r="G89" s="3532"/>
      <c r="H89" s="3598"/>
    </row>
    <row r="90" spans="1:8">
      <c r="A90" s="2672"/>
      <c r="B90" s="3532"/>
      <c r="C90" s="3532"/>
      <c r="D90" s="3532"/>
      <c r="E90" s="3532"/>
      <c r="F90" s="3532"/>
      <c r="G90" s="3532"/>
      <c r="H90" s="3598"/>
    </row>
    <row r="91" spans="1:8">
      <c r="A91" s="2672"/>
      <c r="B91" s="37"/>
      <c r="C91" s="37"/>
      <c r="D91" s="37"/>
      <c r="E91" s="37"/>
      <c r="F91" s="32"/>
      <c r="G91" s="124"/>
      <c r="H91" s="2673"/>
    </row>
    <row r="92" spans="1:8">
      <c r="A92" s="2672"/>
      <c r="B92" s="32"/>
      <c r="C92" s="37"/>
      <c r="D92" s="37"/>
      <c r="E92" s="37"/>
      <c r="F92" s="32"/>
      <c r="G92" s="124"/>
      <c r="H92" s="2673"/>
    </row>
    <row r="93" spans="1:8">
      <c r="A93" s="2672"/>
      <c r="B93" s="37"/>
      <c r="C93" s="37"/>
      <c r="D93" s="37"/>
      <c r="E93" s="37"/>
      <c r="F93" s="32"/>
      <c r="G93" s="124"/>
      <c r="H93" s="2673"/>
    </row>
    <row r="94" spans="1:8">
      <c r="A94" s="2672"/>
      <c r="B94" s="37"/>
      <c r="C94" s="37"/>
      <c r="D94" s="37"/>
      <c r="E94" s="37"/>
      <c r="F94" s="32"/>
      <c r="G94" s="124"/>
      <c r="H94" s="2673"/>
    </row>
    <row r="95" spans="1:8">
      <c r="A95" s="2672"/>
      <c r="B95" s="37"/>
      <c r="C95" s="37"/>
      <c r="D95" s="37"/>
      <c r="E95" s="37"/>
      <c r="F95" s="32"/>
      <c r="G95" s="124"/>
      <c r="H95" s="2673"/>
    </row>
    <row r="96" spans="1:8">
      <c r="A96" s="2672"/>
      <c r="B96" s="37"/>
      <c r="C96" s="37"/>
      <c r="D96" s="37"/>
      <c r="E96" s="37"/>
      <c r="F96" s="32"/>
      <c r="G96" s="124"/>
      <c r="H96" s="2673"/>
    </row>
    <row r="97" spans="1:8">
      <c r="A97" s="2672"/>
      <c r="B97" s="37"/>
      <c r="C97" s="37"/>
      <c r="D97" s="37"/>
      <c r="E97" s="37"/>
      <c r="F97" s="32"/>
      <c r="G97" s="124"/>
      <c r="H97" s="2673"/>
    </row>
    <row r="98" spans="1:8">
      <c r="A98" s="2672"/>
      <c r="B98" s="37"/>
      <c r="C98" s="37"/>
      <c r="D98" s="37"/>
      <c r="E98" s="37"/>
      <c r="F98" s="32"/>
      <c r="G98" s="124"/>
      <c r="H98" s="2673"/>
    </row>
    <row r="99" spans="1:8">
      <c r="A99" s="2672"/>
      <c r="B99" s="37"/>
      <c r="C99" s="37"/>
      <c r="D99" s="37"/>
      <c r="E99" s="37"/>
      <c r="F99" s="32"/>
      <c r="G99" s="124"/>
      <c r="H99" s="2673"/>
    </row>
    <row r="100" spans="1:8">
      <c r="A100" s="2672"/>
      <c r="B100" s="37"/>
      <c r="C100" s="37"/>
      <c r="D100" s="37"/>
      <c r="E100" s="37"/>
      <c r="F100" s="32"/>
      <c r="G100" s="124"/>
      <c r="H100" s="2673"/>
    </row>
    <row r="101" spans="1:8">
      <c r="A101" s="2672"/>
      <c r="B101" s="37"/>
      <c r="C101" s="37"/>
      <c r="D101" s="37"/>
      <c r="E101" s="37"/>
      <c r="F101" s="32"/>
      <c r="G101" s="124"/>
      <c r="H101" s="2673"/>
    </row>
    <row r="102" spans="1:8">
      <c r="A102" s="2672"/>
      <c r="B102" s="37"/>
      <c r="C102" s="37"/>
      <c r="D102" s="37"/>
      <c r="E102" s="37"/>
      <c r="F102" s="32"/>
      <c r="G102" s="124"/>
      <c r="H102" s="2673"/>
    </row>
    <row r="103" spans="1:8">
      <c r="A103" s="2672"/>
      <c r="B103" s="37"/>
      <c r="C103" s="37"/>
      <c r="D103" s="37"/>
      <c r="E103" s="37"/>
      <c r="F103" s="32"/>
      <c r="G103" s="124"/>
      <c r="H103" s="2673"/>
    </row>
    <row r="104" spans="1:8">
      <c r="A104" s="2672"/>
      <c r="B104" s="37"/>
      <c r="C104" s="37"/>
      <c r="D104" s="37"/>
      <c r="E104" s="37"/>
      <c r="F104" s="32"/>
      <c r="G104" s="124"/>
      <c r="H104" s="2673"/>
    </row>
    <row r="105" spans="1:8">
      <c r="A105" s="2672"/>
      <c r="B105" s="37"/>
      <c r="C105" s="37"/>
      <c r="D105" s="37"/>
      <c r="E105" s="37"/>
      <c r="F105" s="32"/>
      <c r="G105" s="124"/>
      <c r="H105" s="2673"/>
    </row>
    <row r="106" spans="1:8">
      <c r="A106" s="2672"/>
      <c r="B106" s="37"/>
      <c r="C106" s="37"/>
      <c r="D106" s="37"/>
      <c r="E106" s="37"/>
      <c r="F106" s="32"/>
      <c r="G106" s="124"/>
      <c r="H106" s="2673"/>
    </row>
    <row r="107" spans="1:8">
      <c r="A107" s="2672"/>
      <c r="B107" s="37"/>
      <c r="C107" s="37"/>
      <c r="D107" s="37"/>
      <c r="E107" s="37"/>
      <c r="F107" s="32"/>
      <c r="G107" s="124"/>
      <c r="H107" s="2673"/>
    </row>
    <row r="108" spans="1:8">
      <c r="A108" s="2672"/>
      <c r="B108" s="37"/>
      <c r="C108" s="37"/>
      <c r="D108" s="37"/>
      <c r="E108" s="37"/>
      <c r="F108" s="32"/>
      <c r="G108" s="124"/>
      <c r="H108" s="2673"/>
    </row>
    <row r="109" spans="1:8">
      <c r="A109" s="2672"/>
      <c r="B109" s="37"/>
      <c r="C109" s="37"/>
      <c r="D109" s="37"/>
      <c r="E109" s="37"/>
      <c r="F109" s="32"/>
      <c r="G109" s="124"/>
      <c r="H109" s="2673"/>
    </row>
    <row r="110" spans="1:8">
      <c r="A110" s="2672"/>
      <c r="B110" s="37"/>
      <c r="C110" s="37"/>
      <c r="D110" s="37"/>
      <c r="E110" s="37"/>
      <c r="F110" s="32"/>
      <c r="G110" s="124"/>
      <c r="H110" s="2673"/>
    </row>
    <row r="111" spans="1:8">
      <c r="A111" s="2672"/>
      <c r="B111" s="37"/>
      <c r="C111" s="37"/>
      <c r="D111" s="37"/>
      <c r="E111" s="37"/>
      <c r="F111" s="32"/>
      <c r="G111" s="124"/>
      <c r="H111" s="2673"/>
    </row>
    <row r="112" spans="1:8">
      <c r="A112" s="2672"/>
      <c r="B112" s="37"/>
      <c r="C112" s="37"/>
      <c r="D112" s="37"/>
      <c r="E112" s="37"/>
      <c r="F112" s="32"/>
      <c r="G112" s="124"/>
      <c r="H112" s="2673"/>
    </row>
    <row r="113" spans="1:8">
      <c r="A113" s="2672"/>
      <c r="B113" s="37"/>
      <c r="C113" s="37"/>
      <c r="D113" s="37"/>
      <c r="E113" s="37"/>
      <c r="F113" s="32"/>
      <c r="G113" s="124"/>
      <c r="H113" s="2673"/>
    </row>
    <row r="114" spans="1:8">
      <c r="A114" s="2672"/>
      <c r="B114" s="37"/>
      <c r="C114" s="37"/>
      <c r="D114" s="37"/>
      <c r="E114" s="37"/>
      <c r="F114" s="32"/>
      <c r="G114" s="124"/>
      <c r="H114" s="2673"/>
    </row>
    <row r="115" spans="1:8">
      <c r="A115" s="2672"/>
      <c r="B115" s="37"/>
      <c r="C115" s="37"/>
      <c r="D115" s="37"/>
      <c r="E115" s="37"/>
      <c r="F115" s="32"/>
      <c r="G115" s="124"/>
      <c r="H115" s="2673"/>
    </row>
    <row r="116" spans="1:8">
      <c r="A116" s="2672"/>
      <c r="B116" s="37"/>
      <c r="C116" s="37"/>
      <c r="D116" s="37"/>
      <c r="E116" s="37"/>
      <c r="F116" s="32"/>
      <c r="G116" s="124"/>
      <c r="H116" s="2673"/>
    </row>
    <row r="117" spans="1:8">
      <c r="A117" s="2672"/>
      <c r="B117" s="37"/>
      <c r="C117" s="37"/>
      <c r="D117" s="37"/>
      <c r="E117" s="37"/>
      <c r="F117" s="32"/>
      <c r="G117" s="124"/>
      <c r="H117" s="2673"/>
    </row>
    <row r="118" spans="1:8">
      <c r="A118" s="2672"/>
      <c r="B118" s="32"/>
      <c r="C118" s="37"/>
      <c r="D118" s="37"/>
      <c r="E118" s="37"/>
      <c r="F118" s="32"/>
      <c r="G118" s="124"/>
      <c r="H118" s="2673"/>
    </row>
    <row r="119" spans="1:8">
      <c r="A119" s="2672"/>
      <c r="B119" s="37"/>
      <c r="C119" s="37"/>
      <c r="D119" s="37"/>
      <c r="E119" s="37"/>
      <c r="F119" s="32"/>
      <c r="G119" s="124"/>
      <c r="H119" s="2673"/>
    </row>
    <row r="120" spans="1:8">
      <c r="A120" s="2672"/>
      <c r="B120" s="32"/>
      <c r="C120" s="37"/>
      <c r="D120" s="37"/>
      <c r="E120" s="37"/>
      <c r="F120" s="32"/>
      <c r="G120" s="124"/>
      <c r="H120" s="2673"/>
    </row>
    <row r="121" spans="1:8">
      <c r="A121" s="2682"/>
      <c r="B121"/>
      <c r="C121" s="37"/>
      <c r="D121" s="37"/>
      <c r="E121" s="37"/>
      <c r="F121" s="32"/>
      <c r="G121" s="124"/>
      <c r="H121" s="2673"/>
    </row>
    <row r="122" spans="1:8">
      <c r="A122" s="2682"/>
      <c r="B122"/>
      <c r="C122" s="37"/>
      <c r="D122" s="37"/>
      <c r="E122" s="37"/>
      <c r="F122" s="32"/>
      <c r="G122" s="124"/>
      <c r="H122" s="2673"/>
    </row>
    <row r="123" spans="1:8">
      <c r="A123" s="2672"/>
      <c r="B123" s="32"/>
      <c r="C123" s="37"/>
      <c r="D123" s="37"/>
      <c r="E123" s="37"/>
      <c r="F123" s="32"/>
      <c r="G123" s="124"/>
      <c r="H123" s="2673"/>
    </row>
    <row r="124" spans="1:8">
      <c r="A124" s="2672"/>
      <c r="B124" s="32"/>
      <c r="C124" s="37"/>
      <c r="D124" s="37"/>
      <c r="E124" s="37"/>
      <c r="F124" s="32"/>
      <c r="G124" s="124"/>
      <c r="H124" s="2673"/>
    </row>
    <row r="125" spans="1:8">
      <c r="A125" s="2672"/>
      <c r="B125" s="32"/>
      <c r="C125" s="37"/>
      <c r="D125" s="37"/>
      <c r="E125" s="37"/>
      <c r="F125" s="32"/>
      <c r="G125" s="124"/>
      <c r="H125" s="2673"/>
    </row>
    <row r="126" spans="1:8">
      <c r="A126" s="2672"/>
      <c r="B126" s="32"/>
      <c r="C126" s="37"/>
      <c r="D126" s="37"/>
      <c r="E126" s="37"/>
      <c r="F126" s="32"/>
      <c r="G126" s="124"/>
      <c r="H126" s="2673"/>
    </row>
    <row r="127" spans="1:8">
      <c r="A127" s="2672"/>
      <c r="B127" s="32"/>
      <c r="C127" s="37"/>
      <c r="D127" s="37"/>
      <c r="E127" s="37"/>
      <c r="F127" s="32"/>
      <c r="G127" s="124"/>
      <c r="H127" s="2673"/>
    </row>
    <row r="128" spans="1:8">
      <c r="A128" s="2672"/>
      <c r="B128" s="32"/>
      <c r="C128" s="37"/>
      <c r="D128" s="37"/>
      <c r="E128" s="37"/>
      <c r="F128" s="32"/>
      <c r="G128" s="124"/>
      <c r="H128" s="2673"/>
    </row>
    <row r="129" spans="1:8">
      <c r="A129" s="2672"/>
      <c r="B129" s="32"/>
      <c r="C129" s="37"/>
      <c r="D129" s="37"/>
      <c r="E129" s="37"/>
      <c r="F129" s="32"/>
      <c r="G129" s="124"/>
      <c r="H129" s="2673"/>
    </row>
    <row r="130" spans="1:8">
      <c r="A130" s="2672"/>
      <c r="B130" s="32"/>
      <c r="C130" s="37"/>
      <c r="D130" s="37"/>
      <c r="E130" s="37"/>
      <c r="F130" s="32"/>
      <c r="G130" s="124"/>
      <c r="H130" s="2673"/>
    </row>
    <row r="131" spans="1:8" ht="15.75" thickBot="1">
      <c r="A131" s="1980" t="s">
        <v>4234</v>
      </c>
      <c r="B131" s="2792"/>
      <c r="C131" s="2713"/>
      <c r="D131" s="2713"/>
      <c r="E131" s="2753"/>
      <c r="F131" s="2753"/>
      <c r="G131" s="3177"/>
      <c r="H131" s="3178" t="s">
        <v>1773</v>
      </c>
    </row>
    <row r="132" spans="1:8">
      <c r="A132" s="37" t="s">
        <v>1774</v>
      </c>
      <c r="B132" s="37"/>
      <c r="C132" s="37"/>
      <c r="D132" s="37"/>
      <c r="E132" s="37"/>
      <c r="F132" s="37"/>
      <c r="G132" s="128"/>
      <c r="H132" s="128"/>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s="32"/>
      <c r="B141" s="32"/>
      <c r="C141" s="32"/>
      <c r="D141" s="32"/>
      <c r="E141" s="32"/>
      <c r="F141" s="32"/>
      <c r="G141" s="124"/>
      <c r="H141" s="124"/>
    </row>
    <row r="142" spans="1:8">
      <c r="A142" s="32"/>
      <c r="B142" s="32"/>
      <c r="C142" s="32"/>
      <c r="D142" s="32"/>
      <c r="E142" s="32"/>
      <c r="F142" s="32"/>
      <c r="G142" s="124"/>
      <c r="H142" s="124"/>
    </row>
    <row r="143" spans="1:8">
      <c r="A143" s="32"/>
      <c r="B143" s="32"/>
      <c r="C143" s="32"/>
      <c r="D143" s="32"/>
      <c r="E143" s="32"/>
      <c r="F143" s="32"/>
      <c r="G143" s="124"/>
      <c r="H143" s="124"/>
    </row>
    <row r="144" spans="1:8">
      <c r="A144" s="32"/>
      <c r="B144" s="32"/>
      <c r="C144" s="32"/>
      <c r="D144" s="32"/>
      <c r="E144" s="32"/>
      <c r="F144" s="32"/>
      <c r="G144" s="124"/>
      <c r="H144" s="124"/>
    </row>
    <row r="145" spans="1:8">
      <c r="A145" s="32"/>
      <c r="B145" s="32"/>
      <c r="C145" s="32"/>
      <c r="D145" s="32"/>
      <c r="E145" s="32"/>
      <c r="F145" s="32"/>
      <c r="G145" s="124"/>
      <c r="H145" s="124"/>
    </row>
    <row r="146" spans="1:8">
      <c r="A146" s="32"/>
      <c r="B146"/>
      <c r="C146" s="32"/>
      <c r="D146" s="32"/>
      <c r="E146" s="32"/>
      <c r="F146" s="32"/>
      <c r="G146" s="124"/>
      <c r="H146" s="124"/>
    </row>
    <row r="147" spans="1:8">
      <c r="A147" s="32"/>
      <c r="B147"/>
      <c r="C147" s="32"/>
      <c r="D147" s="32"/>
      <c r="E147" s="32"/>
      <c r="F147" s="32"/>
      <c r="G147" s="124"/>
      <c r="H147" s="124"/>
    </row>
    <row r="148" spans="1:8">
      <c r="A148" s="32"/>
      <c r="B148"/>
      <c r="C148" s="32"/>
      <c r="D148" s="32"/>
      <c r="E148" s="32"/>
      <c r="F148" s="32"/>
      <c r="G148" s="124"/>
      <c r="H148" s="124"/>
    </row>
    <row r="149" spans="1:8">
      <c r="A149" s="32"/>
      <c r="B149"/>
      <c r="C149" s="32"/>
      <c r="D149" s="32"/>
      <c r="E149" s="32"/>
      <c r="F149" s="32"/>
      <c r="G149" s="124"/>
      <c r="H149" s="124"/>
    </row>
    <row r="150" spans="1:8">
      <c r="A150" s="32"/>
      <c r="B150"/>
      <c r="C150" s="32"/>
      <c r="D150" s="32"/>
      <c r="E150" s="32"/>
      <c r="F150" s="32"/>
      <c r="G150" s="124"/>
      <c r="H150" s="124"/>
    </row>
    <row r="151" spans="1:8">
      <c r="A151" s="32"/>
      <c r="B151"/>
      <c r="C151" s="32"/>
      <c r="D151" s="32"/>
      <c r="E151" s="32"/>
      <c r="F151" s="32"/>
      <c r="G151" s="124"/>
      <c r="H151" s="124"/>
    </row>
    <row r="152" spans="1:8">
      <c r="A152" s="2462"/>
      <c r="B152"/>
      <c r="C152" s="2864"/>
      <c r="D152" s="2864"/>
      <c r="E152" s="2609"/>
      <c r="F152" s="2609"/>
      <c r="G152" s="124"/>
      <c r="H152" s="124"/>
    </row>
    <row r="153" spans="1:8">
      <c r="A153" s="2462"/>
      <c r="B153"/>
      <c r="C153" s="2864"/>
      <c r="D153" s="2864"/>
      <c r="E153" s="2609"/>
      <c r="F153" s="2609"/>
      <c r="G153" s="124"/>
      <c r="H153" s="124"/>
    </row>
    <row r="154" spans="1:8">
      <c r="A154" s="2462"/>
      <c r="B154"/>
      <c r="C154" s="2864"/>
      <c r="D154" s="2864"/>
      <c r="E154" s="2609"/>
      <c r="F154" s="2609"/>
      <c r="G154" s="124"/>
      <c r="H154" s="124"/>
    </row>
    <row r="155" spans="1:8">
      <c r="A155" s="2462"/>
      <c r="B155"/>
      <c r="C155" s="2864"/>
      <c r="D155" s="2864"/>
      <c r="E155" s="2609"/>
      <c r="F155" s="2609"/>
      <c r="G155" s="32"/>
      <c r="H155" s="32"/>
    </row>
    <row r="156" spans="1:8">
      <c r="A156" s="2462"/>
      <c r="B156" s="32"/>
      <c r="C156" s="2864"/>
      <c r="D156" s="2864"/>
      <c r="E156" s="2609"/>
      <c r="F156" s="2609"/>
      <c r="G156" s="32"/>
      <c r="H156" s="32"/>
    </row>
    <row r="157" spans="1:8">
      <c r="A157" s="2462"/>
      <c r="B157" s="32"/>
      <c r="C157" s="2864"/>
      <c r="D157" s="2864"/>
      <c r="E157" s="2609"/>
      <c r="F157" s="2609"/>
      <c r="G157" s="32"/>
      <c r="H157" s="32"/>
    </row>
    <row r="158" spans="1:8">
      <c r="A158" s="2462"/>
      <c r="B158" s="32"/>
      <c r="C158" s="2864"/>
      <c r="D158" s="2864"/>
      <c r="E158" s="2609"/>
      <c r="F158" s="2609"/>
      <c r="G158" s="32"/>
      <c r="H158" s="32"/>
    </row>
    <row r="159" spans="1:8">
      <c r="A159" s="2462"/>
      <c r="B159" s="32"/>
      <c r="C159" s="2864"/>
      <c r="D159" s="2864"/>
      <c r="E159" s="2609"/>
      <c r="F159" s="2609"/>
      <c r="G159" s="32"/>
      <c r="H159" s="32"/>
    </row>
    <row r="160" spans="1:8">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903"/>
      <c r="D165" s="1903"/>
      <c r="E165" s="2678"/>
      <c r="F165" s="2678"/>
    </row>
    <row r="166" spans="1:6">
      <c r="A166" s="2511"/>
      <c r="E166" s="2678"/>
      <c r="F166" s="2678"/>
    </row>
    <row r="167" spans="1:6" ht="15.75" thickBot="1">
      <c r="A167" s="1980"/>
      <c r="B167" s="2713"/>
      <c r="C167" s="2713"/>
      <c r="D167" s="2713"/>
      <c r="E167" s="2273"/>
      <c r="F167" s="2678"/>
    </row>
    <row r="168" spans="1:6">
      <c r="A168" s="2675"/>
      <c r="F168" s="2678"/>
    </row>
    <row r="169" spans="1:6">
      <c r="A169" s="2675"/>
      <c r="F169" s="2678"/>
    </row>
    <row r="170" spans="1:6">
      <c r="A170" s="2675"/>
      <c r="F170" s="2678"/>
    </row>
    <row r="171" spans="1:6">
      <c r="A171" s="2675"/>
      <c r="F171" s="2678"/>
    </row>
    <row r="172" spans="1:6">
      <c r="A172" s="2675"/>
      <c r="F172" s="2678"/>
    </row>
    <row r="173" spans="1:6">
      <c r="A173" s="2675"/>
      <c r="F173" s="2678"/>
    </row>
    <row r="174" spans="1:6">
      <c r="A174" s="2675"/>
      <c r="F174" s="2678"/>
    </row>
    <row r="175" spans="1:6">
      <c r="A175" s="2675"/>
      <c r="F175" s="2678"/>
    </row>
    <row r="176" spans="1:6">
      <c r="A176" s="2675"/>
      <c r="F176" s="2678"/>
    </row>
    <row r="177" spans="1:6">
      <c r="A177" s="2675"/>
      <c r="F177" s="2678"/>
    </row>
    <row r="178" spans="1:6">
      <c r="A178" s="2675"/>
      <c r="F178" s="2678"/>
    </row>
    <row r="179" spans="1:6">
      <c r="A179" s="2675"/>
      <c r="F179" s="2678"/>
    </row>
    <row r="180" spans="1:6">
      <c r="A180" s="2675"/>
      <c r="F180" s="2678"/>
    </row>
    <row r="181" spans="1:6">
      <c r="A181" s="2675"/>
      <c r="F181" s="2678"/>
    </row>
    <row r="182" spans="1:6">
      <c r="A182" s="2675"/>
      <c r="F182" s="2678"/>
    </row>
    <row r="183" spans="1:6">
      <c r="A183" s="2675"/>
      <c r="F183" s="2678"/>
    </row>
    <row r="184" spans="1:6">
      <c r="A184" s="2675"/>
      <c r="F184" s="2678"/>
    </row>
    <row r="185" spans="1:6">
      <c r="A185" s="2675"/>
      <c r="F185" s="2678"/>
    </row>
    <row r="186" spans="1:6" ht="15.75" thickBot="1">
      <c r="A186" s="1980"/>
      <c r="B186" s="2713"/>
      <c r="C186" s="2713"/>
      <c r="D186" s="2713"/>
      <c r="E186" s="2713"/>
      <c r="F186" s="2273"/>
    </row>
    <row r="237" spans="2:4">
      <c r="B237" s="336"/>
      <c r="D237" s="336"/>
    </row>
  </sheetData>
  <mergeCells count="9">
    <mergeCell ref="B86:H90"/>
    <mergeCell ref="B75:H79"/>
    <mergeCell ref="B5:C11"/>
    <mergeCell ref="B12:C19"/>
    <mergeCell ref="B20:C25"/>
    <mergeCell ref="E16:H19"/>
    <mergeCell ref="E5:H8"/>
    <mergeCell ref="E9:H10"/>
    <mergeCell ref="E11:H14"/>
  </mergeCells>
  <printOptions horizontalCentered="1" verticalCentered="1"/>
  <pageMargins left="0.5" right="0.5" top="0.5" bottom="0.5" header="0.5" footer="0.5"/>
  <pageSetup scale="60" orientation="portrait" r:id="rId1"/>
  <headerFooter alignWithMargins="0"/>
  <rowBreaks count="1" manualBreakCount="1">
    <brk id="67" max="16383" man="1"/>
  </rowBreaks>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pageSetUpPr fitToPage="1"/>
  </sheetPr>
  <dimension ref="A1:IO70"/>
  <sheetViews>
    <sheetView view="pageBreakPreview" zoomScale="60" zoomScaleNormal="100" workbookViewId="0">
      <selection activeCell="AC40" sqref="AC40"/>
    </sheetView>
  </sheetViews>
  <sheetFormatPr defaultColWidth="9.6640625" defaultRowHeight="15"/>
  <cols>
    <col min="1" max="1" width="35.6640625" style="13" customWidth="1"/>
    <col min="2" max="2" width="3.6640625" style="13" customWidth="1"/>
    <col min="3" max="3" width="39.6640625" style="13" customWidth="1"/>
    <col min="4" max="4" width="2.6640625" style="13" customWidth="1"/>
    <col min="5" max="5" width="24.6640625" style="13" customWidth="1"/>
    <col min="6" max="8" width="9.6640625" style="13"/>
    <col min="9" max="9" width="19.5546875" style="13" bestFit="1" customWidth="1"/>
    <col min="10" max="16384" width="9.6640625" style="13"/>
  </cols>
  <sheetData>
    <row r="1" spans="1:9" ht="41.25" customHeight="1">
      <c r="A1" s="613" t="s">
        <v>1608</v>
      </c>
      <c r="B1" s="613"/>
      <c r="C1" s="613"/>
      <c r="D1" s="530"/>
      <c r="F1" s="9"/>
      <c r="G1" s="530"/>
      <c r="H1" s="9"/>
      <c r="I1" s="9"/>
    </row>
    <row r="2" spans="1:9" ht="43.5" customHeight="1">
      <c r="A2" s="613" t="s">
        <v>1609</v>
      </c>
      <c r="B2" s="613"/>
      <c r="C2" s="613"/>
      <c r="D2" s="530"/>
      <c r="F2" s="9"/>
      <c r="G2" s="530"/>
      <c r="H2" s="9"/>
      <c r="I2" s="9"/>
    </row>
    <row r="3" spans="1:9" ht="20.25" customHeight="1">
      <c r="A3" s="5"/>
      <c r="B3" s="5"/>
      <c r="C3" s="530"/>
      <c r="D3" s="530"/>
      <c r="F3" s="9"/>
      <c r="G3" s="9"/>
      <c r="H3" s="9"/>
      <c r="I3" s="9"/>
    </row>
    <row r="4" spans="1:9" ht="20.25" customHeight="1">
      <c r="A4" s="531" t="s">
        <v>1610</v>
      </c>
      <c r="B4" s="531"/>
      <c r="C4" s="530"/>
      <c r="D4" s="530"/>
      <c r="F4" s="9"/>
      <c r="G4" s="9"/>
      <c r="H4" s="9"/>
      <c r="I4" s="9"/>
    </row>
    <row r="5" spans="1:9" ht="29.25" customHeight="1">
      <c r="A5" s="531" t="s">
        <v>1611</v>
      </c>
      <c r="B5" s="531"/>
      <c r="C5" s="530"/>
      <c r="D5" s="530"/>
      <c r="F5" s="9"/>
      <c r="G5" s="9"/>
      <c r="H5" s="9"/>
      <c r="I5" s="9"/>
    </row>
    <row r="6" spans="1:9" ht="30" customHeight="1">
      <c r="A6" s="532" t="str">
        <f>A46</f>
        <v>Year ended December 31, 2024</v>
      </c>
      <c r="B6" s="532"/>
      <c r="C6" s="530"/>
      <c r="D6" s="530"/>
      <c r="F6" s="9"/>
      <c r="G6" s="9"/>
      <c r="H6" s="9"/>
      <c r="I6" s="9"/>
    </row>
    <row r="7" spans="1:9" ht="15" customHeight="1">
      <c r="A7" s="9"/>
      <c r="B7" s="9"/>
      <c r="C7" s="9"/>
      <c r="D7" s="9"/>
      <c r="F7" s="9"/>
      <c r="G7" s="9"/>
      <c r="H7" s="9"/>
      <c r="I7" s="9"/>
    </row>
    <row r="8" spans="1:9" ht="23.25" customHeight="1">
      <c r="A8" s="611" t="s">
        <v>1612</v>
      </c>
      <c r="B8" s="614"/>
      <c r="C8" s="9"/>
      <c r="F8" s="9"/>
      <c r="G8" s="6"/>
      <c r="H8" s="9"/>
      <c r="I8" s="9"/>
    </row>
    <row r="9" spans="1:9" ht="18" customHeight="1">
      <c r="B9" s="630">
        <v>1</v>
      </c>
      <c r="C9" s="631" t="s">
        <v>1613</v>
      </c>
      <c r="D9" s="609"/>
      <c r="F9" s="9"/>
      <c r="G9" s="9"/>
      <c r="H9" s="9"/>
      <c r="I9" s="9"/>
    </row>
    <row r="10" spans="1:9" ht="18" customHeight="1">
      <c r="B10" s="630"/>
      <c r="C10" s="632" t="s">
        <v>1614</v>
      </c>
      <c r="D10" s="609"/>
      <c r="F10" s="530"/>
      <c r="G10" s="9"/>
      <c r="H10" s="9"/>
      <c r="I10" s="9"/>
    </row>
    <row r="11" spans="1:9" ht="18" customHeight="1">
      <c r="B11" s="630"/>
      <c r="C11" s="8"/>
      <c r="D11" s="9"/>
      <c r="F11" s="9"/>
      <c r="G11" s="9"/>
      <c r="H11" s="9"/>
      <c r="I11" s="9"/>
    </row>
    <row r="12" spans="1:9" ht="21.75" customHeight="1">
      <c r="B12" s="630">
        <v>2</v>
      </c>
      <c r="C12" s="8" t="s">
        <v>1025</v>
      </c>
      <c r="D12" s="530"/>
      <c r="F12" s="530"/>
      <c r="G12" s="530"/>
      <c r="H12" s="531"/>
      <c r="I12" s="9"/>
    </row>
    <row r="13" spans="1:9" ht="18" customHeight="1">
      <c r="B13" s="412"/>
      <c r="C13" s="631" t="s">
        <v>2830</v>
      </c>
      <c r="D13" s="9"/>
      <c r="F13" s="9"/>
      <c r="G13" s="9"/>
      <c r="H13" s="531"/>
      <c r="I13" s="9"/>
    </row>
    <row r="14" spans="1:9" ht="18" customHeight="1">
      <c r="B14" s="412"/>
      <c r="C14" s="631" t="s">
        <v>2831</v>
      </c>
      <c r="D14" s="9"/>
      <c r="F14" s="9"/>
      <c r="G14" s="530"/>
      <c r="H14" s="532"/>
      <c r="I14" s="9"/>
    </row>
    <row r="15" spans="1:9" ht="13.5" customHeight="1">
      <c r="A15" s="9"/>
      <c r="B15" s="9"/>
      <c r="C15" s="608"/>
      <c r="D15" s="9"/>
      <c r="F15" s="9"/>
      <c r="G15" s="9"/>
      <c r="H15" s="9"/>
      <c r="I15" s="9"/>
    </row>
    <row r="16" spans="1:9" ht="24" customHeight="1">
      <c r="A16" s="9"/>
      <c r="B16" s="9"/>
      <c r="C16" s="612" t="s">
        <v>2832</v>
      </c>
      <c r="D16" s="533"/>
      <c r="F16" s="9"/>
      <c r="G16" s="9"/>
      <c r="H16" s="9"/>
      <c r="I16" s="9"/>
    </row>
    <row r="17" spans="1:249" ht="13.5" customHeight="1">
      <c r="A17" s="7"/>
      <c r="B17" s="7"/>
      <c r="C17" s="610"/>
      <c r="F17" s="9"/>
      <c r="G17" s="9"/>
      <c r="H17" s="9"/>
    </row>
    <row r="18" spans="1:249" ht="13.5" customHeight="1">
      <c r="A18" s="9"/>
      <c r="B18" s="9"/>
      <c r="C18" s="608"/>
      <c r="D18" s="9"/>
      <c r="F18" s="9"/>
      <c r="G18" s="9"/>
      <c r="H18" s="9"/>
      <c r="I18" s="9"/>
    </row>
    <row r="19" spans="1:249" ht="13.5" customHeight="1">
      <c r="A19" s="9"/>
      <c r="B19" s="9"/>
      <c r="C19" s="608"/>
      <c r="D19" s="9"/>
      <c r="F19" s="9"/>
      <c r="G19" s="9"/>
      <c r="H19" s="9"/>
      <c r="I19" s="9"/>
    </row>
    <row r="20" spans="1:249" ht="13.5" customHeight="1">
      <c r="A20" s="9"/>
      <c r="B20" s="9"/>
      <c r="C20" s="608"/>
      <c r="D20" s="9"/>
      <c r="F20" s="9"/>
      <c r="G20" s="9"/>
      <c r="H20" s="9"/>
      <c r="I20" s="9"/>
    </row>
    <row r="21" spans="1:249" ht="13.5" customHeight="1">
      <c r="A21" s="9"/>
      <c r="B21" s="9"/>
      <c r="C21" s="608"/>
      <c r="D21" s="9"/>
      <c r="F21" s="9"/>
      <c r="G21" s="9"/>
      <c r="H21" s="9"/>
      <c r="I21" s="9"/>
    </row>
    <row r="22" spans="1:249" ht="15" customHeight="1">
      <c r="A22" s="629"/>
      <c r="B22" s="629"/>
      <c r="C22" s="534" t="s">
        <v>2833</v>
      </c>
      <c r="D22" s="619"/>
      <c r="F22" s="8"/>
      <c r="G22" s="9"/>
      <c r="H22" s="9"/>
      <c r="I22" s="9"/>
    </row>
    <row r="23" spans="1:249" ht="15" customHeight="1">
      <c r="A23" s="616"/>
      <c r="B23" s="616"/>
      <c r="C23" s="616"/>
      <c r="D23" s="616"/>
      <c r="E23" s="8"/>
      <c r="F23" s="8"/>
      <c r="G23" s="9"/>
      <c r="H23" s="9"/>
      <c r="I23" s="9"/>
    </row>
    <row r="24" spans="1:249" ht="15" customHeight="1">
      <c r="A24" s="616"/>
      <c r="B24" s="616"/>
      <c r="C24" s="616"/>
      <c r="D24" s="616"/>
      <c r="E24" s="8"/>
      <c r="F24" s="8"/>
      <c r="G24" s="8"/>
      <c r="H24" s="8"/>
      <c r="I24" s="8"/>
      <c r="J24" s="412"/>
      <c r="K24" s="412"/>
      <c r="L24" s="412"/>
      <c r="M24" s="412"/>
      <c r="N24" s="412"/>
      <c r="O24" s="412"/>
      <c r="P24" s="412"/>
      <c r="Q24" s="412"/>
      <c r="R24" s="412"/>
      <c r="S24" s="412"/>
      <c r="T24" s="412"/>
      <c r="U24" s="412"/>
      <c r="V24" s="412"/>
      <c r="W24" s="412"/>
      <c r="X24" s="412"/>
      <c r="Y24" s="412"/>
      <c r="Z24" s="412"/>
      <c r="AA24" s="412"/>
      <c r="AB24" s="412"/>
      <c r="AC24" s="412"/>
      <c r="AD24" s="412"/>
      <c r="AE24" s="412"/>
      <c r="AF24" s="412"/>
      <c r="AG24" s="412"/>
      <c r="AH24" s="412"/>
      <c r="AI24" s="412"/>
      <c r="AJ24" s="412"/>
      <c r="AK24" s="412"/>
      <c r="AL24" s="412"/>
      <c r="AM24" s="412"/>
      <c r="AN24" s="412"/>
      <c r="AO24" s="412"/>
      <c r="AP24" s="412"/>
      <c r="AQ24" s="412"/>
      <c r="AR24" s="412"/>
      <c r="AS24" s="412"/>
      <c r="AT24" s="412"/>
      <c r="AU24" s="412"/>
      <c r="AV24" s="412"/>
      <c r="AW24" s="412"/>
      <c r="AX24" s="412"/>
      <c r="AY24" s="412"/>
      <c r="AZ24" s="412"/>
      <c r="BA24" s="412"/>
      <c r="BB24" s="412"/>
      <c r="BC24" s="412"/>
      <c r="BD24" s="412"/>
      <c r="BE24" s="412"/>
      <c r="BF24" s="412"/>
      <c r="BG24" s="412"/>
      <c r="BH24" s="412"/>
      <c r="BI24" s="412"/>
      <c r="BJ24" s="412"/>
      <c r="BK24" s="412"/>
      <c r="BL24" s="412"/>
      <c r="BM24" s="412"/>
      <c r="BN24" s="412"/>
      <c r="BO24" s="412"/>
      <c r="BP24" s="412"/>
      <c r="BQ24" s="412"/>
      <c r="BR24" s="412"/>
      <c r="BS24" s="412"/>
      <c r="BT24" s="412"/>
      <c r="BU24" s="412"/>
      <c r="BV24" s="412"/>
      <c r="BW24" s="412"/>
      <c r="BX24" s="412"/>
      <c r="BY24" s="412"/>
      <c r="BZ24" s="412"/>
      <c r="CA24" s="412"/>
      <c r="CB24" s="412"/>
      <c r="CC24" s="412"/>
      <c r="CD24" s="412"/>
      <c r="CE24" s="412"/>
      <c r="CF24" s="412"/>
      <c r="CG24" s="412"/>
      <c r="CH24" s="412"/>
      <c r="CI24" s="412"/>
      <c r="CJ24" s="412"/>
      <c r="CK24" s="412"/>
      <c r="CL24" s="412"/>
      <c r="CM24" s="412"/>
      <c r="CN24" s="412"/>
      <c r="CO24" s="412"/>
      <c r="CP24" s="412"/>
      <c r="CQ24" s="412"/>
      <c r="CR24" s="412"/>
      <c r="CS24" s="412"/>
      <c r="CT24" s="412"/>
      <c r="CU24" s="412"/>
      <c r="CV24" s="412"/>
      <c r="CW24" s="412"/>
      <c r="CX24" s="412"/>
      <c r="CY24" s="412"/>
      <c r="CZ24" s="412"/>
      <c r="DA24" s="412"/>
      <c r="DB24" s="412"/>
      <c r="DC24" s="412"/>
      <c r="DD24" s="412"/>
      <c r="DE24" s="412"/>
      <c r="DF24" s="412"/>
      <c r="DG24" s="412"/>
      <c r="DH24" s="412"/>
      <c r="DI24" s="412"/>
      <c r="DJ24" s="412"/>
      <c r="DK24" s="412"/>
      <c r="DL24" s="412"/>
      <c r="DM24" s="412"/>
      <c r="DN24" s="412"/>
      <c r="DO24" s="412"/>
      <c r="DP24" s="412"/>
      <c r="DQ24" s="412"/>
      <c r="DR24" s="412"/>
      <c r="DS24" s="412"/>
      <c r="DT24" s="412"/>
      <c r="DU24" s="412"/>
      <c r="DV24" s="412"/>
      <c r="DW24" s="412"/>
      <c r="DX24" s="412"/>
      <c r="DY24" s="412"/>
      <c r="DZ24" s="412"/>
      <c r="EA24" s="412"/>
      <c r="EB24" s="412"/>
      <c r="EC24" s="412"/>
      <c r="ED24" s="412"/>
      <c r="EE24" s="412"/>
      <c r="EF24" s="412"/>
      <c r="EG24" s="412"/>
      <c r="EH24" s="412"/>
      <c r="EI24" s="412"/>
      <c r="EJ24" s="412"/>
      <c r="EK24" s="412"/>
      <c r="EL24" s="412"/>
      <c r="EM24" s="412"/>
      <c r="EN24" s="412"/>
      <c r="EO24" s="412"/>
      <c r="EP24" s="412"/>
      <c r="EQ24" s="412"/>
      <c r="ER24" s="412"/>
      <c r="ES24" s="412"/>
      <c r="ET24" s="412"/>
      <c r="EU24" s="412"/>
      <c r="EV24" s="412"/>
      <c r="EW24" s="412"/>
      <c r="EX24" s="412"/>
      <c r="EY24" s="412"/>
      <c r="EZ24" s="412"/>
      <c r="FA24" s="412"/>
      <c r="FB24" s="412"/>
      <c r="FC24" s="412"/>
      <c r="FD24" s="412"/>
      <c r="FE24" s="412"/>
      <c r="FF24" s="412"/>
      <c r="FG24" s="412"/>
      <c r="FH24" s="412"/>
      <c r="FI24" s="412"/>
      <c r="FJ24" s="412"/>
      <c r="FK24" s="412"/>
      <c r="FL24" s="412"/>
      <c r="FM24" s="412"/>
      <c r="FN24" s="412"/>
      <c r="FO24" s="412"/>
      <c r="FP24" s="412"/>
      <c r="FQ24" s="412"/>
      <c r="FR24" s="412"/>
      <c r="FS24" s="412"/>
      <c r="FT24" s="412"/>
      <c r="FU24" s="412"/>
      <c r="FV24" s="412"/>
      <c r="FW24" s="412"/>
      <c r="FX24" s="412"/>
      <c r="FY24" s="412"/>
      <c r="FZ24" s="412"/>
      <c r="GA24" s="412"/>
      <c r="GB24" s="412"/>
      <c r="GC24" s="412"/>
      <c r="GD24" s="412"/>
      <c r="GE24" s="412"/>
      <c r="GF24" s="412"/>
      <c r="GG24" s="412"/>
      <c r="GH24" s="412"/>
      <c r="GI24" s="412"/>
      <c r="GJ24" s="412"/>
      <c r="GK24" s="412"/>
      <c r="GL24" s="412"/>
      <c r="GM24" s="412"/>
      <c r="GN24" s="412"/>
      <c r="GO24" s="412"/>
      <c r="GP24" s="412"/>
      <c r="GQ24" s="412"/>
      <c r="GR24" s="412"/>
      <c r="GS24" s="412"/>
      <c r="GT24" s="412"/>
      <c r="GU24" s="412"/>
      <c r="GV24" s="412"/>
      <c r="GW24" s="412"/>
      <c r="GX24" s="412"/>
      <c r="GY24" s="412"/>
      <c r="GZ24" s="412"/>
      <c r="HA24" s="412"/>
      <c r="HB24" s="412"/>
      <c r="HC24" s="412"/>
      <c r="HD24" s="412"/>
      <c r="HE24" s="412"/>
      <c r="HF24" s="412"/>
      <c r="HG24" s="412"/>
      <c r="HH24" s="412"/>
      <c r="HI24" s="412"/>
      <c r="HJ24" s="412"/>
      <c r="HK24" s="412"/>
      <c r="HL24" s="412"/>
      <c r="HM24" s="412"/>
      <c r="HN24" s="412"/>
      <c r="HO24" s="412"/>
      <c r="HP24" s="412"/>
      <c r="HQ24" s="412"/>
      <c r="HR24" s="412"/>
      <c r="HS24" s="412"/>
      <c r="HT24" s="412"/>
      <c r="HU24" s="412"/>
      <c r="HV24" s="412"/>
      <c r="HW24" s="412"/>
      <c r="HX24" s="412"/>
      <c r="HY24" s="412"/>
      <c r="HZ24" s="412"/>
      <c r="IA24" s="412"/>
      <c r="IB24" s="412"/>
      <c r="IC24" s="412"/>
      <c r="ID24" s="412"/>
      <c r="IE24" s="412"/>
      <c r="IF24" s="412"/>
      <c r="IG24" s="412"/>
      <c r="IH24" s="412"/>
      <c r="II24" s="412"/>
      <c r="IJ24" s="412"/>
      <c r="IK24" s="412"/>
      <c r="IL24" s="412"/>
      <c r="IM24" s="412"/>
      <c r="IN24" s="412"/>
      <c r="IO24" s="412"/>
    </row>
    <row r="25" spans="1:249" ht="18" customHeight="1">
      <c r="A25" s="617" t="s">
        <v>2834</v>
      </c>
      <c r="B25" s="618"/>
      <c r="C25" s="619" t="s">
        <v>4544</v>
      </c>
      <c r="D25" s="620"/>
      <c r="E25" s="8"/>
      <c r="F25" s="8"/>
      <c r="G25" s="8"/>
      <c r="H25" s="8"/>
      <c r="I25" s="8"/>
      <c r="J25" s="412"/>
      <c r="K25" s="412"/>
      <c r="L25" s="412"/>
      <c r="M25" s="412"/>
      <c r="N25" s="412"/>
      <c r="O25" s="412"/>
      <c r="P25" s="412"/>
      <c r="Q25" s="412"/>
      <c r="R25" s="412"/>
      <c r="S25" s="412"/>
      <c r="T25" s="412"/>
      <c r="U25" s="412"/>
      <c r="V25" s="412"/>
      <c r="W25" s="412"/>
      <c r="X25" s="412"/>
      <c r="Y25" s="412"/>
      <c r="Z25" s="412"/>
      <c r="AA25" s="412"/>
      <c r="AB25" s="412"/>
      <c r="AC25" s="412"/>
      <c r="AD25" s="412"/>
      <c r="AE25" s="412"/>
      <c r="AF25" s="412"/>
      <c r="AG25" s="412"/>
      <c r="AH25" s="412"/>
      <c r="AI25" s="412"/>
      <c r="AJ25" s="412"/>
      <c r="AK25" s="412"/>
      <c r="AL25" s="412"/>
      <c r="AM25" s="412"/>
      <c r="AN25" s="412"/>
      <c r="AO25" s="412"/>
      <c r="AP25" s="412"/>
      <c r="AQ25" s="412"/>
      <c r="AR25" s="412"/>
      <c r="AS25" s="412"/>
      <c r="AT25" s="412"/>
      <c r="AU25" s="412"/>
      <c r="AV25" s="412"/>
      <c r="AW25" s="412"/>
      <c r="AX25" s="412"/>
      <c r="AY25" s="412"/>
      <c r="AZ25" s="412"/>
      <c r="BA25" s="412"/>
      <c r="BB25" s="412"/>
      <c r="BC25" s="412"/>
      <c r="BD25" s="412"/>
      <c r="BE25" s="412"/>
      <c r="BF25" s="412"/>
      <c r="BG25" s="412"/>
      <c r="BH25" s="412"/>
      <c r="BI25" s="412"/>
      <c r="BJ25" s="412"/>
      <c r="BK25" s="412"/>
      <c r="BL25" s="412"/>
      <c r="BM25" s="412"/>
      <c r="BN25" s="412"/>
      <c r="BO25" s="412"/>
      <c r="BP25" s="412"/>
      <c r="BQ25" s="412"/>
      <c r="BR25" s="412"/>
      <c r="BS25" s="412"/>
      <c r="BT25" s="412"/>
      <c r="BU25" s="412"/>
      <c r="BV25" s="412"/>
      <c r="BW25" s="412"/>
      <c r="BX25" s="412"/>
      <c r="BY25" s="412"/>
      <c r="BZ25" s="412"/>
      <c r="CA25" s="412"/>
      <c r="CB25" s="412"/>
      <c r="CC25" s="412"/>
      <c r="CD25" s="412"/>
      <c r="CE25" s="412"/>
      <c r="CF25" s="412"/>
      <c r="CG25" s="412"/>
      <c r="CH25" s="412"/>
      <c r="CI25" s="412"/>
      <c r="CJ25" s="412"/>
      <c r="CK25" s="412"/>
      <c r="CL25" s="412"/>
      <c r="CM25" s="412"/>
      <c r="CN25" s="412"/>
      <c r="CO25" s="412"/>
      <c r="CP25" s="412"/>
      <c r="CQ25" s="412"/>
      <c r="CR25" s="412"/>
      <c r="CS25" s="412"/>
      <c r="CT25" s="412"/>
      <c r="CU25" s="412"/>
      <c r="CV25" s="412"/>
      <c r="CW25" s="412"/>
      <c r="CX25" s="412"/>
      <c r="CY25" s="412"/>
      <c r="CZ25" s="412"/>
      <c r="DA25" s="412"/>
      <c r="DB25" s="412"/>
      <c r="DC25" s="412"/>
      <c r="DD25" s="412"/>
      <c r="DE25" s="412"/>
      <c r="DF25" s="412"/>
      <c r="DG25" s="412"/>
      <c r="DH25" s="412"/>
      <c r="DI25" s="412"/>
      <c r="DJ25" s="412"/>
      <c r="DK25" s="412"/>
      <c r="DL25" s="412"/>
      <c r="DM25" s="412"/>
      <c r="DN25" s="412"/>
      <c r="DO25" s="412"/>
      <c r="DP25" s="412"/>
      <c r="DQ25" s="412"/>
      <c r="DR25" s="412"/>
      <c r="DS25" s="412"/>
      <c r="DT25" s="412"/>
      <c r="DU25" s="412"/>
      <c r="DV25" s="412"/>
      <c r="DW25" s="412"/>
      <c r="DX25" s="412"/>
      <c r="DY25" s="412"/>
      <c r="DZ25" s="412"/>
      <c r="EA25" s="412"/>
      <c r="EB25" s="412"/>
      <c r="EC25" s="412"/>
      <c r="ED25" s="412"/>
      <c r="EE25" s="412"/>
      <c r="EF25" s="412"/>
      <c r="EG25" s="412"/>
      <c r="EH25" s="412"/>
      <c r="EI25" s="412"/>
      <c r="EJ25" s="412"/>
      <c r="EK25" s="412"/>
      <c r="EL25" s="412"/>
      <c r="EM25" s="412"/>
      <c r="EN25" s="412"/>
      <c r="EO25" s="412"/>
      <c r="EP25" s="412"/>
      <c r="EQ25" s="412"/>
      <c r="ER25" s="412"/>
      <c r="ES25" s="412"/>
      <c r="ET25" s="412"/>
      <c r="EU25" s="412"/>
      <c r="EV25" s="412"/>
      <c r="EW25" s="412"/>
      <c r="EX25" s="412"/>
      <c r="EY25" s="412"/>
      <c r="EZ25" s="412"/>
      <c r="FA25" s="412"/>
      <c r="FB25" s="412"/>
      <c r="FC25" s="412"/>
      <c r="FD25" s="412"/>
      <c r="FE25" s="412"/>
      <c r="FF25" s="412"/>
      <c r="FG25" s="412"/>
      <c r="FH25" s="412"/>
      <c r="FI25" s="412"/>
      <c r="FJ25" s="412"/>
      <c r="FK25" s="412"/>
      <c r="FL25" s="412"/>
      <c r="FM25" s="412"/>
      <c r="FN25" s="412"/>
      <c r="FO25" s="412"/>
      <c r="FP25" s="412"/>
      <c r="FQ25" s="412"/>
      <c r="FR25" s="412"/>
      <c r="FS25" s="412"/>
      <c r="FT25" s="412"/>
      <c r="FU25" s="412"/>
      <c r="FV25" s="412"/>
      <c r="FW25" s="412"/>
      <c r="FX25" s="412"/>
      <c r="FY25" s="412"/>
      <c r="FZ25" s="412"/>
      <c r="GA25" s="412"/>
      <c r="GB25" s="412"/>
      <c r="GC25" s="412"/>
      <c r="GD25" s="412"/>
      <c r="GE25" s="412"/>
      <c r="GF25" s="412"/>
      <c r="GG25" s="412"/>
      <c r="GH25" s="412"/>
      <c r="GI25" s="412"/>
      <c r="GJ25" s="412"/>
      <c r="GK25" s="412"/>
      <c r="GL25" s="412"/>
      <c r="GM25" s="412"/>
      <c r="GN25" s="412"/>
      <c r="GO25" s="412"/>
      <c r="GP25" s="412"/>
      <c r="GQ25" s="412"/>
      <c r="GR25" s="412"/>
      <c r="GS25" s="412"/>
      <c r="GT25" s="412"/>
      <c r="GU25" s="412"/>
      <c r="GV25" s="412"/>
      <c r="GW25" s="412"/>
      <c r="GX25" s="412"/>
      <c r="GY25" s="412"/>
      <c r="GZ25" s="412"/>
      <c r="HA25" s="412"/>
      <c r="HB25" s="412"/>
      <c r="HC25" s="412"/>
      <c r="HD25" s="412"/>
      <c r="HE25" s="412"/>
      <c r="HF25" s="412"/>
      <c r="HG25" s="412"/>
      <c r="HH25" s="412"/>
      <c r="HI25" s="412"/>
      <c r="HJ25" s="412"/>
      <c r="HK25" s="412"/>
      <c r="HL25" s="412"/>
      <c r="HM25" s="412"/>
      <c r="HN25" s="412"/>
      <c r="HO25" s="412"/>
      <c r="HP25" s="412"/>
      <c r="HQ25" s="412"/>
      <c r="HR25" s="412"/>
      <c r="HS25" s="412"/>
      <c r="HT25" s="412"/>
      <c r="HU25" s="412"/>
      <c r="HV25" s="412"/>
      <c r="HW25" s="412"/>
      <c r="HX25" s="412"/>
      <c r="HY25" s="412"/>
      <c r="HZ25" s="412"/>
      <c r="IA25" s="412"/>
      <c r="IB25" s="412"/>
      <c r="IC25" s="412"/>
      <c r="ID25" s="412"/>
      <c r="IE25" s="412"/>
      <c r="IF25" s="412"/>
      <c r="IG25" s="412"/>
      <c r="IH25" s="412"/>
      <c r="II25" s="412"/>
      <c r="IJ25" s="412"/>
      <c r="IK25" s="412"/>
      <c r="IL25" s="412"/>
      <c r="IM25" s="412"/>
      <c r="IN25" s="412"/>
      <c r="IO25" s="412"/>
    </row>
    <row r="26" spans="1:249" ht="18" customHeight="1">
      <c r="A26" s="617"/>
      <c r="B26" s="618"/>
      <c r="C26" s="618"/>
      <c r="D26" s="620"/>
      <c r="E26" s="8"/>
      <c r="F26" s="8"/>
      <c r="G26" s="8"/>
      <c r="H26" s="8"/>
      <c r="I26" s="8"/>
      <c r="J26" s="412"/>
      <c r="K26" s="412"/>
      <c r="L26" s="412"/>
      <c r="M26" s="412"/>
      <c r="N26" s="412"/>
      <c r="O26" s="412"/>
      <c r="P26" s="412"/>
      <c r="Q26" s="412"/>
      <c r="R26" s="412"/>
      <c r="S26" s="412"/>
      <c r="T26" s="412"/>
      <c r="U26" s="412"/>
      <c r="V26" s="412"/>
      <c r="W26" s="412"/>
      <c r="X26" s="412"/>
      <c r="Y26" s="412"/>
      <c r="Z26" s="412"/>
      <c r="AA26" s="412"/>
      <c r="AB26" s="412"/>
      <c r="AC26" s="412"/>
      <c r="AD26" s="412"/>
      <c r="AE26" s="412"/>
      <c r="AF26" s="412"/>
      <c r="AG26" s="412"/>
      <c r="AH26" s="412"/>
      <c r="AI26" s="412"/>
      <c r="AJ26" s="412"/>
      <c r="AK26" s="412"/>
      <c r="AL26" s="412"/>
      <c r="AM26" s="412"/>
      <c r="AN26" s="412"/>
      <c r="AO26" s="412"/>
      <c r="AP26" s="412"/>
      <c r="AQ26" s="412"/>
      <c r="AR26" s="412"/>
      <c r="AS26" s="412"/>
      <c r="AT26" s="412"/>
      <c r="AU26" s="412"/>
      <c r="AV26" s="412"/>
      <c r="AW26" s="412"/>
      <c r="AX26" s="412"/>
      <c r="AY26" s="412"/>
      <c r="AZ26" s="412"/>
      <c r="BA26" s="412"/>
      <c r="BB26" s="412"/>
      <c r="BC26" s="412"/>
      <c r="BD26" s="412"/>
      <c r="BE26" s="412"/>
      <c r="BF26" s="412"/>
      <c r="BG26" s="412"/>
      <c r="BH26" s="412"/>
      <c r="BI26" s="412"/>
      <c r="BJ26" s="412"/>
      <c r="BK26" s="412"/>
      <c r="BL26" s="412"/>
      <c r="BM26" s="412"/>
      <c r="BN26" s="412"/>
      <c r="BO26" s="412"/>
      <c r="BP26" s="412"/>
      <c r="BQ26" s="412"/>
      <c r="BR26" s="412"/>
      <c r="BS26" s="412"/>
      <c r="BT26" s="412"/>
      <c r="BU26" s="412"/>
      <c r="BV26" s="412"/>
      <c r="BW26" s="412"/>
      <c r="BX26" s="412"/>
      <c r="BY26" s="412"/>
      <c r="BZ26" s="412"/>
      <c r="CA26" s="412"/>
      <c r="CB26" s="412"/>
      <c r="CC26" s="412"/>
      <c r="CD26" s="412"/>
      <c r="CE26" s="412"/>
      <c r="CF26" s="412"/>
      <c r="CG26" s="412"/>
      <c r="CH26" s="412"/>
      <c r="CI26" s="412"/>
      <c r="CJ26" s="412"/>
      <c r="CK26" s="412"/>
      <c r="CL26" s="412"/>
      <c r="CM26" s="412"/>
      <c r="CN26" s="412"/>
      <c r="CO26" s="412"/>
      <c r="CP26" s="412"/>
      <c r="CQ26" s="412"/>
      <c r="CR26" s="412"/>
      <c r="CS26" s="412"/>
      <c r="CT26" s="412"/>
      <c r="CU26" s="412"/>
      <c r="CV26" s="412"/>
      <c r="CW26" s="412"/>
      <c r="CX26" s="412"/>
      <c r="CY26" s="412"/>
      <c r="CZ26" s="412"/>
      <c r="DA26" s="412"/>
      <c r="DB26" s="412"/>
      <c r="DC26" s="412"/>
      <c r="DD26" s="412"/>
      <c r="DE26" s="412"/>
      <c r="DF26" s="412"/>
      <c r="DG26" s="412"/>
      <c r="DH26" s="412"/>
      <c r="DI26" s="412"/>
      <c r="DJ26" s="412"/>
      <c r="DK26" s="412"/>
      <c r="DL26" s="412"/>
      <c r="DM26" s="412"/>
      <c r="DN26" s="412"/>
      <c r="DO26" s="412"/>
      <c r="DP26" s="412"/>
      <c r="DQ26" s="412"/>
      <c r="DR26" s="412"/>
      <c r="DS26" s="412"/>
      <c r="DT26" s="412"/>
      <c r="DU26" s="412"/>
      <c r="DV26" s="412"/>
      <c r="DW26" s="412"/>
      <c r="DX26" s="412"/>
      <c r="DY26" s="412"/>
      <c r="DZ26" s="412"/>
      <c r="EA26" s="412"/>
      <c r="EB26" s="412"/>
      <c r="EC26" s="412"/>
      <c r="ED26" s="412"/>
      <c r="EE26" s="412"/>
      <c r="EF26" s="412"/>
      <c r="EG26" s="412"/>
      <c r="EH26" s="412"/>
      <c r="EI26" s="412"/>
      <c r="EJ26" s="412"/>
      <c r="EK26" s="412"/>
      <c r="EL26" s="412"/>
      <c r="EM26" s="412"/>
      <c r="EN26" s="412"/>
      <c r="EO26" s="412"/>
      <c r="EP26" s="412"/>
      <c r="EQ26" s="412"/>
      <c r="ER26" s="412"/>
      <c r="ES26" s="412"/>
      <c r="ET26" s="412"/>
      <c r="EU26" s="412"/>
      <c r="EV26" s="412"/>
      <c r="EW26" s="412"/>
      <c r="EX26" s="412"/>
      <c r="EY26" s="412"/>
      <c r="EZ26" s="412"/>
      <c r="FA26" s="412"/>
      <c r="FB26" s="412"/>
      <c r="FC26" s="412"/>
      <c r="FD26" s="412"/>
      <c r="FE26" s="412"/>
      <c r="FF26" s="412"/>
      <c r="FG26" s="412"/>
      <c r="FH26" s="412"/>
      <c r="FI26" s="412"/>
      <c r="FJ26" s="412"/>
      <c r="FK26" s="412"/>
      <c r="FL26" s="412"/>
      <c r="FM26" s="412"/>
      <c r="FN26" s="412"/>
      <c r="FO26" s="412"/>
      <c r="FP26" s="412"/>
      <c r="FQ26" s="412"/>
      <c r="FR26" s="412"/>
      <c r="FS26" s="412"/>
      <c r="FT26" s="412"/>
      <c r="FU26" s="412"/>
      <c r="FV26" s="412"/>
      <c r="FW26" s="412"/>
      <c r="FX26" s="412"/>
      <c r="FY26" s="412"/>
      <c r="FZ26" s="412"/>
      <c r="GA26" s="412"/>
      <c r="GB26" s="412"/>
      <c r="GC26" s="412"/>
      <c r="GD26" s="412"/>
      <c r="GE26" s="412"/>
      <c r="GF26" s="412"/>
      <c r="GG26" s="412"/>
      <c r="GH26" s="412"/>
      <c r="GI26" s="412"/>
      <c r="GJ26" s="412"/>
      <c r="GK26" s="412"/>
      <c r="GL26" s="412"/>
      <c r="GM26" s="412"/>
      <c r="GN26" s="412"/>
      <c r="GO26" s="412"/>
      <c r="GP26" s="412"/>
      <c r="GQ26" s="412"/>
      <c r="GR26" s="412"/>
      <c r="GS26" s="412"/>
      <c r="GT26" s="412"/>
      <c r="GU26" s="412"/>
      <c r="GV26" s="412"/>
      <c r="GW26" s="412"/>
      <c r="GX26" s="412"/>
      <c r="GY26" s="412"/>
      <c r="GZ26" s="412"/>
      <c r="HA26" s="412"/>
      <c r="HB26" s="412"/>
      <c r="HC26" s="412"/>
      <c r="HD26" s="412"/>
      <c r="HE26" s="412"/>
      <c r="HF26" s="412"/>
      <c r="HG26" s="412"/>
      <c r="HH26" s="412"/>
      <c r="HI26" s="412"/>
      <c r="HJ26" s="412"/>
      <c r="HK26" s="412"/>
      <c r="HL26" s="412"/>
      <c r="HM26" s="412"/>
      <c r="HN26" s="412"/>
      <c r="HO26" s="412"/>
      <c r="HP26" s="412"/>
      <c r="HQ26" s="412"/>
      <c r="HR26" s="412"/>
      <c r="HS26" s="412"/>
      <c r="HT26" s="412"/>
      <c r="HU26" s="412"/>
      <c r="HV26" s="412"/>
      <c r="HW26" s="412"/>
      <c r="HX26" s="412"/>
      <c r="HY26" s="412"/>
      <c r="HZ26" s="412"/>
      <c r="IA26" s="412"/>
      <c r="IB26" s="412"/>
      <c r="IC26" s="412"/>
      <c r="ID26" s="412"/>
      <c r="IE26" s="412"/>
      <c r="IF26" s="412"/>
      <c r="IG26" s="412"/>
      <c r="IH26" s="412"/>
      <c r="II26" s="412"/>
      <c r="IJ26" s="412"/>
      <c r="IK26" s="412"/>
      <c r="IL26" s="412"/>
      <c r="IM26" s="412"/>
      <c r="IN26" s="412"/>
      <c r="IO26" s="412"/>
    </row>
    <row r="27" spans="1:249" ht="18" customHeight="1">
      <c r="A27" s="617" t="s">
        <v>2836</v>
      </c>
      <c r="B27" s="618"/>
      <c r="C27" s="619" t="s">
        <v>4545</v>
      </c>
      <c r="D27" s="620"/>
      <c r="E27" s="8"/>
      <c r="F27" s="8"/>
      <c r="G27" s="8"/>
      <c r="H27" s="8"/>
      <c r="I27" s="8"/>
      <c r="J27" s="412"/>
      <c r="K27" s="412"/>
      <c r="L27" s="412"/>
      <c r="M27" s="412"/>
      <c r="N27" s="412"/>
      <c r="O27" s="412"/>
      <c r="P27" s="412"/>
      <c r="Q27" s="412"/>
      <c r="R27" s="412"/>
      <c r="S27" s="412"/>
      <c r="T27" s="412"/>
      <c r="U27" s="412"/>
      <c r="V27" s="412"/>
      <c r="W27" s="412"/>
      <c r="X27" s="412"/>
      <c r="Y27" s="412"/>
      <c r="Z27" s="412"/>
      <c r="AA27" s="412"/>
      <c r="AB27" s="412"/>
      <c r="AC27" s="412"/>
      <c r="AD27" s="412"/>
      <c r="AE27" s="412"/>
      <c r="AF27" s="412"/>
      <c r="AG27" s="412"/>
      <c r="AH27" s="412"/>
      <c r="AI27" s="412"/>
      <c r="AJ27" s="412"/>
      <c r="AK27" s="412"/>
      <c r="AL27" s="412"/>
      <c r="AM27" s="412"/>
      <c r="AN27" s="412"/>
      <c r="AO27" s="412"/>
      <c r="AP27" s="412"/>
      <c r="AQ27" s="412"/>
      <c r="AR27" s="412"/>
      <c r="AS27" s="412"/>
      <c r="AT27" s="412"/>
      <c r="AU27" s="412"/>
      <c r="AV27" s="412"/>
      <c r="AW27" s="412"/>
      <c r="AX27" s="412"/>
      <c r="AY27" s="412"/>
      <c r="AZ27" s="412"/>
      <c r="BA27" s="412"/>
      <c r="BB27" s="412"/>
      <c r="BC27" s="412"/>
      <c r="BD27" s="412"/>
      <c r="BE27" s="412"/>
      <c r="BF27" s="412"/>
      <c r="BG27" s="412"/>
      <c r="BH27" s="412"/>
      <c r="BI27" s="412"/>
      <c r="BJ27" s="412"/>
      <c r="BK27" s="412"/>
      <c r="BL27" s="412"/>
      <c r="BM27" s="412"/>
      <c r="BN27" s="412"/>
      <c r="BO27" s="412"/>
      <c r="BP27" s="412"/>
      <c r="BQ27" s="412"/>
      <c r="BR27" s="412"/>
      <c r="BS27" s="412"/>
      <c r="BT27" s="412"/>
      <c r="BU27" s="412"/>
      <c r="BV27" s="412"/>
      <c r="BW27" s="412"/>
      <c r="BX27" s="412"/>
      <c r="BY27" s="412"/>
      <c r="BZ27" s="412"/>
      <c r="CA27" s="412"/>
      <c r="CB27" s="412"/>
      <c r="CC27" s="412"/>
      <c r="CD27" s="412"/>
      <c r="CE27" s="412"/>
      <c r="CF27" s="412"/>
      <c r="CG27" s="412"/>
      <c r="CH27" s="412"/>
      <c r="CI27" s="412"/>
      <c r="CJ27" s="412"/>
      <c r="CK27" s="412"/>
      <c r="CL27" s="412"/>
      <c r="CM27" s="412"/>
      <c r="CN27" s="412"/>
      <c r="CO27" s="412"/>
      <c r="CP27" s="412"/>
      <c r="CQ27" s="412"/>
      <c r="CR27" s="412"/>
      <c r="CS27" s="412"/>
      <c r="CT27" s="412"/>
      <c r="CU27" s="412"/>
      <c r="CV27" s="412"/>
      <c r="CW27" s="412"/>
      <c r="CX27" s="412"/>
      <c r="CY27" s="412"/>
      <c r="CZ27" s="412"/>
      <c r="DA27" s="412"/>
      <c r="DB27" s="412"/>
      <c r="DC27" s="412"/>
      <c r="DD27" s="412"/>
      <c r="DE27" s="412"/>
      <c r="DF27" s="412"/>
      <c r="DG27" s="412"/>
      <c r="DH27" s="412"/>
      <c r="DI27" s="412"/>
      <c r="DJ27" s="412"/>
      <c r="DK27" s="412"/>
      <c r="DL27" s="412"/>
      <c r="DM27" s="412"/>
      <c r="DN27" s="412"/>
      <c r="DO27" s="412"/>
      <c r="DP27" s="412"/>
      <c r="DQ27" s="412"/>
      <c r="DR27" s="412"/>
      <c r="DS27" s="412"/>
      <c r="DT27" s="412"/>
      <c r="DU27" s="412"/>
      <c r="DV27" s="412"/>
      <c r="DW27" s="412"/>
      <c r="DX27" s="412"/>
      <c r="DY27" s="412"/>
      <c r="DZ27" s="412"/>
      <c r="EA27" s="412"/>
      <c r="EB27" s="412"/>
      <c r="EC27" s="412"/>
      <c r="ED27" s="412"/>
      <c r="EE27" s="412"/>
      <c r="EF27" s="412"/>
      <c r="EG27" s="412"/>
      <c r="EH27" s="412"/>
      <c r="EI27" s="412"/>
      <c r="EJ27" s="412"/>
      <c r="EK27" s="412"/>
      <c r="EL27" s="412"/>
      <c r="EM27" s="412"/>
      <c r="EN27" s="412"/>
      <c r="EO27" s="412"/>
      <c r="EP27" s="412"/>
      <c r="EQ27" s="412"/>
      <c r="ER27" s="412"/>
      <c r="ES27" s="412"/>
      <c r="ET27" s="412"/>
      <c r="EU27" s="412"/>
      <c r="EV27" s="412"/>
      <c r="EW27" s="412"/>
      <c r="EX27" s="412"/>
      <c r="EY27" s="412"/>
      <c r="EZ27" s="412"/>
      <c r="FA27" s="412"/>
      <c r="FB27" s="412"/>
      <c r="FC27" s="412"/>
      <c r="FD27" s="412"/>
      <c r="FE27" s="412"/>
      <c r="FF27" s="412"/>
      <c r="FG27" s="412"/>
      <c r="FH27" s="412"/>
      <c r="FI27" s="412"/>
      <c r="FJ27" s="412"/>
      <c r="FK27" s="412"/>
      <c r="FL27" s="412"/>
      <c r="FM27" s="412"/>
      <c r="FN27" s="412"/>
      <c r="FO27" s="412"/>
      <c r="FP27" s="412"/>
      <c r="FQ27" s="412"/>
      <c r="FR27" s="412"/>
      <c r="FS27" s="412"/>
      <c r="FT27" s="412"/>
      <c r="FU27" s="412"/>
      <c r="FV27" s="412"/>
      <c r="FW27" s="412"/>
      <c r="FX27" s="412"/>
      <c r="FY27" s="412"/>
      <c r="FZ27" s="412"/>
      <c r="GA27" s="412"/>
      <c r="GB27" s="412"/>
      <c r="GC27" s="412"/>
      <c r="GD27" s="412"/>
      <c r="GE27" s="412"/>
      <c r="GF27" s="412"/>
      <c r="GG27" s="412"/>
      <c r="GH27" s="412"/>
      <c r="GI27" s="412"/>
      <c r="GJ27" s="412"/>
      <c r="GK27" s="412"/>
      <c r="GL27" s="412"/>
      <c r="GM27" s="412"/>
      <c r="GN27" s="412"/>
      <c r="GO27" s="412"/>
      <c r="GP27" s="412"/>
      <c r="GQ27" s="412"/>
      <c r="GR27" s="412"/>
      <c r="GS27" s="412"/>
      <c r="GT27" s="412"/>
      <c r="GU27" s="412"/>
      <c r="GV27" s="412"/>
      <c r="GW27" s="412"/>
      <c r="GX27" s="412"/>
      <c r="GY27" s="412"/>
      <c r="GZ27" s="412"/>
      <c r="HA27" s="412"/>
      <c r="HB27" s="412"/>
      <c r="HC27" s="412"/>
      <c r="HD27" s="412"/>
      <c r="HE27" s="412"/>
      <c r="HF27" s="412"/>
      <c r="HG27" s="412"/>
      <c r="HH27" s="412"/>
      <c r="HI27" s="412"/>
      <c r="HJ27" s="412"/>
      <c r="HK27" s="412"/>
      <c r="HL27" s="412"/>
      <c r="HM27" s="412"/>
      <c r="HN27" s="412"/>
      <c r="HO27" s="412"/>
      <c r="HP27" s="412"/>
      <c r="HQ27" s="412"/>
      <c r="HR27" s="412"/>
      <c r="HS27" s="412"/>
      <c r="HT27" s="412"/>
      <c r="HU27" s="412"/>
      <c r="HV27" s="412"/>
      <c r="HW27" s="412"/>
      <c r="HX27" s="412"/>
      <c r="HY27" s="412"/>
      <c r="HZ27" s="412"/>
      <c r="IA27" s="412"/>
      <c r="IB27" s="412"/>
      <c r="IC27" s="412"/>
      <c r="ID27" s="412"/>
      <c r="IE27" s="412"/>
      <c r="IF27" s="412"/>
      <c r="IG27" s="412"/>
      <c r="IH27" s="412"/>
      <c r="II27" s="412"/>
      <c r="IJ27" s="412"/>
      <c r="IK27" s="412"/>
      <c r="IL27" s="412"/>
      <c r="IM27" s="412"/>
      <c r="IN27" s="412"/>
      <c r="IO27" s="412"/>
    </row>
    <row r="28" spans="1:249" ht="18" customHeight="1">
      <c r="A28" s="617"/>
      <c r="B28" s="618"/>
      <c r="C28" s="618"/>
      <c r="D28" s="620"/>
      <c r="E28" s="8"/>
      <c r="F28" s="8"/>
      <c r="G28" s="8"/>
      <c r="H28" s="8"/>
      <c r="I28" s="8"/>
      <c r="J28" s="412"/>
      <c r="K28" s="412"/>
      <c r="L28" s="412"/>
      <c r="M28" s="412"/>
      <c r="N28" s="412"/>
      <c r="O28" s="412"/>
      <c r="P28" s="412"/>
      <c r="Q28" s="412"/>
      <c r="R28" s="412"/>
      <c r="S28" s="412"/>
      <c r="T28" s="412"/>
      <c r="U28" s="412"/>
      <c r="V28" s="412"/>
      <c r="W28" s="412"/>
      <c r="X28" s="412"/>
      <c r="Y28" s="412"/>
      <c r="Z28" s="412"/>
      <c r="AA28" s="412"/>
      <c r="AB28" s="412"/>
      <c r="AC28" s="412"/>
      <c r="AD28" s="412"/>
      <c r="AE28" s="412"/>
      <c r="AF28" s="412"/>
      <c r="AG28" s="412"/>
      <c r="AH28" s="412"/>
      <c r="AI28" s="412"/>
      <c r="AJ28" s="412"/>
      <c r="AK28" s="412"/>
      <c r="AL28" s="412"/>
      <c r="AM28" s="412"/>
      <c r="AN28" s="412"/>
      <c r="AO28" s="412"/>
      <c r="AP28" s="412"/>
      <c r="AQ28" s="412"/>
      <c r="AR28" s="412"/>
      <c r="AS28" s="412"/>
      <c r="AT28" s="412"/>
      <c r="AU28" s="412"/>
      <c r="AV28" s="412"/>
      <c r="AW28" s="412"/>
      <c r="AX28" s="412"/>
      <c r="AY28" s="412"/>
      <c r="AZ28" s="412"/>
      <c r="BA28" s="412"/>
      <c r="BB28" s="412"/>
      <c r="BC28" s="412"/>
      <c r="BD28" s="412"/>
      <c r="BE28" s="412"/>
      <c r="BF28" s="412"/>
      <c r="BG28" s="412"/>
      <c r="BH28" s="412"/>
      <c r="BI28" s="412"/>
      <c r="BJ28" s="412"/>
      <c r="BK28" s="412"/>
      <c r="BL28" s="412"/>
      <c r="BM28" s="412"/>
      <c r="BN28" s="412"/>
      <c r="BO28" s="412"/>
      <c r="BP28" s="412"/>
      <c r="BQ28" s="412"/>
      <c r="BR28" s="412"/>
      <c r="BS28" s="412"/>
      <c r="BT28" s="412"/>
      <c r="BU28" s="412"/>
      <c r="BV28" s="412"/>
      <c r="BW28" s="412"/>
      <c r="BX28" s="412"/>
      <c r="BY28" s="412"/>
      <c r="BZ28" s="412"/>
      <c r="CA28" s="412"/>
      <c r="CB28" s="412"/>
      <c r="CC28" s="412"/>
      <c r="CD28" s="412"/>
      <c r="CE28" s="412"/>
      <c r="CF28" s="412"/>
      <c r="CG28" s="412"/>
      <c r="CH28" s="412"/>
      <c r="CI28" s="412"/>
      <c r="CJ28" s="412"/>
      <c r="CK28" s="412"/>
      <c r="CL28" s="412"/>
      <c r="CM28" s="412"/>
      <c r="CN28" s="412"/>
      <c r="CO28" s="412"/>
      <c r="CP28" s="412"/>
      <c r="CQ28" s="412"/>
      <c r="CR28" s="412"/>
      <c r="CS28" s="412"/>
      <c r="CT28" s="412"/>
      <c r="CU28" s="412"/>
      <c r="CV28" s="412"/>
      <c r="CW28" s="412"/>
      <c r="CX28" s="412"/>
      <c r="CY28" s="412"/>
      <c r="CZ28" s="412"/>
      <c r="DA28" s="412"/>
      <c r="DB28" s="412"/>
      <c r="DC28" s="412"/>
      <c r="DD28" s="412"/>
      <c r="DE28" s="412"/>
      <c r="DF28" s="412"/>
      <c r="DG28" s="412"/>
      <c r="DH28" s="412"/>
      <c r="DI28" s="412"/>
      <c r="DJ28" s="412"/>
      <c r="DK28" s="412"/>
      <c r="DL28" s="412"/>
      <c r="DM28" s="412"/>
      <c r="DN28" s="412"/>
      <c r="DO28" s="412"/>
      <c r="DP28" s="412"/>
      <c r="DQ28" s="412"/>
      <c r="DR28" s="412"/>
      <c r="DS28" s="412"/>
      <c r="DT28" s="412"/>
      <c r="DU28" s="412"/>
      <c r="DV28" s="412"/>
      <c r="DW28" s="412"/>
      <c r="DX28" s="412"/>
      <c r="DY28" s="412"/>
      <c r="DZ28" s="412"/>
      <c r="EA28" s="412"/>
      <c r="EB28" s="412"/>
      <c r="EC28" s="412"/>
      <c r="ED28" s="412"/>
      <c r="EE28" s="412"/>
      <c r="EF28" s="412"/>
      <c r="EG28" s="412"/>
      <c r="EH28" s="412"/>
      <c r="EI28" s="412"/>
      <c r="EJ28" s="412"/>
      <c r="EK28" s="412"/>
      <c r="EL28" s="412"/>
      <c r="EM28" s="412"/>
      <c r="EN28" s="412"/>
      <c r="EO28" s="412"/>
      <c r="EP28" s="412"/>
      <c r="EQ28" s="412"/>
      <c r="ER28" s="412"/>
      <c r="ES28" s="412"/>
      <c r="ET28" s="412"/>
      <c r="EU28" s="412"/>
      <c r="EV28" s="412"/>
      <c r="EW28" s="412"/>
      <c r="EX28" s="412"/>
      <c r="EY28" s="412"/>
      <c r="EZ28" s="412"/>
      <c r="FA28" s="412"/>
      <c r="FB28" s="412"/>
      <c r="FC28" s="412"/>
      <c r="FD28" s="412"/>
      <c r="FE28" s="412"/>
      <c r="FF28" s="412"/>
      <c r="FG28" s="412"/>
      <c r="FH28" s="412"/>
      <c r="FI28" s="412"/>
      <c r="FJ28" s="412"/>
      <c r="FK28" s="412"/>
      <c r="FL28" s="412"/>
      <c r="FM28" s="412"/>
      <c r="FN28" s="412"/>
      <c r="FO28" s="412"/>
      <c r="FP28" s="412"/>
      <c r="FQ28" s="412"/>
      <c r="FR28" s="412"/>
      <c r="FS28" s="412"/>
      <c r="FT28" s="412"/>
      <c r="FU28" s="412"/>
      <c r="FV28" s="412"/>
      <c r="FW28" s="412"/>
      <c r="FX28" s="412"/>
      <c r="FY28" s="412"/>
      <c r="FZ28" s="412"/>
      <c r="GA28" s="412"/>
      <c r="GB28" s="412"/>
      <c r="GC28" s="412"/>
      <c r="GD28" s="412"/>
      <c r="GE28" s="412"/>
      <c r="GF28" s="412"/>
      <c r="GG28" s="412"/>
      <c r="GH28" s="412"/>
      <c r="GI28" s="412"/>
      <c r="GJ28" s="412"/>
      <c r="GK28" s="412"/>
      <c r="GL28" s="412"/>
      <c r="GM28" s="412"/>
      <c r="GN28" s="412"/>
      <c r="GO28" s="412"/>
      <c r="GP28" s="412"/>
      <c r="GQ28" s="412"/>
      <c r="GR28" s="412"/>
      <c r="GS28" s="412"/>
      <c r="GT28" s="412"/>
      <c r="GU28" s="412"/>
      <c r="GV28" s="412"/>
      <c r="GW28" s="412"/>
      <c r="GX28" s="412"/>
      <c r="GY28" s="412"/>
      <c r="GZ28" s="412"/>
      <c r="HA28" s="412"/>
      <c r="HB28" s="412"/>
      <c r="HC28" s="412"/>
      <c r="HD28" s="412"/>
      <c r="HE28" s="412"/>
      <c r="HF28" s="412"/>
      <c r="HG28" s="412"/>
      <c r="HH28" s="412"/>
      <c r="HI28" s="412"/>
      <c r="HJ28" s="412"/>
      <c r="HK28" s="412"/>
      <c r="HL28" s="412"/>
      <c r="HM28" s="412"/>
      <c r="HN28" s="412"/>
      <c r="HO28" s="412"/>
      <c r="HP28" s="412"/>
      <c r="HQ28" s="412"/>
      <c r="HR28" s="412"/>
      <c r="HS28" s="412"/>
      <c r="HT28" s="412"/>
      <c r="HU28" s="412"/>
      <c r="HV28" s="412"/>
      <c r="HW28" s="412"/>
      <c r="HX28" s="412"/>
      <c r="HY28" s="412"/>
      <c r="HZ28" s="412"/>
      <c r="IA28" s="412"/>
      <c r="IB28" s="412"/>
      <c r="IC28" s="412"/>
      <c r="ID28" s="412"/>
      <c r="IE28" s="412"/>
      <c r="IF28" s="412"/>
      <c r="IG28" s="412"/>
      <c r="IH28" s="412"/>
      <c r="II28" s="412"/>
      <c r="IJ28" s="412"/>
      <c r="IK28" s="412"/>
      <c r="IL28" s="412"/>
      <c r="IM28" s="412"/>
      <c r="IN28" s="412"/>
      <c r="IO28" s="412"/>
    </row>
    <row r="29" spans="1:249" ht="18" customHeight="1">
      <c r="A29" s="617" t="s">
        <v>2837</v>
      </c>
      <c r="B29" s="618"/>
      <c r="C29" s="619" t="s">
        <v>4852</v>
      </c>
      <c r="D29" s="620"/>
      <c r="E29" s="8"/>
      <c r="F29" s="8"/>
      <c r="G29" s="8"/>
      <c r="H29" s="8"/>
      <c r="I29" s="8"/>
      <c r="J29" s="412"/>
      <c r="K29" s="412"/>
      <c r="L29" s="412"/>
      <c r="M29" s="412"/>
      <c r="N29" s="412"/>
      <c r="O29" s="412"/>
      <c r="P29" s="412"/>
      <c r="Q29" s="412"/>
      <c r="R29" s="412"/>
      <c r="S29" s="412"/>
      <c r="T29" s="412"/>
      <c r="U29" s="412"/>
      <c r="V29" s="412"/>
      <c r="W29" s="412"/>
      <c r="X29" s="412"/>
      <c r="Y29" s="412"/>
      <c r="Z29" s="412"/>
      <c r="AA29" s="412"/>
      <c r="AB29" s="412"/>
      <c r="AC29" s="412"/>
      <c r="AD29" s="412"/>
      <c r="AE29" s="412"/>
      <c r="AF29" s="412"/>
      <c r="AG29" s="412"/>
      <c r="AH29" s="412"/>
      <c r="AI29" s="412"/>
      <c r="AJ29" s="412"/>
      <c r="AK29" s="412"/>
      <c r="AL29" s="412"/>
      <c r="AM29" s="412"/>
      <c r="AN29" s="412"/>
      <c r="AO29" s="412"/>
      <c r="AP29" s="412"/>
      <c r="AQ29" s="412"/>
      <c r="AR29" s="412"/>
      <c r="AS29" s="412"/>
      <c r="AT29" s="412"/>
      <c r="AU29" s="412"/>
      <c r="AV29" s="412"/>
      <c r="AW29" s="412"/>
      <c r="AX29" s="412"/>
      <c r="AY29" s="412"/>
      <c r="AZ29" s="412"/>
      <c r="BA29" s="412"/>
      <c r="BB29" s="412"/>
      <c r="BC29" s="412"/>
      <c r="BD29" s="412"/>
      <c r="BE29" s="412"/>
      <c r="BF29" s="412"/>
      <c r="BG29" s="412"/>
      <c r="BH29" s="412"/>
      <c r="BI29" s="412"/>
      <c r="BJ29" s="412"/>
      <c r="BK29" s="412"/>
      <c r="BL29" s="412"/>
      <c r="BM29" s="412"/>
      <c r="BN29" s="412"/>
      <c r="BO29" s="412"/>
      <c r="BP29" s="412"/>
      <c r="BQ29" s="412"/>
      <c r="BR29" s="412"/>
      <c r="BS29" s="412"/>
      <c r="BT29" s="412"/>
      <c r="BU29" s="412"/>
      <c r="BV29" s="412"/>
      <c r="BW29" s="412"/>
      <c r="BX29" s="412"/>
      <c r="BY29" s="412"/>
      <c r="BZ29" s="412"/>
      <c r="CA29" s="412"/>
      <c r="CB29" s="412"/>
      <c r="CC29" s="412"/>
      <c r="CD29" s="412"/>
      <c r="CE29" s="412"/>
      <c r="CF29" s="412"/>
      <c r="CG29" s="412"/>
      <c r="CH29" s="412"/>
      <c r="CI29" s="412"/>
      <c r="CJ29" s="412"/>
      <c r="CK29" s="412"/>
      <c r="CL29" s="412"/>
      <c r="CM29" s="412"/>
      <c r="CN29" s="412"/>
      <c r="CO29" s="412"/>
      <c r="CP29" s="412"/>
      <c r="CQ29" s="412"/>
      <c r="CR29" s="412"/>
      <c r="CS29" s="412"/>
      <c r="CT29" s="412"/>
      <c r="CU29" s="412"/>
      <c r="CV29" s="412"/>
      <c r="CW29" s="412"/>
      <c r="CX29" s="412"/>
      <c r="CY29" s="412"/>
      <c r="CZ29" s="412"/>
      <c r="DA29" s="412"/>
      <c r="DB29" s="412"/>
      <c r="DC29" s="412"/>
      <c r="DD29" s="412"/>
      <c r="DE29" s="412"/>
      <c r="DF29" s="412"/>
      <c r="DG29" s="412"/>
      <c r="DH29" s="412"/>
      <c r="DI29" s="412"/>
      <c r="DJ29" s="412"/>
      <c r="DK29" s="412"/>
      <c r="DL29" s="412"/>
      <c r="DM29" s="412"/>
      <c r="DN29" s="412"/>
      <c r="DO29" s="412"/>
      <c r="DP29" s="412"/>
      <c r="DQ29" s="412"/>
      <c r="DR29" s="412"/>
      <c r="DS29" s="412"/>
      <c r="DT29" s="412"/>
      <c r="DU29" s="412"/>
      <c r="DV29" s="412"/>
      <c r="DW29" s="412"/>
      <c r="DX29" s="412"/>
      <c r="DY29" s="412"/>
      <c r="DZ29" s="412"/>
      <c r="EA29" s="412"/>
      <c r="EB29" s="412"/>
      <c r="EC29" s="412"/>
      <c r="ED29" s="412"/>
      <c r="EE29" s="412"/>
      <c r="EF29" s="412"/>
      <c r="EG29" s="412"/>
      <c r="EH29" s="412"/>
      <c r="EI29" s="412"/>
      <c r="EJ29" s="412"/>
      <c r="EK29" s="412"/>
      <c r="EL29" s="412"/>
      <c r="EM29" s="412"/>
      <c r="EN29" s="412"/>
      <c r="EO29" s="412"/>
      <c r="EP29" s="412"/>
      <c r="EQ29" s="412"/>
      <c r="ER29" s="412"/>
      <c r="ES29" s="412"/>
      <c r="ET29" s="412"/>
      <c r="EU29" s="412"/>
      <c r="EV29" s="412"/>
      <c r="EW29" s="412"/>
      <c r="EX29" s="412"/>
      <c r="EY29" s="412"/>
      <c r="EZ29" s="412"/>
      <c r="FA29" s="412"/>
      <c r="FB29" s="412"/>
      <c r="FC29" s="412"/>
      <c r="FD29" s="412"/>
      <c r="FE29" s="412"/>
      <c r="FF29" s="412"/>
      <c r="FG29" s="412"/>
      <c r="FH29" s="412"/>
      <c r="FI29" s="412"/>
      <c r="FJ29" s="412"/>
      <c r="FK29" s="412"/>
      <c r="FL29" s="412"/>
      <c r="FM29" s="412"/>
      <c r="FN29" s="412"/>
      <c r="FO29" s="412"/>
      <c r="FP29" s="412"/>
      <c r="FQ29" s="412"/>
      <c r="FR29" s="412"/>
      <c r="FS29" s="412"/>
      <c r="FT29" s="412"/>
      <c r="FU29" s="412"/>
      <c r="FV29" s="412"/>
      <c r="FW29" s="412"/>
      <c r="FX29" s="412"/>
      <c r="FY29" s="412"/>
      <c r="FZ29" s="412"/>
      <c r="GA29" s="412"/>
      <c r="GB29" s="412"/>
      <c r="GC29" s="412"/>
      <c r="GD29" s="412"/>
      <c r="GE29" s="412"/>
      <c r="GF29" s="412"/>
      <c r="GG29" s="412"/>
      <c r="GH29" s="412"/>
      <c r="GI29" s="412"/>
      <c r="GJ29" s="412"/>
      <c r="GK29" s="412"/>
      <c r="GL29" s="412"/>
      <c r="GM29" s="412"/>
      <c r="GN29" s="412"/>
      <c r="GO29" s="412"/>
      <c r="GP29" s="412"/>
      <c r="GQ29" s="412"/>
      <c r="GR29" s="412"/>
      <c r="GS29" s="412"/>
      <c r="GT29" s="412"/>
      <c r="GU29" s="412"/>
      <c r="GV29" s="412"/>
      <c r="GW29" s="412"/>
      <c r="GX29" s="412"/>
      <c r="GY29" s="412"/>
      <c r="GZ29" s="412"/>
      <c r="HA29" s="412"/>
      <c r="HB29" s="412"/>
      <c r="HC29" s="412"/>
      <c r="HD29" s="412"/>
      <c r="HE29" s="412"/>
      <c r="HF29" s="412"/>
      <c r="HG29" s="412"/>
      <c r="HH29" s="412"/>
      <c r="HI29" s="412"/>
      <c r="HJ29" s="412"/>
      <c r="HK29" s="412"/>
      <c r="HL29" s="412"/>
      <c r="HM29" s="412"/>
      <c r="HN29" s="412"/>
      <c r="HO29" s="412"/>
      <c r="HP29" s="412"/>
      <c r="HQ29" s="412"/>
      <c r="HR29" s="412"/>
      <c r="HS29" s="412"/>
      <c r="HT29" s="412"/>
      <c r="HU29" s="412"/>
      <c r="HV29" s="412"/>
      <c r="HW29" s="412"/>
      <c r="HX29" s="412"/>
      <c r="HY29" s="412"/>
      <c r="HZ29" s="412"/>
      <c r="IA29" s="412"/>
      <c r="IB29" s="412"/>
      <c r="IC29" s="412"/>
      <c r="ID29" s="412"/>
      <c r="IE29" s="412"/>
      <c r="IF29" s="412"/>
      <c r="IG29" s="412"/>
      <c r="IH29" s="412"/>
      <c r="II29" s="412"/>
      <c r="IJ29" s="412"/>
      <c r="IK29" s="412"/>
      <c r="IL29" s="412"/>
      <c r="IM29" s="412"/>
      <c r="IN29" s="412"/>
      <c r="IO29" s="412"/>
    </row>
    <row r="30" spans="1:249" ht="18" customHeight="1">
      <c r="A30" s="621"/>
      <c r="B30" s="616"/>
      <c r="C30" s="616"/>
      <c r="D30" s="616"/>
      <c r="E30" s="8"/>
      <c r="F30" s="8"/>
      <c r="G30" s="8"/>
      <c r="H30" s="8"/>
      <c r="I30" s="8"/>
      <c r="J30" s="412"/>
      <c r="K30" s="412"/>
      <c r="L30" s="412"/>
      <c r="M30" s="412"/>
      <c r="N30" s="412"/>
      <c r="O30" s="412"/>
      <c r="P30" s="412"/>
      <c r="Q30" s="412"/>
      <c r="R30" s="412"/>
      <c r="S30" s="412"/>
      <c r="T30" s="412"/>
      <c r="U30" s="412"/>
      <c r="V30" s="412"/>
      <c r="W30" s="412"/>
      <c r="X30" s="412"/>
      <c r="Y30" s="412"/>
      <c r="Z30" s="412"/>
      <c r="AA30" s="412"/>
      <c r="AB30" s="412"/>
      <c r="AC30" s="412"/>
      <c r="AD30" s="412"/>
      <c r="AE30" s="412"/>
      <c r="AF30" s="412"/>
      <c r="AG30" s="412"/>
      <c r="AH30" s="412"/>
      <c r="AI30" s="412"/>
      <c r="AJ30" s="412"/>
      <c r="AK30" s="412"/>
      <c r="AL30" s="412"/>
      <c r="AM30" s="412"/>
      <c r="AN30" s="412"/>
      <c r="AO30" s="412"/>
      <c r="AP30" s="412"/>
      <c r="AQ30" s="412"/>
      <c r="AR30" s="412"/>
      <c r="AS30" s="412"/>
      <c r="AT30" s="412"/>
      <c r="AU30" s="412"/>
      <c r="AV30" s="412"/>
      <c r="AW30" s="412"/>
      <c r="AX30" s="412"/>
      <c r="AY30" s="412"/>
      <c r="AZ30" s="412"/>
      <c r="BA30" s="412"/>
      <c r="BB30" s="412"/>
      <c r="BC30" s="412"/>
      <c r="BD30" s="412"/>
      <c r="BE30" s="412"/>
      <c r="BF30" s="412"/>
      <c r="BG30" s="412"/>
      <c r="BH30" s="412"/>
      <c r="BI30" s="412"/>
      <c r="BJ30" s="412"/>
      <c r="BK30" s="412"/>
      <c r="BL30" s="412"/>
      <c r="BM30" s="412"/>
      <c r="BN30" s="412"/>
      <c r="BO30" s="412"/>
      <c r="BP30" s="412"/>
      <c r="BQ30" s="412"/>
      <c r="BR30" s="412"/>
      <c r="BS30" s="412"/>
      <c r="BT30" s="412"/>
      <c r="BU30" s="412"/>
      <c r="BV30" s="412"/>
      <c r="BW30" s="412"/>
      <c r="BX30" s="412"/>
      <c r="BY30" s="412"/>
      <c r="BZ30" s="412"/>
      <c r="CA30" s="412"/>
      <c r="CB30" s="412"/>
      <c r="CC30" s="412"/>
      <c r="CD30" s="412"/>
      <c r="CE30" s="412"/>
      <c r="CF30" s="412"/>
      <c r="CG30" s="412"/>
      <c r="CH30" s="412"/>
      <c r="CI30" s="412"/>
      <c r="CJ30" s="412"/>
      <c r="CK30" s="412"/>
      <c r="CL30" s="412"/>
      <c r="CM30" s="412"/>
      <c r="CN30" s="412"/>
      <c r="CO30" s="412"/>
      <c r="CP30" s="412"/>
      <c r="CQ30" s="412"/>
      <c r="CR30" s="412"/>
      <c r="CS30" s="412"/>
      <c r="CT30" s="412"/>
      <c r="CU30" s="412"/>
      <c r="CV30" s="412"/>
      <c r="CW30" s="412"/>
      <c r="CX30" s="412"/>
      <c r="CY30" s="412"/>
      <c r="CZ30" s="412"/>
      <c r="DA30" s="412"/>
      <c r="DB30" s="412"/>
      <c r="DC30" s="412"/>
      <c r="DD30" s="412"/>
      <c r="DE30" s="412"/>
      <c r="DF30" s="412"/>
      <c r="DG30" s="412"/>
      <c r="DH30" s="412"/>
      <c r="DI30" s="412"/>
      <c r="DJ30" s="412"/>
      <c r="DK30" s="412"/>
      <c r="DL30" s="412"/>
      <c r="DM30" s="412"/>
      <c r="DN30" s="412"/>
      <c r="DO30" s="412"/>
      <c r="DP30" s="412"/>
      <c r="DQ30" s="412"/>
      <c r="DR30" s="412"/>
      <c r="DS30" s="412"/>
      <c r="DT30" s="412"/>
      <c r="DU30" s="412"/>
      <c r="DV30" s="412"/>
      <c r="DW30" s="412"/>
      <c r="DX30" s="412"/>
      <c r="DY30" s="412"/>
      <c r="DZ30" s="412"/>
      <c r="EA30" s="412"/>
      <c r="EB30" s="412"/>
      <c r="EC30" s="412"/>
      <c r="ED30" s="412"/>
      <c r="EE30" s="412"/>
      <c r="EF30" s="412"/>
      <c r="EG30" s="412"/>
      <c r="EH30" s="412"/>
      <c r="EI30" s="412"/>
      <c r="EJ30" s="412"/>
      <c r="EK30" s="412"/>
      <c r="EL30" s="412"/>
      <c r="EM30" s="412"/>
      <c r="EN30" s="412"/>
      <c r="EO30" s="412"/>
      <c r="EP30" s="412"/>
      <c r="EQ30" s="412"/>
      <c r="ER30" s="412"/>
      <c r="ES30" s="412"/>
      <c r="ET30" s="412"/>
      <c r="EU30" s="412"/>
      <c r="EV30" s="412"/>
      <c r="EW30" s="412"/>
      <c r="EX30" s="412"/>
      <c r="EY30" s="412"/>
      <c r="EZ30" s="412"/>
      <c r="FA30" s="412"/>
      <c r="FB30" s="412"/>
      <c r="FC30" s="412"/>
      <c r="FD30" s="412"/>
      <c r="FE30" s="412"/>
      <c r="FF30" s="412"/>
      <c r="FG30" s="412"/>
      <c r="FH30" s="412"/>
      <c r="FI30" s="412"/>
      <c r="FJ30" s="412"/>
      <c r="FK30" s="412"/>
      <c r="FL30" s="412"/>
      <c r="FM30" s="412"/>
      <c r="FN30" s="412"/>
      <c r="FO30" s="412"/>
      <c r="FP30" s="412"/>
      <c r="FQ30" s="412"/>
      <c r="FR30" s="412"/>
      <c r="FS30" s="412"/>
      <c r="FT30" s="412"/>
      <c r="FU30" s="412"/>
      <c r="FV30" s="412"/>
      <c r="FW30" s="412"/>
      <c r="FX30" s="412"/>
      <c r="FY30" s="412"/>
      <c r="FZ30" s="412"/>
      <c r="GA30" s="412"/>
      <c r="GB30" s="412"/>
      <c r="GC30" s="412"/>
      <c r="GD30" s="412"/>
      <c r="GE30" s="412"/>
      <c r="GF30" s="412"/>
      <c r="GG30" s="412"/>
      <c r="GH30" s="412"/>
      <c r="GI30" s="412"/>
      <c r="GJ30" s="412"/>
      <c r="GK30" s="412"/>
      <c r="GL30" s="412"/>
      <c r="GM30" s="412"/>
      <c r="GN30" s="412"/>
      <c r="GO30" s="412"/>
      <c r="GP30" s="412"/>
      <c r="GQ30" s="412"/>
      <c r="GR30" s="412"/>
      <c r="GS30" s="412"/>
      <c r="GT30" s="412"/>
      <c r="GU30" s="412"/>
      <c r="GV30" s="412"/>
      <c r="GW30" s="412"/>
      <c r="GX30" s="412"/>
      <c r="GY30" s="412"/>
      <c r="GZ30" s="412"/>
      <c r="HA30" s="412"/>
      <c r="HB30" s="412"/>
      <c r="HC30" s="412"/>
      <c r="HD30" s="412"/>
      <c r="HE30" s="412"/>
      <c r="HF30" s="412"/>
      <c r="HG30" s="412"/>
      <c r="HH30" s="412"/>
      <c r="HI30" s="412"/>
      <c r="HJ30" s="412"/>
      <c r="HK30" s="412"/>
      <c r="HL30" s="412"/>
      <c r="HM30" s="412"/>
      <c r="HN30" s="412"/>
      <c r="HO30" s="412"/>
      <c r="HP30" s="412"/>
      <c r="HQ30" s="412"/>
      <c r="HR30" s="412"/>
      <c r="HS30" s="412"/>
      <c r="HT30" s="412"/>
      <c r="HU30" s="412"/>
      <c r="HV30" s="412"/>
      <c r="HW30" s="412"/>
      <c r="HX30" s="412"/>
      <c r="HY30" s="412"/>
      <c r="HZ30" s="412"/>
      <c r="IA30" s="412"/>
      <c r="IB30" s="412"/>
      <c r="IC30" s="412"/>
      <c r="ID30" s="412"/>
      <c r="IE30" s="412"/>
      <c r="IF30" s="412"/>
      <c r="IG30" s="412"/>
      <c r="IH30" s="412"/>
      <c r="II30" s="412"/>
      <c r="IJ30" s="412"/>
      <c r="IK30" s="412"/>
      <c r="IL30" s="412"/>
      <c r="IM30" s="412"/>
      <c r="IN30" s="412"/>
      <c r="IO30" s="412"/>
    </row>
    <row r="31" spans="1:249" ht="18" customHeight="1">
      <c r="A31" s="622"/>
      <c r="B31" s="623"/>
      <c r="C31" s="623"/>
      <c r="D31" s="624"/>
      <c r="E31" s="535"/>
      <c r="F31" s="535"/>
      <c r="G31" s="8"/>
      <c r="H31" s="8"/>
      <c r="I31" s="8"/>
      <c r="J31" s="412"/>
      <c r="K31" s="412"/>
      <c r="L31" s="412"/>
      <c r="M31" s="412"/>
      <c r="N31" s="412"/>
      <c r="O31" s="412"/>
      <c r="P31" s="412"/>
      <c r="Q31" s="412"/>
      <c r="R31" s="412"/>
      <c r="S31" s="412"/>
      <c r="T31" s="412"/>
      <c r="U31" s="412"/>
      <c r="V31" s="412"/>
      <c r="W31" s="412"/>
      <c r="X31" s="412"/>
      <c r="Y31" s="412"/>
      <c r="Z31" s="412"/>
      <c r="AA31" s="412"/>
      <c r="AB31" s="412"/>
      <c r="AC31" s="412"/>
      <c r="AD31" s="412"/>
      <c r="AE31" s="412"/>
      <c r="AF31" s="412"/>
      <c r="AG31" s="412"/>
      <c r="AH31" s="412"/>
      <c r="AI31" s="412"/>
      <c r="AJ31" s="412"/>
      <c r="AK31" s="412"/>
      <c r="AL31" s="412"/>
      <c r="AM31" s="412"/>
      <c r="AN31" s="412"/>
      <c r="AO31" s="412"/>
      <c r="AP31" s="412"/>
      <c r="AQ31" s="412"/>
      <c r="AR31" s="412"/>
      <c r="AS31" s="412"/>
      <c r="AT31" s="412"/>
      <c r="AU31" s="412"/>
      <c r="AV31" s="412"/>
      <c r="AW31" s="412"/>
      <c r="AX31" s="412"/>
      <c r="AY31" s="412"/>
      <c r="AZ31" s="412"/>
      <c r="BA31" s="412"/>
      <c r="BB31" s="412"/>
      <c r="BC31" s="412"/>
      <c r="BD31" s="412"/>
      <c r="BE31" s="412"/>
      <c r="BF31" s="412"/>
      <c r="BG31" s="412"/>
      <c r="BH31" s="412"/>
      <c r="BI31" s="412"/>
      <c r="BJ31" s="412"/>
      <c r="BK31" s="412"/>
      <c r="BL31" s="412"/>
      <c r="BM31" s="412"/>
      <c r="BN31" s="412"/>
      <c r="BO31" s="412"/>
      <c r="BP31" s="412"/>
      <c r="BQ31" s="412"/>
      <c r="BR31" s="412"/>
      <c r="BS31" s="412"/>
      <c r="BT31" s="412"/>
      <c r="BU31" s="412"/>
      <c r="BV31" s="412"/>
      <c r="BW31" s="412"/>
      <c r="BX31" s="412"/>
      <c r="BY31" s="412"/>
      <c r="BZ31" s="412"/>
      <c r="CA31" s="412"/>
      <c r="CB31" s="412"/>
      <c r="CC31" s="412"/>
      <c r="CD31" s="412"/>
      <c r="CE31" s="412"/>
      <c r="CF31" s="412"/>
      <c r="CG31" s="412"/>
      <c r="CH31" s="412"/>
      <c r="CI31" s="412"/>
      <c r="CJ31" s="412"/>
      <c r="CK31" s="412"/>
      <c r="CL31" s="412"/>
      <c r="CM31" s="412"/>
      <c r="CN31" s="412"/>
      <c r="CO31" s="412"/>
      <c r="CP31" s="412"/>
      <c r="CQ31" s="412"/>
      <c r="CR31" s="412"/>
      <c r="CS31" s="412"/>
      <c r="CT31" s="412"/>
      <c r="CU31" s="412"/>
      <c r="CV31" s="412"/>
      <c r="CW31" s="412"/>
      <c r="CX31" s="412"/>
      <c r="CY31" s="412"/>
      <c r="CZ31" s="412"/>
      <c r="DA31" s="412"/>
      <c r="DB31" s="412"/>
      <c r="DC31" s="412"/>
      <c r="DD31" s="412"/>
      <c r="DE31" s="412"/>
      <c r="DF31" s="412"/>
      <c r="DG31" s="412"/>
      <c r="DH31" s="412"/>
      <c r="DI31" s="412"/>
      <c r="DJ31" s="412"/>
      <c r="DK31" s="412"/>
      <c r="DL31" s="412"/>
      <c r="DM31" s="412"/>
      <c r="DN31" s="412"/>
      <c r="DO31" s="412"/>
      <c r="DP31" s="412"/>
      <c r="DQ31" s="412"/>
      <c r="DR31" s="412"/>
      <c r="DS31" s="412"/>
      <c r="DT31" s="412"/>
      <c r="DU31" s="412"/>
      <c r="DV31" s="412"/>
      <c r="DW31" s="412"/>
      <c r="DX31" s="412"/>
      <c r="DY31" s="412"/>
      <c r="DZ31" s="412"/>
      <c r="EA31" s="412"/>
      <c r="EB31" s="412"/>
      <c r="EC31" s="412"/>
      <c r="ED31" s="412"/>
      <c r="EE31" s="412"/>
      <c r="EF31" s="412"/>
      <c r="EG31" s="412"/>
      <c r="EH31" s="412"/>
      <c r="EI31" s="412"/>
      <c r="EJ31" s="412"/>
      <c r="EK31" s="412"/>
      <c r="EL31" s="412"/>
      <c r="EM31" s="412"/>
      <c r="EN31" s="412"/>
      <c r="EO31" s="412"/>
      <c r="EP31" s="412"/>
      <c r="EQ31" s="412"/>
      <c r="ER31" s="412"/>
      <c r="ES31" s="412"/>
      <c r="ET31" s="412"/>
      <c r="EU31" s="412"/>
      <c r="EV31" s="412"/>
      <c r="EW31" s="412"/>
      <c r="EX31" s="412"/>
      <c r="EY31" s="412"/>
      <c r="EZ31" s="412"/>
      <c r="FA31" s="412"/>
      <c r="FB31" s="412"/>
      <c r="FC31" s="412"/>
      <c r="FD31" s="412"/>
      <c r="FE31" s="412"/>
      <c r="FF31" s="412"/>
      <c r="FG31" s="412"/>
      <c r="FH31" s="412"/>
      <c r="FI31" s="412"/>
      <c r="FJ31" s="412"/>
      <c r="FK31" s="412"/>
      <c r="FL31" s="412"/>
      <c r="FM31" s="412"/>
      <c r="FN31" s="412"/>
      <c r="FO31" s="412"/>
      <c r="FP31" s="412"/>
      <c r="FQ31" s="412"/>
      <c r="FR31" s="412"/>
      <c r="FS31" s="412"/>
      <c r="FT31" s="412"/>
      <c r="FU31" s="412"/>
      <c r="FV31" s="412"/>
      <c r="FW31" s="412"/>
      <c r="FX31" s="412"/>
      <c r="FY31" s="412"/>
      <c r="FZ31" s="412"/>
      <c r="GA31" s="412"/>
      <c r="GB31" s="412"/>
      <c r="GC31" s="412"/>
      <c r="GD31" s="412"/>
      <c r="GE31" s="412"/>
      <c r="GF31" s="412"/>
      <c r="GG31" s="412"/>
      <c r="GH31" s="412"/>
      <c r="GI31" s="412"/>
      <c r="GJ31" s="412"/>
      <c r="GK31" s="412"/>
      <c r="GL31" s="412"/>
      <c r="GM31" s="412"/>
      <c r="GN31" s="412"/>
      <c r="GO31" s="412"/>
      <c r="GP31" s="412"/>
      <c r="GQ31" s="412"/>
      <c r="GR31" s="412"/>
      <c r="GS31" s="412"/>
      <c r="GT31" s="412"/>
      <c r="GU31" s="412"/>
      <c r="GV31" s="412"/>
      <c r="GW31" s="412"/>
      <c r="GX31" s="412"/>
      <c r="GY31" s="412"/>
      <c r="GZ31" s="412"/>
      <c r="HA31" s="412"/>
      <c r="HB31" s="412"/>
      <c r="HC31" s="412"/>
      <c r="HD31" s="412"/>
      <c r="HE31" s="412"/>
      <c r="HF31" s="412"/>
      <c r="HG31" s="412"/>
      <c r="HH31" s="412"/>
      <c r="HI31" s="412"/>
      <c r="HJ31" s="412"/>
      <c r="HK31" s="412"/>
      <c r="HL31" s="412"/>
      <c r="HM31" s="412"/>
      <c r="HN31" s="412"/>
      <c r="HO31" s="412"/>
      <c r="HP31" s="412"/>
      <c r="HQ31" s="412"/>
      <c r="HR31" s="412"/>
      <c r="HS31" s="412"/>
      <c r="HT31" s="412"/>
      <c r="HU31" s="412"/>
      <c r="HV31" s="412"/>
      <c r="HW31" s="412"/>
      <c r="HX31" s="412"/>
      <c r="HY31" s="412"/>
      <c r="HZ31" s="412"/>
      <c r="IA31" s="412"/>
      <c r="IB31" s="412"/>
      <c r="IC31" s="412"/>
      <c r="ID31" s="412"/>
      <c r="IE31" s="412"/>
      <c r="IF31" s="412"/>
      <c r="IG31" s="412"/>
      <c r="IH31" s="412"/>
      <c r="II31" s="412"/>
      <c r="IJ31" s="412"/>
      <c r="IK31" s="412"/>
      <c r="IL31" s="412"/>
      <c r="IM31" s="412"/>
      <c r="IN31" s="412"/>
      <c r="IO31" s="412"/>
    </row>
    <row r="32" spans="1:249" ht="18" customHeight="1">
      <c r="A32" s="622"/>
      <c r="B32" s="623"/>
      <c r="C32" s="623"/>
      <c r="D32" s="624"/>
      <c r="E32" s="535"/>
      <c r="F32" s="535"/>
      <c r="G32" s="8"/>
      <c r="H32" s="8"/>
      <c r="I32" s="8"/>
      <c r="J32" s="412"/>
      <c r="K32" s="412"/>
      <c r="L32" s="412"/>
      <c r="M32" s="412"/>
      <c r="N32" s="412"/>
      <c r="O32" s="412"/>
      <c r="P32" s="412"/>
      <c r="Q32" s="412"/>
      <c r="R32" s="412"/>
      <c r="S32" s="412"/>
      <c r="T32" s="412"/>
      <c r="U32" s="412"/>
      <c r="V32" s="412"/>
      <c r="W32" s="412"/>
      <c r="X32" s="412"/>
      <c r="Y32" s="412"/>
      <c r="Z32" s="412"/>
      <c r="AA32" s="412"/>
      <c r="AB32" s="412"/>
      <c r="AC32" s="412"/>
      <c r="AD32" s="412"/>
      <c r="AE32" s="412"/>
      <c r="AF32" s="412"/>
      <c r="AG32" s="412"/>
      <c r="AH32" s="412"/>
      <c r="AI32" s="412"/>
      <c r="AJ32" s="412"/>
      <c r="AK32" s="412"/>
      <c r="AL32" s="412"/>
      <c r="AM32" s="412"/>
      <c r="AN32" s="412"/>
      <c r="AO32" s="412"/>
      <c r="AP32" s="412"/>
      <c r="AQ32" s="412"/>
      <c r="AR32" s="412"/>
      <c r="AS32" s="412"/>
      <c r="AT32" s="412"/>
      <c r="AU32" s="412"/>
      <c r="AV32" s="412"/>
      <c r="AW32" s="412"/>
      <c r="AX32" s="412"/>
      <c r="AY32" s="412"/>
      <c r="AZ32" s="412"/>
      <c r="BA32" s="412"/>
      <c r="BB32" s="412"/>
      <c r="BC32" s="412"/>
      <c r="BD32" s="412"/>
      <c r="BE32" s="412"/>
      <c r="BF32" s="412"/>
      <c r="BG32" s="412"/>
      <c r="BH32" s="412"/>
      <c r="BI32" s="412"/>
      <c r="BJ32" s="412"/>
      <c r="BK32" s="412"/>
      <c r="BL32" s="412"/>
      <c r="BM32" s="412"/>
      <c r="BN32" s="412"/>
      <c r="BO32" s="412"/>
      <c r="BP32" s="412"/>
      <c r="BQ32" s="412"/>
      <c r="BR32" s="412"/>
      <c r="BS32" s="412"/>
      <c r="BT32" s="412"/>
      <c r="BU32" s="412"/>
      <c r="BV32" s="412"/>
      <c r="BW32" s="412"/>
      <c r="BX32" s="412"/>
      <c r="BY32" s="412"/>
      <c r="BZ32" s="412"/>
      <c r="CA32" s="412"/>
      <c r="CB32" s="412"/>
      <c r="CC32" s="412"/>
      <c r="CD32" s="412"/>
      <c r="CE32" s="412"/>
      <c r="CF32" s="412"/>
      <c r="CG32" s="412"/>
      <c r="CH32" s="412"/>
      <c r="CI32" s="412"/>
      <c r="CJ32" s="412"/>
      <c r="CK32" s="412"/>
      <c r="CL32" s="412"/>
      <c r="CM32" s="412"/>
      <c r="CN32" s="412"/>
      <c r="CO32" s="412"/>
      <c r="CP32" s="412"/>
      <c r="CQ32" s="412"/>
      <c r="CR32" s="412"/>
      <c r="CS32" s="412"/>
      <c r="CT32" s="412"/>
      <c r="CU32" s="412"/>
      <c r="CV32" s="412"/>
      <c r="CW32" s="412"/>
      <c r="CX32" s="412"/>
      <c r="CY32" s="412"/>
      <c r="CZ32" s="412"/>
      <c r="DA32" s="412"/>
      <c r="DB32" s="412"/>
      <c r="DC32" s="412"/>
      <c r="DD32" s="412"/>
      <c r="DE32" s="412"/>
      <c r="DF32" s="412"/>
      <c r="DG32" s="412"/>
      <c r="DH32" s="412"/>
      <c r="DI32" s="412"/>
      <c r="DJ32" s="412"/>
      <c r="DK32" s="412"/>
      <c r="DL32" s="412"/>
      <c r="DM32" s="412"/>
      <c r="DN32" s="412"/>
      <c r="DO32" s="412"/>
      <c r="DP32" s="412"/>
      <c r="DQ32" s="412"/>
      <c r="DR32" s="412"/>
      <c r="DS32" s="412"/>
      <c r="DT32" s="412"/>
      <c r="DU32" s="412"/>
      <c r="DV32" s="412"/>
      <c r="DW32" s="412"/>
      <c r="DX32" s="412"/>
      <c r="DY32" s="412"/>
      <c r="DZ32" s="412"/>
      <c r="EA32" s="412"/>
      <c r="EB32" s="412"/>
      <c r="EC32" s="412"/>
      <c r="ED32" s="412"/>
      <c r="EE32" s="412"/>
      <c r="EF32" s="412"/>
      <c r="EG32" s="412"/>
      <c r="EH32" s="412"/>
      <c r="EI32" s="412"/>
      <c r="EJ32" s="412"/>
      <c r="EK32" s="412"/>
      <c r="EL32" s="412"/>
      <c r="EM32" s="412"/>
      <c r="EN32" s="412"/>
      <c r="EO32" s="412"/>
      <c r="EP32" s="412"/>
      <c r="EQ32" s="412"/>
      <c r="ER32" s="412"/>
      <c r="ES32" s="412"/>
      <c r="ET32" s="412"/>
      <c r="EU32" s="412"/>
      <c r="EV32" s="412"/>
      <c r="EW32" s="412"/>
      <c r="EX32" s="412"/>
      <c r="EY32" s="412"/>
      <c r="EZ32" s="412"/>
      <c r="FA32" s="412"/>
      <c r="FB32" s="412"/>
      <c r="FC32" s="412"/>
      <c r="FD32" s="412"/>
      <c r="FE32" s="412"/>
      <c r="FF32" s="412"/>
      <c r="FG32" s="412"/>
      <c r="FH32" s="412"/>
      <c r="FI32" s="412"/>
      <c r="FJ32" s="412"/>
      <c r="FK32" s="412"/>
      <c r="FL32" s="412"/>
      <c r="FM32" s="412"/>
      <c r="FN32" s="412"/>
      <c r="FO32" s="412"/>
      <c r="FP32" s="412"/>
      <c r="FQ32" s="412"/>
      <c r="FR32" s="412"/>
      <c r="FS32" s="412"/>
      <c r="FT32" s="412"/>
      <c r="FU32" s="412"/>
      <c r="FV32" s="412"/>
      <c r="FW32" s="412"/>
      <c r="FX32" s="412"/>
      <c r="FY32" s="412"/>
      <c r="FZ32" s="412"/>
      <c r="GA32" s="412"/>
      <c r="GB32" s="412"/>
      <c r="GC32" s="412"/>
      <c r="GD32" s="412"/>
      <c r="GE32" s="412"/>
      <c r="GF32" s="412"/>
      <c r="GG32" s="412"/>
      <c r="GH32" s="412"/>
      <c r="GI32" s="412"/>
      <c r="GJ32" s="412"/>
      <c r="GK32" s="412"/>
      <c r="GL32" s="412"/>
      <c r="GM32" s="412"/>
      <c r="GN32" s="412"/>
      <c r="GO32" s="412"/>
      <c r="GP32" s="412"/>
      <c r="GQ32" s="412"/>
      <c r="GR32" s="412"/>
      <c r="GS32" s="412"/>
      <c r="GT32" s="412"/>
      <c r="GU32" s="412"/>
      <c r="GV32" s="412"/>
      <c r="GW32" s="412"/>
      <c r="GX32" s="412"/>
      <c r="GY32" s="412"/>
      <c r="GZ32" s="412"/>
      <c r="HA32" s="412"/>
      <c r="HB32" s="412"/>
      <c r="HC32" s="412"/>
      <c r="HD32" s="412"/>
      <c r="HE32" s="412"/>
      <c r="HF32" s="412"/>
      <c r="HG32" s="412"/>
      <c r="HH32" s="412"/>
      <c r="HI32" s="412"/>
      <c r="HJ32" s="412"/>
      <c r="HK32" s="412"/>
      <c r="HL32" s="412"/>
      <c r="HM32" s="412"/>
      <c r="HN32" s="412"/>
      <c r="HO32" s="412"/>
      <c r="HP32" s="412"/>
      <c r="HQ32" s="412"/>
      <c r="HR32" s="412"/>
      <c r="HS32" s="412"/>
      <c r="HT32" s="412"/>
      <c r="HU32" s="412"/>
      <c r="HV32" s="412"/>
      <c r="HW32" s="412"/>
      <c r="HX32" s="412"/>
      <c r="HY32" s="412"/>
      <c r="HZ32" s="412"/>
      <c r="IA32" s="412"/>
      <c r="IB32" s="412"/>
      <c r="IC32" s="412"/>
      <c r="ID32" s="412"/>
      <c r="IE32" s="412"/>
      <c r="IF32" s="412"/>
      <c r="IG32" s="412"/>
      <c r="IH32" s="412"/>
      <c r="II32" s="412"/>
      <c r="IJ32" s="412"/>
      <c r="IK32" s="412"/>
      <c r="IL32" s="412"/>
      <c r="IM32" s="412"/>
      <c r="IN32" s="412"/>
      <c r="IO32" s="412"/>
    </row>
    <row r="33" spans="1:249" ht="18" customHeight="1">
      <c r="A33" s="622"/>
      <c r="B33" s="623"/>
      <c r="C33" s="623"/>
      <c r="D33" s="625"/>
      <c r="E33" s="9"/>
      <c r="F33" s="9"/>
      <c r="G33" s="535"/>
      <c r="H33" s="535"/>
      <c r="I33" s="535"/>
      <c r="J33" s="536"/>
      <c r="K33" s="536"/>
      <c r="L33" s="536"/>
      <c r="M33" s="536"/>
      <c r="N33" s="536"/>
      <c r="O33" s="536"/>
      <c r="P33" s="536"/>
      <c r="Q33" s="536"/>
      <c r="R33" s="536"/>
      <c r="S33" s="536"/>
      <c r="T33" s="536"/>
      <c r="U33" s="536"/>
      <c r="V33" s="536"/>
      <c r="W33" s="536"/>
      <c r="X33" s="536"/>
      <c r="Y33" s="536"/>
      <c r="Z33" s="536"/>
      <c r="AA33" s="536"/>
      <c r="AB33" s="536"/>
      <c r="AC33" s="536"/>
      <c r="AD33" s="536"/>
      <c r="AE33" s="536"/>
      <c r="AF33" s="536"/>
      <c r="AG33" s="536"/>
      <c r="AH33" s="536"/>
      <c r="AI33" s="536"/>
      <c r="AJ33" s="536"/>
      <c r="AK33" s="536"/>
      <c r="AL33" s="536"/>
      <c r="AM33" s="536"/>
      <c r="AN33" s="536"/>
      <c r="AO33" s="536"/>
      <c r="AP33" s="536"/>
      <c r="AQ33" s="536"/>
      <c r="AR33" s="536"/>
      <c r="AS33" s="536"/>
      <c r="AT33" s="536"/>
      <c r="AU33" s="536"/>
      <c r="AV33" s="536"/>
      <c r="AW33" s="536"/>
      <c r="AX33" s="536"/>
      <c r="AY33" s="536"/>
      <c r="AZ33" s="536"/>
      <c r="BA33" s="536"/>
      <c r="BB33" s="536"/>
      <c r="BC33" s="536"/>
      <c r="BD33" s="536"/>
      <c r="BE33" s="536"/>
      <c r="BF33" s="536"/>
      <c r="BG33" s="536"/>
      <c r="BH33" s="536"/>
      <c r="BI33" s="536"/>
      <c r="BJ33" s="536"/>
      <c r="BK33" s="536"/>
      <c r="BL33" s="536"/>
      <c r="BM33" s="536"/>
      <c r="BN33" s="536"/>
      <c r="BO33" s="536"/>
      <c r="BP33" s="536"/>
      <c r="BQ33" s="536"/>
      <c r="BR33" s="536"/>
      <c r="BS33" s="536"/>
      <c r="BT33" s="536"/>
      <c r="BU33" s="536"/>
      <c r="BV33" s="536"/>
      <c r="BW33" s="536"/>
      <c r="BX33" s="536"/>
      <c r="BY33" s="536"/>
      <c r="BZ33" s="536"/>
      <c r="CA33" s="536"/>
      <c r="CB33" s="536"/>
      <c r="CC33" s="536"/>
      <c r="CD33" s="536"/>
      <c r="CE33" s="536"/>
      <c r="CF33" s="536"/>
      <c r="CG33" s="536"/>
      <c r="CH33" s="536"/>
      <c r="CI33" s="536"/>
      <c r="CJ33" s="536"/>
      <c r="CK33" s="536"/>
      <c r="CL33" s="536"/>
      <c r="CM33" s="536"/>
      <c r="CN33" s="536"/>
      <c r="CO33" s="536"/>
      <c r="CP33" s="536"/>
      <c r="CQ33" s="536"/>
      <c r="CR33" s="536"/>
      <c r="CS33" s="536"/>
      <c r="CT33" s="536"/>
      <c r="CU33" s="536"/>
      <c r="CV33" s="536"/>
      <c r="CW33" s="536"/>
      <c r="CX33" s="536"/>
      <c r="CY33" s="536"/>
      <c r="CZ33" s="536"/>
      <c r="DA33" s="536"/>
      <c r="DB33" s="536"/>
      <c r="DC33" s="536"/>
      <c r="DD33" s="536"/>
      <c r="DE33" s="536"/>
      <c r="DF33" s="536"/>
      <c r="DG33" s="536"/>
      <c r="DH33" s="536"/>
      <c r="DI33" s="536"/>
      <c r="DJ33" s="536"/>
      <c r="DK33" s="536"/>
      <c r="DL33" s="536"/>
      <c r="DM33" s="536"/>
      <c r="DN33" s="536"/>
      <c r="DO33" s="536"/>
      <c r="DP33" s="536"/>
      <c r="DQ33" s="536"/>
      <c r="DR33" s="536"/>
      <c r="DS33" s="536"/>
      <c r="DT33" s="536"/>
      <c r="DU33" s="536"/>
      <c r="DV33" s="536"/>
      <c r="DW33" s="536"/>
      <c r="DX33" s="536"/>
      <c r="DY33" s="536"/>
      <c r="DZ33" s="536"/>
      <c r="EA33" s="536"/>
      <c r="EB33" s="536"/>
      <c r="EC33" s="536"/>
      <c r="ED33" s="536"/>
      <c r="EE33" s="536"/>
      <c r="EF33" s="536"/>
      <c r="EG33" s="536"/>
      <c r="EH33" s="536"/>
      <c r="EI33" s="536"/>
      <c r="EJ33" s="536"/>
      <c r="EK33" s="536"/>
      <c r="EL33" s="536"/>
      <c r="EM33" s="536"/>
      <c r="EN33" s="536"/>
      <c r="EO33" s="536"/>
      <c r="EP33" s="536"/>
      <c r="EQ33" s="536"/>
      <c r="ER33" s="536"/>
      <c r="ES33" s="536"/>
      <c r="ET33" s="536"/>
      <c r="EU33" s="536"/>
      <c r="EV33" s="536"/>
      <c r="EW33" s="536"/>
      <c r="EX33" s="536"/>
      <c r="EY33" s="536"/>
      <c r="EZ33" s="536"/>
      <c r="FA33" s="536"/>
      <c r="FB33" s="536"/>
      <c r="FC33" s="536"/>
      <c r="FD33" s="536"/>
      <c r="FE33" s="536"/>
      <c r="FF33" s="536"/>
      <c r="FG33" s="536"/>
      <c r="FH33" s="536"/>
      <c r="FI33" s="536"/>
      <c r="FJ33" s="536"/>
      <c r="FK33" s="536"/>
      <c r="FL33" s="536"/>
      <c r="FM33" s="536"/>
      <c r="FN33" s="536"/>
      <c r="FO33" s="536"/>
      <c r="FP33" s="536"/>
      <c r="FQ33" s="536"/>
      <c r="FR33" s="536"/>
      <c r="FS33" s="536"/>
      <c r="FT33" s="536"/>
      <c r="FU33" s="536"/>
      <c r="FV33" s="536"/>
      <c r="FW33" s="536"/>
      <c r="FX33" s="536"/>
      <c r="FY33" s="536"/>
      <c r="FZ33" s="536"/>
      <c r="GA33" s="536"/>
      <c r="GB33" s="536"/>
      <c r="GC33" s="536"/>
      <c r="GD33" s="536"/>
      <c r="GE33" s="536"/>
      <c r="GF33" s="536"/>
      <c r="GG33" s="536"/>
      <c r="GH33" s="536"/>
      <c r="GI33" s="536"/>
      <c r="GJ33" s="536"/>
      <c r="GK33" s="536"/>
      <c r="GL33" s="536"/>
      <c r="GM33" s="536"/>
      <c r="GN33" s="536"/>
      <c r="GO33" s="536"/>
      <c r="GP33" s="536"/>
      <c r="GQ33" s="536"/>
      <c r="GR33" s="536"/>
      <c r="GS33" s="536"/>
      <c r="GT33" s="536"/>
      <c r="GU33" s="536"/>
      <c r="GV33" s="536"/>
      <c r="GW33" s="536"/>
      <c r="GX33" s="536"/>
      <c r="GY33" s="536"/>
      <c r="GZ33" s="536"/>
      <c r="HA33" s="536"/>
      <c r="HB33" s="536"/>
      <c r="HC33" s="536"/>
      <c r="HD33" s="536"/>
      <c r="HE33" s="536"/>
      <c r="HF33" s="536"/>
      <c r="HG33" s="536"/>
      <c r="HH33" s="536"/>
      <c r="HI33" s="536"/>
      <c r="HJ33" s="536"/>
      <c r="HK33" s="536"/>
      <c r="HL33" s="536"/>
      <c r="HM33" s="536"/>
      <c r="HN33" s="536"/>
      <c r="HO33" s="536"/>
      <c r="HP33" s="536"/>
      <c r="HQ33" s="536"/>
      <c r="HR33" s="536"/>
      <c r="HS33" s="536"/>
      <c r="HT33" s="536"/>
      <c r="HU33" s="536"/>
      <c r="HV33" s="536"/>
      <c r="HW33" s="536"/>
      <c r="HX33" s="536"/>
      <c r="HY33" s="536"/>
      <c r="HZ33" s="536"/>
      <c r="IA33" s="536"/>
      <c r="IB33" s="536"/>
      <c r="IC33" s="536"/>
      <c r="ID33" s="536"/>
      <c r="IE33" s="536"/>
      <c r="IF33" s="536"/>
      <c r="IG33" s="536"/>
      <c r="IH33" s="536"/>
      <c r="II33" s="536"/>
      <c r="IJ33" s="536"/>
      <c r="IK33" s="536"/>
      <c r="IL33" s="536"/>
      <c r="IM33" s="536"/>
      <c r="IN33" s="536"/>
      <c r="IO33" s="536"/>
    </row>
    <row r="34" spans="1:249" ht="18" customHeight="1">
      <c r="A34" s="622"/>
      <c r="B34" s="623"/>
      <c r="C34" s="623"/>
      <c r="D34" s="625"/>
      <c r="E34" s="9"/>
      <c r="F34" s="9"/>
      <c r="G34" s="535"/>
      <c r="H34" s="535"/>
      <c r="I34" s="535"/>
      <c r="J34" s="536"/>
      <c r="K34" s="536"/>
      <c r="L34" s="536"/>
      <c r="M34" s="536"/>
      <c r="N34" s="536"/>
      <c r="O34" s="536"/>
      <c r="P34" s="536"/>
      <c r="Q34" s="536"/>
      <c r="R34" s="536"/>
      <c r="S34" s="536"/>
      <c r="T34" s="536"/>
      <c r="U34" s="536"/>
      <c r="V34" s="536"/>
      <c r="W34" s="536"/>
      <c r="X34" s="536"/>
      <c r="Y34" s="536"/>
      <c r="Z34" s="536"/>
      <c r="AA34" s="536"/>
      <c r="AB34" s="536"/>
      <c r="AC34" s="536"/>
      <c r="AD34" s="536"/>
      <c r="AE34" s="536"/>
      <c r="AF34" s="536"/>
      <c r="AG34" s="536"/>
      <c r="AH34" s="536"/>
      <c r="AI34" s="536"/>
      <c r="AJ34" s="536"/>
      <c r="AK34" s="536"/>
      <c r="AL34" s="536"/>
      <c r="AM34" s="536"/>
      <c r="AN34" s="536"/>
      <c r="AO34" s="536"/>
      <c r="AP34" s="536"/>
      <c r="AQ34" s="536"/>
      <c r="AR34" s="536"/>
      <c r="AS34" s="536"/>
      <c r="AT34" s="536"/>
      <c r="AU34" s="536"/>
      <c r="AV34" s="536"/>
      <c r="AW34" s="536"/>
      <c r="AX34" s="536"/>
      <c r="AY34" s="536"/>
      <c r="AZ34" s="536"/>
      <c r="BA34" s="536"/>
      <c r="BB34" s="536"/>
      <c r="BC34" s="536"/>
      <c r="BD34" s="536"/>
      <c r="BE34" s="536"/>
      <c r="BF34" s="536"/>
      <c r="BG34" s="536"/>
      <c r="BH34" s="536"/>
      <c r="BI34" s="536"/>
      <c r="BJ34" s="536"/>
      <c r="BK34" s="536"/>
      <c r="BL34" s="536"/>
      <c r="BM34" s="536"/>
      <c r="BN34" s="536"/>
      <c r="BO34" s="536"/>
      <c r="BP34" s="536"/>
      <c r="BQ34" s="536"/>
      <c r="BR34" s="536"/>
      <c r="BS34" s="536"/>
      <c r="BT34" s="536"/>
      <c r="BU34" s="536"/>
      <c r="BV34" s="536"/>
      <c r="BW34" s="536"/>
      <c r="BX34" s="536"/>
      <c r="BY34" s="536"/>
      <c r="BZ34" s="536"/>
      <c r="CA34" s="536"/>
      <c r="CB34" s="536"/>
      <c r="CC34" s="536"/>
      <c r="CD34" s="536"/>
      <c r="CE34" s="536"/>
      <c r="CF34" s="536"/>
      <c r="CG34" s="536"/>
      <c r="CH34" s="536"/>
      <c r="CI34" s="536"/>
      <c r="CJ34" s="536"/>
      <c r="CK34" s="536"/>
      <c r="CL34" s="536"/>
      <c r="CM34" s="536"/>
      <c r="CN34" s="536"/>
      <c r="CO34" s="536"/>
      <c r="CP34" s="536"/>
      <c r="CQ34" s="536"/>
      <c r="CR34" s="536"/>
      <c r="CS34" s="536"/>
      <c r="CT34" s="536"/>
      <c r="CU34" s="536"/>
      <c r="CV34" s="536"/>
      <c r="CW34" s="536"/>
      <c r="CX34" s="536"/>
      <c r="CY34" s="536"/>
      <c r="CZ34" s="536"/>
      <c r="DA34" s="536"/>
      <c r="DB34" s="536"/>
      <c r="DC34" s="536"/>
      <c r="DD34" s="536"/>
      <c r="DE34" s="536"/>
      <c r="DF34" s="536"/>
      <c r="DG34" s="536"/>
      <c r="DH34" s="536"/>
      <c r="DI34" s="536"/>
      <c r="DJ34" s="536"/>
      <c r="DK34" s="536"/>
      <c r="DL34" s="536"/>
      <c r="DM34" s="536"/>
      <c r="DN34" s="536"/>
      <c r="DO34" s="536"/>
      <c r="DP34" s="536"/>
      <c r="DQ34" s="536"/>
      <c r="DR34" s="536"/>
      <c r="DS34" s="536"/>
      <c r="DT34" s="536"/>
      <c r="DU34" s="536"/>
      <c r="DV34" s="536"/>
      <c r="DW34" s="536"/>
      <c r="DX34" s="536"/>
      <c r="DY34" s="536"/>
      <c r="DZ34" s="536"/>
      <c r="EA34" s="536"/>
      <c r="EB34" s="536"/>
      <c r="EC34" s="536"/>
      <c r="ED34" s="536"/>
      <c r="EE34" s="536"/>
      <c r="EF34" s="536"/>
      <c r="EG34" s="536"/>
      <c r="EH34" s="536"/>
      <c r="EI34" s="536"/>
      <c r="EJ34" s="536"/>
      <c r="EK34" s="536"/>
      <c r="EL34" s="536"/>
      <c r="EM34" s="536"/>
      <c r="EN34" s="536"/>
      <c r="EO34" s="536"/>
      <c r="EP34" s="536"/>
      <c r="EQ34" s="536"/>
      <c r="ER34" s="536"/>
      <c r="ES34" s="536"/>
      <c r="ET34" s="536"/>
      <c r="EU34" s="536"/>
      <c r="EV34" s="536"/>
      <c r="EW34" s="536"/>
      <c r="EX34" s="536"/>
      <c r="EY34" s="536"/>
      <c r="EZ34" s="536"/>
      <c r="FA34" s="536"/>
      <c r="FB34" s="536"/>
      <c r="FC34" s="536"/>
      <c r="FD34" s="536"/>
      <c r="FE34" s="536"/>
      <c r="FF34" s="536"/>
      <c r="FG34" s="536"/>
      <c r="FH34" s="536"/>
      <c r="FI34" s="536"/>
      <c r="FJ34" s="536"/>
      <c r="FK34" s="536"/>
      <c r="FL34" s="536"/>
      <c r="FM34" s="536"/>
      <c r="FN34" s="536"/>
      <c r="FO34" s="536"/>
      <c r="FP34" s="536"/>
      <c r="FQ34" s="536"/>
      <c r="FR34" s="536"/>
      <c r="FS34" s="536"/>
      <c r="FT34" s="536"/>
      <c r="FU34" s="536"/>
      <c r="FV34" s="536"/>
      <c r="FW34" s="536"/>
      <c r="FX34" s="536"/>
      <c r="FY34" s="536"/>
      <c r="FZ34" s="536"/>
      <c r="GA34" s="536"/>
      <c r="GB34" s="536"/>
      <c r="GC34" s="536"/>
      <c r="GD34" s="536"/>
      <c r="GE34" s="536"/>
      <c r="GF34" s="536"/>
      <c r="GG34" s="536"/>
      <c r="GH34" s="536"/>
      <c r="GI34" s="536"/>
      <c r="GJ34" s="536"/>
      <c r="GK34" s="536"/>
      <c r="GL34" s="536"/>
      <c r="GM34" s="536"/>
      <c r="GN34" s="536"/>
      <c r="GO34" s="536"/>
      <c r="GP34" s="536"/>
      <c r="GQ34" s="536"/>
      <c r="GR34" s="536"/>
      <c r="GS34" s="536"/>
      <c r="GT34" s="536"/>
      <c r="GU34" s="536"/>
      <c r="GV34" s="536"/>
      <c r="GW34" s="536"/>
      <c r="GX34" s="536"/>
      <c r="GY34" s="536"/>
      <c r="GZ34" s="536"/>
      <c r="HA34" s="536"/>
      <c r="HB34" s="536"/>
      <c r="HC34" s="536"/>
      <c r="HD34" s="536"/>
      <c r="HE34" s="536"/>
      <c r="HF34" s="536"/>
      <c r="HG34" s="536"/>
      <c r="HH34" s="536"/>
      <c r="HI34" s="536"/>
      <c r="HJ34" s="536"/>
      <c r="HK34" s="536"/>
      <c r="HL34" s="536"/>
      <c r="HM34" s="536"/>
      <c r="HN34" s="536"/>
      <c r="HO34" s="536"/>
      <c r="HP34" s="536"/>
      <c r="HQ34" s="536"/>
      <c r="HR34" s="536"/>
      <c r="HS34" s="536"/>
      <c r="HT34" s="536"/>
      <c r="HU34" s="536"/>
      <c r="HV34" s="536"/>
      <c r="HW34" s="536"/>
      <c r="HX34" s="536"/>
      <c r="HY34" s="536"/>
      <c r="HZ34" s="536"/>
      <c r="IA34" s="536"/>
      <c r="IB34" s="536"/>
      <c r="IC34" s="536"/>
      <c r="ID34" s="536"/>
      <c r="IE34" s="536"/>
      <c r="IF34" s="536"/>
      <c r="IG34" s="536"/>
      <c r="IH34" s="536"/>
      <c r="II34" s="536"/>
      <c r="IJ34" s="536"/>
      <c r="IK34" s="536"/>
      <c r="IL34" s="536"/>
      <c r="IM34" s="536"/>
      <c r="IN34" s="536"/>
      <c r="IO34" s="536"/>
    </row>
    <row r="35" spans="1:249" ht="18" customHeight="1">
      <c r="A35" s="626"/>
      <c r="B35" s="625"/>
      <c r="C35" s="625"/>
      <c r="D35" s="625"/>
      <c r="E35" s="8" t="s">
        <v>2655</v>
      </c>
      <c r="F35" s="9"/>
      <c r="G35" s="9"/>
      <c r="H35" s="9"/>
      <c r="I35" s="9"/>
    </row>
    <row r="36" spans="1:249" ht="18" customHeight="1">
      <c r="A36" s="617" t="s">
        <v>2838</v>
      </c>
      <c r="B36" s="618"/>
      <c r="C36" s="950" t="s">
        <v>6767</v>
      </c>
      <c r="D36" s="620"/>
      <c r="E36" s="1410" t="s">
        <v>4525</v>
      </c>
      <c r="F36" s="9"/>
      <c r="G36" s="9"/>
      <c r="H36" s="9"/>
      <c r="I36" s="9"/>
    </row>
    <row r="37" spans="1:249" ht="18" customHeight="1">
      <c r="A37" s="627"/>
      <c r="B37" s="628"/>
      <c r="C37" s="628"/>
      <c r="D37" s="620"/>
      <c r="E37" s="1410"/>
      <c r="F37" s="9"/>
      <c r="G37" s="9"/>
      <c r="H37" s="9"/>
      <c r="I37" s="9"/>
    </row>
    <row r="38" spans="1:249" ht="18" customHeight="1">
      <c r="A38" s="617" t="s">
        <v>2839</v>
      </c>
      <c r="B38" s="618"/>
      <c r="C38" s="950" t="s">
        <v>6768</v>
      </c>
      <c r="D38" s="620"/>
      <c r="E38" s="1410" t="s">
        <v>4526</v>
      </c>
      <c r="F38" s="9"/>
      <c r="G38" s="9"/>
      <c r="H38" s="9"/>
      <c r="I38" s="9"/>
    </row>
    <row r="39" spans="1:249" ht="18" customHeight="1">
      <c r="A39" s="627"/>
      <c r="B39" s="628"/>
      <c r="C39" s="628" t="s">
        <v>1746</v>
      </c>
      <c r="D39" s="620"/>
      <c r="E39" s="1410"/>
      <c r="F39" s="9"/>
      <c r="G39" s="9"/>
      <c r="H39" s="9"/>
      <c r="I39" s="9"/>
    </row>
    <row r="40" spans="1:249" ht="18" customHeight="1">
      <c r="A40" s="617" t="s">
        <v>2840</v>
      </c>
      <c r="B40" s="618"/>
      <c r="C40" s="950" t="s">
        <v>7219</v>
      </c>
      <c r="D40" s="620"/>
      <c r="E40" s="1410" t="s">
        <v>4527</v>
      </c>
      <c r="F40" s="9"/>
      <c r="G40" s="9"/>
      <c r="H40" s="9"/>
      <c r="I40" s="9"/>
    </row>
    <row r="41" spans="1:249" ht="18" customHeight="1">
      <c r="A41" s="621"/>
      <c r="B41" s="616"/>
      <c r="C41" s="625"/>
      <c r="D41" s="625"/>
      <c r="E41" s="9"/>
      <c r="F41" s="9"/>
      <c r="G41" s="9"/>
      <c r="H41" s="9"/>
      <c r="I41" s="9"/>
    </row>
    <row r="42" spans="1:249" ht="18" customHeight="1">
      <c r="A42" s="621"/>
      <c r="B42" s="616"/>
      <c r="C42" s="625"/>
      <c r="D42" s="625"/>
      <c r="E42" s="9"/>
      <c r="F42" s="9"/>
      <c r="G42" s="9"/>
      <c r="H42" s="9"/>
      <c r="I42" s="9"/>
    </row>
    <row r="43" spans="1:249" ht="18" customHeight="1">
      <c r="A43" s="621"/>
      <c r="B43" s="616"/>
      <c r="C43" s="625"/>
      <c r="D43" s="625"/>
      <c r="E43" s="9"/>
      <c r="F43" s="9"/>
      <c r="G43" s="9"/>
      <c r="H43" s="9"/>
      <c r="I43" s="9"/>
    </row>
    <row r="44" spans="1:249" ht="18" customHeight="1">
      <c r="A44" s="621"/>
      <c r="B44" s="616"/>
      <c r="C44" s="625"/>
      <c r="D44" s="625"/>
      <c r="E44" s="9"/>
      <c r="F44" s="9"/>
      <c r="G44" s="9"/>
      <c r="H44" s="9"/>
      <c r="I44" s="9"/>
    </row>
    <row r="45" spans="1:249" ht="18" customHeight="1">
      <c r="A45" s="621"/>
      <c r="B45" s="616"/>
      <c r="C45" s="625"/>
      <c r="D45" s="625"/>
      <c r="E45" s="9"/>
      <c r="F45" s="9"/>
      <c r="G45" s="9"/>
      <c r="H45" s="9"/>
      <c r="I45" s="9"/>
    </row>
    <row r="46" spans="1:249" ht="18" customHeight="1">
      <c r="A46" s="621" t="str">
        <f>"Year ended "&amp;C38</f>
        <v>Year ended December 31, 2024</v>
      </c>
      <c r="B46" s="616"/>
      <c r="C46" s="625"/>
      <c r="D46" s="625"/>
      <c r="E46" s="9"/>
      <c r="F46" s="9"/>
      <c r="G46" s="9"/>
      <c r="H46" s="9"/>
      <c r="I46" s="9"/>
    </row>
    <row r="47" spans="1:249" ht="18" customHeight="1">
      <c r="A47" s="621"/>
      <c r="B47" s="616"/>
      <c r="C47" s="625"/>
      <c r="D47" s="625"/>
      <c r="E47" s="9"/>
      <c r="F47" s="9"/>
      <c r="G47" s="9"/>
      <c r="H47" s="9"/>
      <c r="I47" s="9"/>
    </row>
    <row r="48" spans="1:249" ht="18" customHeight="1">
      <c r="A48" s="621"/>
      <c r="B48" s="616"/>
      <c r="C48" s="625"/>
      <c r="D48" s="625"/>
      <c r="E48" s="9"/>
      <c r="F48" s="9"/>
      <c r="G48" s="9"/>
      <c r="H48" s="9"/>
      <c r="I48" s="9"/>
    </row>
    <row r="49" spans="1:9" ht="13.5" customHeight="1">
      <c r="A49" s="615"/>
      <c r="B49" s="8"/>
      <c r="C49" s="9"/>
      <c r="D49" s="9"/>
      <c r="E49" s="9"/>
      <c r="F49" s="9"/>
      <c r="G49" s="9"/>
      <c r="H49" s="9"/>
      <c r="I49" s="9"/>
    </row>
    <row r="50" spans="1:9" ht="15" customHeight="1">
      <c r="A50" s="615" t="str">
        <f>"Annual Report of "&amp;C25</f>
        <v xml:space="preserve">Annual Report of Niagara Mohawk Power Corporation </v>
      </c>
      <c r="B50" s="8"/>
      <c r="C50" s="9"/>
      <c r="D50" s="9"/>
      <c r="E50" s="9"/>
      <c r="F50" s="9"/>
      <c r="G50" s="9"/>
      <c r="H50" s="9"/>
      <c r="I50" s="9"/>
    </row>
    <row r="51" spans="1:9" ht="13.5" customHeight="1">
      <c r="A51" s="615"/>
      <c r="B51" s="8"/>
      <c r="C51" s="9"/>
      <c r="D51" s="9"/>
      <c r="E51" s="9"/>
      <c r="F51" s="9"/>
      <c r="G51" s="9"/>
      <c r="H51" s="9"/>
      <c r="I51" s="9"/>
    </row>
    <row r="52" spans="1:9" ht="15.75" customHeight="1">
      <c r="A52" s="615" t="str">
        <f>"Annual Report of "&amp;C25&amp;"                                                       "&amp;A6</f>
        <v>Annual Report of Niagara Mohawk Power Corporation                                                        Year ended December 31, 2024</v>
      </c>
      <c r="B52" s="8"/>
      <c r="C52" s="9"/>
      <c r="D52" s="9"/>
      <c r="E52" s="9"/>
      <c r="F52" s="9"/>
      <c r="G52" s="9"/>
      <c r="H52" s="9"/>
      <c r="I52" s="9"/>
    </row>
    <row r="53" spans="1:9" ht="13.5" customHeight="1">
      <c r="A53" s="615"/>
      <c r="B53" s="8"/>
      <c r="C53" s="9"/>
      <c r="D53" s="9"/>
      <c r="E53" s="9"/>
      <c r="F53" s="9"/>
      <c r="G53" s="9"/>
      <c r="H53" s="9"/>
      <c r="I53" s="9"/>
    </row>
    <row r="54" spans="1:9" ht="15" customHeight="1">
      <c r="A54" s="615" t="str">
        <f>"Annual Report of "&amp;C25&amp;"                                                                           "&amp;A6</f>
        <v>Annual Report of Niagara Mohawk Power Corporation                                                                            Year ended December 31, 2024</v>
      </c>
      <c r="B54" s="8"/>
      <c r="C54" s="9"/>
      <c r="D54" s="9"/>
      <c r="E54" s="9"/>
      <c r="F54" s="9"/>
      <c r="G54" s="9"/>
      <c r="H54" s="9"/>
      <c r="I54" s="9"/>
    </row>
    <row r="55" spans="1:9" ht="13.5" customHeight="1">
      <c r="A55" s="615"/>
      <c r="B55" s="8"/>
      <c r="C55" s="9"/>
      <c r="D55" s="9"/>
      <c r="E55" s="9"/>
      <c r="F55" s="9"/>
      <c r="G55" s="9"/>
      <c r="H55" s="9"/>
      <c r="I55" s="9"/>
    </row>
    <row r="56" spans="1:9" ht="15" customHeight="1">
      <c r="A56" s="615" t="str">
        <f>"Annual Report of "&amp;C25&amp;"                                                                                     "&amp;A6</f>
        <v>Annual Report of Niagara Mohawk Power Corporation                                                                                      Year ended December 31, 2024</v>
      </c>
      <c r="B56" s="8"/>
      <c r="C56" s="9"/>
      <c r="D56" s="9"/>
      <c r="E56" s="9"/>
      <c r="F56" s="9"/>
      <c r="G56" s="9"/>
      <c r="H56" s="9"/>
      <c r="I56" s="9"/>
    </row>
    <row r="57" spans="1:9" ht="13.5" customHeight="1">
      <c r="A57" s="615"/>
      <c r="B57" s="8"/>
      <c r="C57" s="9"/>
      <c r="D57" s="9"/>
      <c r="E57" s="9"/>
      <c r="F57" s="9"/>
      <c r="G57" s="9"/>
      <c r="H57" s="9"/>
      <c r="I57" s="9"/>
    </row>
    <row r="58" spans="1:9" ht="15" customHeight="1">
      <c r="A58" s="615" t="str">
        <f>"Annual Report of "&amp;C25&amp;"                                                                                                 "&amp;A6</f>
        <v>Annual Report of Niagara Mohawk Power Corporation                                                                                                  Year ended December 31, 2024</v>
      </c>
      <c r="B58" s="8"/>
      <c r="C58" s="9"/>
      <c r="D58" s="9"/>
      <c r="E58" s="9"/>
      <c r="F58" s="9"/>
      <c r="G58" s="9"/>
      <c r="H58" s="9"/>
      <c r="I58" s="9"/>
    </row>
    <row r="59" spans="1:9" ht="13.5" customHeight="1">
      <c r="A59" s="615"/>
      <c r="B59" s="8"/>
      <c r="C59" s="9"/>
      <c r="D59" s="9"/>
      <c r="E59" s="9"/>
      <c r="F59" s="9"/>
      <c r="G59" s="9"/>
      <c r="H59" s="9"/>
      <c r="I59" s="9"/>
    </row>
    <row r="60" spans="1:9" ht="15" customHeight="1">
      <c r="A60" s="615" t="str">
        <f>"Annual Report of "&amp;C25&amp;"                                                                                                              "&amp;A6</f>
        <v>Annual Report of Niagara Mohawk Power Corporation                                                                                                               Year ended December 31, 2024</v>
      </c>
      <c r="B60" s="8"/>
      <c r="C60" s="9"/>
      <c r="D60" s="9"/>
      <c r="E60" s="9"/>
      <c r="F60" s="9"/>
      <c r="G60" s="9"/>
      <c r="H60" s="9"/>
      <c r="I60" s="9"/>
    </row>
    <row r="61" spans="1:9" ht="13.5" customHeight="1">
      <c r="A61" s="615"/>
      <c r="B61" s="8"/>
      <c r="C61" s="9"/>
      <c r="D61" s="9"/>
      <c r="E61" s="9"/>
      <c r="F61" s="9"/>
      <c r="G61" s="9"/>
      <c r="H61" s="9"/>
      <c r="I61" s="9"/>
    </row>
    <row r="62" spans="1:9" ht="15" customHeight="1">
      <c r="A62" s="615" t="str">
        <f>"Annual Report of "&amp;C25&amp;"                                                                                                                            "&amp;A6</f>
        <v>Annual Report of Niagara Mohawk Power Corporation                                                                                                                             Year ended December 31, 2024</v>
      </c>
      <c r="B62" s="8"/>
      <c r="C62" s="9"/>
      <c r="D62" s="9"/>
      <c r="E62" s="9"/>
      <c r="F62" s="9"/>
      <c r="G62" s="9"/>
      <c r="H62" s="9"/>
      <c r="I62" s="9"/>
    </row>
    <row r="63" spans="1:9" ht="13.5" customHeight="1">
      <c r="A63" s="615"/>
      <c r="B63" s="8"/>
      <c r="C63" s="9"/>
      <c r="D63" s="9"/>
      <c r="E63" s="9"/>
      <c r="F63" s="9"/>
      <c r="G63" s="9"/>
      <c r="H63" s="9"/>
      <c r="I63" s="9"/>
    </row>
    <row r="64" spans="1:9" ht="15.75" customHeight="1">
      <c r="A64" s="615" t="str">
        <f>"Annual Report of "&amp;C25&amp;"                                                                                                                                       "&amp;A6</f>
        <v>Annual Report of Niagara Mohawk Power Corporation                                                                                                                                        Year ended December 31, 2024</v>
      </c>
      <c r="B64" s="8"/>
      <c r="C64" s="9"/>
      <c r="D64" s="9"/>
      <c r="E64" s="9"/>
      <c r="F64" s="9"/>
      <c r="G64" s="9"/>
      <c r="H64" s="9"/>
      <c r="I64" s="9"/>
    </row>
    <row r="65" spans="1:9" ht="13.5" customHeight="1">
      <c r="A65" s="615"/>
      <c r="B65" s="8"/>
      <c r="C65" s="9"/>
      <c r="D65" s="9"/>
      <c r="E65" s="9"/>
      <c r="F65" s="9"/>
      <c r="G65" s="9"/>
      <c r="H65" s="9"/>
      <c r="I65" s="9"/>
    </row>
    <row r="66" spans="1:9" ht="13.5" customHeight="1">
      <c r="A66" s="615" t="str">
        <f>"Annual Report of "&amp;C25</f>
        <v xml:space="preserve">Annual Report of Niagara Mohawk Power Corporation </v>
      </c>
      <c r="B66" s="8"/>
      <c r="C66" s="9"/>
      <c r="D66" s="9"/>
      <c r="E66" s="9"/>
      <c r="F66" s="9"/>
      <c r="G66" s="9"/>
      <c r="H66" s="9"/>
      <c r="I66" s="9"/>
    </row>
    <row r="67" spans="1:9" ht="13.5" customHeight="1">
      <c r="A67" s="8"/>
      <c r="B67" s="8"/>
      <c r="C67" s="9"/>
      <c r="D67" s="9"/>
      <c r="E67" s="9"/>
      <c r="F67" s="9"/>
      <c r="G67" s="9"/>
      <c r="H67" s="9"/>
      <c r="I67" s="9"/>
    </row>
    <row r="68" spans="1:9" ht="13.5" customHeight="1">
      <c r="A68" s="8"/>
      <c r="B68" s="8"/>
      <c r="C68" s="9"/>
      <c r="D68" s="9"/>
      <c r="E68" s="9"/>
      <c r="F68" s="9"/>
      <c r="G68" s="9"/>
      <c r="H68" s="9"/>
      <c r="I68" s="9"/>
    </row>
    <row r="69" spans="1:9" ht="13.5" customHeight="1">
      <c r="A69" s="9"/>
      <c r="B69" s="9"/>
      <c r="C69" s="9"/>
      <c r="D69" s="9"/>
      <c r="E69" s="9"/>
      <c r="F69" s="9"/>
      <c r="G69" s="9"/>
      <c r="H69" s="9"/>
      <c r="I69" s="9"/>
    </row>
    <row r="70" spans="1:9" ht="13.5" customHeight="1">
      <c r="A70" s="537"/>
      <c r="B70" s="537"/>
      <c r="C70" s="537"/>
      <c r="D70" s="537"/>
      <c r="E70" s="537"/>
    </row>
  </sheetData>
  <pageMargins left="0.5" right="0.5" top="0.5" bottom="0.5" header="0.5" footer="0.5"/>
  <pageSetup scale="57" orientation="portrait" horizontalDpi="300" verticalDpi="300" r:id="rId1"/>
  <headerFooter alignWithMargins="0"/>
  <colBreaks count="1" manualBreakCount="1">
    <brk id="4" max="1048575" man="1"/>
  </colBreaks>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L200"/>
  <sheetViews>
    <sheetView view="pageBreakPreview" topLeftCell="G1" zoomScale="60" zoomScaleNormal="50" workbookViewId="0">
      <selection activeCell="N1" sqref="N1:Z1048576"/>
    </sheetView>
  </sheetViews>
  <sheetFormatPr defaultColWidth="8.6640625" defaultRowHeight="15"/>
  <cols>
    <col min="1" max="1" width="4.6640625" customWidth="1"/>
    <col min="2" max="2" width="48" customWidth="1"/>
    <col min="3" max="3" width="21" style="1502" customWidth="1"/>
    <col min="4" max="4" width="17.5546875" style="1502" customWidth="1"/>
    <col min="5" max="5" width="18" customWidth="1"/>
    <col min="6" max="6" width="15.44140625" customWidth="1"/>
    <col min="7" max="7" width="30" customWidth="1"/>
    <col min="8" max="8" width="19" customWidth="1"/>
    <col min="9" max="9" width="14" style="1502" customWidth="1"/>
    <col min="10" max="10" width="23" customWidth="1"/>
    <col min="11" max="11" width="27.6640625" customWidth="1"/>
    <col min="12" max="12" width="4.6640625" style="13" customWidth="1"/>
    <col min="14" max="14" width="19" customWidth="1"/>
    <col min="15" max="15" width="18.5546875" bestFit="1" customWidth="1"/>
    <col min="16" max="17" width="23.6640625" bestFit="1" customWidth="1"/>
    <col min="18" max="18" width="23.44140625" bestFit="1" customWidth="1"/>
    <col min="19" max="19" width="7" customWidth="1"/>
    <col min="20" max="20" width="23.44140625" customWidth="1"/>
    <col min="21" max="21" width="18.5546875" customWidth="1"/>
    <col min="22" max="22" width="8" customWidth="1"/>
    <col min="23" max="23" width="18" customWidth="1"/>
    <col min="24" max="24" width="14" bestFit="1" customWidth="1"/>
  </cols>
  <sheetData>
    <row r="1" spans="1:12" ht="15.75" thickBot="1">
      <c r="A1" s="1021"/>
      <c r="B1" s="1021"/>
      <c r="C1" s="1489"/>
      <c r="D1" s="1489"/>
      <c r="E1" s="1021"/>
      <c r="F1" s="1021"/>
      <c r="G1" s="1021"/>
      <c r="H1" s="1021"/>
      <c r="I1" s="1489"/>
      <c r="J1" s="1021"/>
      <c r="K1" s="1021"/>
      <c r="L1" s="1022"/>
    </row>
    <row r="2" spans="1:12" ht="15.75" thickTop="1">
      <c r="A2" s="978" t="s">
        <v>3199</v>
      </c>
      <c r="B2" s="979"/>
      <c r="C2" s="1490" t="s">
        <v>3200</v>
      </c>
      <c r="D2" s="1503" t="s">
        <v>1759</v>
      </c>
      <c r="E2" s="1182" t="s">
        <v>1760</v>
      </c>
      <c r="F2" s="983"/>
      <c r="G2" s="978" t="s">
        <v>3199</v>
      </c>
      <c r="H2" s="982" t="s">
        <v>3200</v>
      </c>
      <c r="I2" s="1505" t="s">
        <v>1759</v>
      </c>
      <c r="J2" s="982" t="s">
        <v>1760</v>
      </c>
      <c r="K2" s="980"/>
      <c r="L2" s="983"/>
    </row>
    <row r="3" spans="1:12">
      <c r="A3" s="984" t="str">
        <f>+'122123'!B2</f>
        <v xml:space="preserve">Niagara Mohawk Power Corporation </v>
      </c>
      <c r="B3" s="80"/>
      <c r="C3" s="1491" t="s">
        <v>5795</v>
      </c>
      <c r="D3" s="1474" t="s">
        <v>3219</v>
      </c>
      <c r="E3" s="1096"/>
      <c r="F3" s="985"/>
      <c r="G3" s="984" t="str">
        <f>+A3</f>
        <v xml:space="preserve">Niagara Mohawk Power Corporation </v>
      </c>
      <c r="H3" s="90" t="s">
        <v>5795</v>
      </c>
      <c r="I3" s="1473" t="s">
        <v>3219</v>
      </c>
      <c r="J3" s="90"/>
      <c r="K3" s="13"/>
      <c r="L3" s="985"/>
    </row>
    <row r="4" spans="1:12">
      <c r="A4" s="986" t="s">
        <v>3202</v>
      </c>
      <c r="B4" s="80"/>
      <c r="C4" s="1491" t="s">
        <v>3203</v>
      </c>
      <c r="D4" s="1504" t="str">
        <f>+'122123'!G3</f>
        <v>April 30, 2025</v>
      </c>
      <c r="E4" s="1429" t="str">
        <f>+'122123'!H3</f>
        <v>December 31, 2024</v>
      </c>
      <c r="F4" s="987"/>
      <c r="G4" s="986"/>
      <c r="H4" s="1183" t="s">
        <v>3203</v>
      </c>
      <c r="I4" s="1506" t="str">
        <f>+D4</f>
        <v>April 30, 2025</v>
      </c>
      <c r="J4" s="1570" t="str">
        <f>+E4</f>
        <v>December 31, 2024</v>
      </c>
      <c r="K4" s="76"/>
      <c r="L4" s="987"/>
    </row>
    <row r="5" spans="1:12">
      <c r="A5" s="1023" t="s">
        <v>3756</v>
      </c>
      <c r="B5" s="190"/>
      <c r="C5" s="1492"/>
      <c r="D5" s="1492"/>
      <c r="E5" s="191"/>
      <c r="F5" s="1337"/>
      <c r="G5" s="1023" t="s">
        <v>3756</v>
      </c>
      <c r="H5" s="190"/>
      <c r="I5" s="1492"/>
      <c r="J5" s="190"/>
      <c r="K5" s="190"/>
      <c r="L5" s="989"/>
    </row>
    <row r="6" spans="1:12">
      <c r="A6" s="984" t="s">
        <v>3757</v>
      </c>
      <c r="B6" s="13"/>
      <c r="C6" s="1491"/>
      <c r="D6" s="1491"/>
      <c r="E6" s="87"/>
      <c r="F6" s="985"/>
      <c r="G6" s="984" t="s">
        <v>3757</v>
      </c>
      <c r="H6" s="13"/>
      <c r="I6" s="1491"/>
      <c r="J6" s="13"/>
      <c r="K6" s="13"/>
      <c r="L6" s="985"/>
    </row>
    <row r="7" spans="1:12">
      <c r="A7" s="991" t="s">
        <v>3758</v>
      </c>
      <c r="B7" s="192"/>
      <c r="C7" s="1493"/>
      <c r="D7" s="1493"/>
      <c r="E7" s="192"/>
      <c r="F7" s="992"/>
      <c r="G7" s="991" t="s">
        <v>3758</v>
      </c>
      <c r="H7" s="192"/>
      <c r="I7" s="1493"/>
      <c r="J7" s="192"/>
      <c r="K7" s="192"/>
      <c r="L7" s="985"/>
    </row>
    <row r="8" spans="1:12">
      <c r="A8" s="991" t="s">
        <v>3759</v>
      </c>
      <c r="B8" s="192"/>
      <c r="C8" s="1493"/>
      <c r="D8" s="1493"/>
      <c r="E8" s="192"/>
      <c r="F8" s="992"/>
      <c r="G8" s="991" t="s">
        <v>3759</v>
      </c>
      <c r="H8" s="192"/>
      <c r="I8" s="1493"/>
      <c r="J8" s="192"/>
      <c r="K8" s="192"/>
      <c r="L8" s="985"/>
    </row>
    <row r="9" spans="1:12">
      <c r="A9" s="991" t="s">
        <v>3760</v>
      </c>
      <c r="B9" s="192"/>
      <c r="C9" s="1493"/>
      <c r="D9" s="1493"/>
      <c r="E9" s="192"/>
      <c r="F9" s="992"/>
      <c r="G9" s="991" t="s">
        <v>3760</v>
      </c>
      <c r="H9" s="192"/>
      <c r="I9" s="1493"/>
      <c r="J9" s="192"/>
      <c r="K9" s="192"/>
      <c r="L9" s="985"/>
    </row>
    <row r="10" spans="1:12">
      <c r="A10" s="991"/>
      <c r="B10" s="192"/>
      <c r="C10" s="1493"/>
      <c r="D10" s="1493"/>
      <c r="E10" s="192"/>
      <c r="F10" s="992"/>
      <c r="G10" s="991"/>
      <c r="H10" s="192"/>
      <c r="I10" s="1493"/>
      <c r="J10" s="192"/>
      <c r="K10" s="192"/>
      <c r="L10" s="985"/>
    </row>
    <row r="11" spans="1:12">
      <c r="A11" s="991"/>
      <c r="B11" s="192"/>
      <c r="C11" s="1493"/>
      <c r="D11" s="1493"/>
      <c r="E11" s="192"/>
      <c r="F11" s="992"/>
      <c r="G11" s="991"/>
      <c r="H11" s="192"/>
      <c r="I11" s="1493"/>
      <c r="J11" s="192"/>
      <c r="K11" s="192"/>
      <c r="L11" s="985"/>
    </row>
    <row r="12" spans="1:12">
      <c r="A12" s="984"/>
      <c r="B12" s="13"/>
      <c r="C12" s="1494"/>
      <c r="D12" s="1494"/>
      <c r="E12" s="1024"/>
      <c r="F12" s="1025"/>
      <c r="G12" s="984"/>
      <c r="H12" s="76"/>
      <c r="I12" s="1507"/>
      <c r="J12" s="13"/>
      <c r="K12" s="76"/>
      <c r="L12" s="1025"/>
    </row>
    <row r="13" spans="1:12">
      <c r="A13" s="1026"/>
      <c r="B13" s="994"/>
      <c r="C13" s="1495"/>
      <c r="D13" s="1495"/>
      <c r="E13" s="1184"/>
      <c r="F13" s="1185"/>
      <c r="G13" s="1134" t="s">
        <v>3761</v>
      </c>
      <c r="H13" s="246" t="s">
        <v>3761</v>
      </c>
      <c r="I13" s="1477" t="s">
        <v>3762</v>
      </c>
      <c r="J13" s="1027" t="s">
        <v>4405</v>
      </c>
      <c r="K13" s="246" t="s">
        <v>2253</v>
      </c>
      <c r="L13" s="1028"/>
    </row>
    <row r="14" spans="1:12">
      <c r="A14" s="995" t="s">
        <v>1686</v>
      </c>
      <c r="B14" s="996" t="s">
        <v>1740</v>
      </c>
      <c r="C14" s="1496" t="s">
        <v>3763</v>
      </c>
      <c r="D14" s="1496" t="s">
        <v>3764</v>
      </c>
      <c r="E14" s="1008" t="s">
        <v>3765</v>
      </c>
      <c r="F14" s="1029" t="s">
        <v>2252</v>
      </c>
      <c r="G14" s="997" t="s">
        <v>3766</v>
      </c>
      <c r="H14" s="246" t="s">
        <v>3766</v>
      </c>
      <c r="I14" s="1477" t="s">
        <v>3767</v>
      </c>
      <c r="J14" s="1030" t="s">
        <v>3768</v>
      </c>
      <c r="K14" s="246" t="s">
        <v>3769</v>
      </c>
      <c r="L14" s="1029" t="s">
        <v>1686</v>
      </c>
    </row>
    <row r="15" spans="1:12">
      <c r="A15" s="997" t="s">
        <v>1689</v>
      </c>
      <c r="B15" s="996"/>
      <c r="C15" s="1496" t="s">
        <v>3770</v>
      </c>
      <c r="D15" s="1496" t="s">
        <v>3771</v>
      </c>
      <c r="E15" s="1008" t="s">
        <v>3766</v>
      </c>
      <c r="F15" s="1029" t="s">
        <v>291</v>
      </c>
      <c r="G15" s="997" t="s">
        <v>3772</v>
      </c>
      <c r="H15" s="246" t="s">
        <v>3773</v>
      </c>
      <c r="I15" s="1477" t="s">
        <v>3774</v>
      </c>
      <c r="J15" s="1030" t="s">
        <v>4404</v>
      </c>
      <c r="K15" s="246" t="s">
        <v>3775</v>
      </c>
      <c r="L15" s="1029" t="s">
        <v>1689</v>
      </c>
    </row>
    <row r="16" spans="1:12">
      <c r="A16" s="995"/>
      <c r="B16" s="996"/>
      <c r="C16" s="1496" t="s">
        <v>3776</v>
      </c>
      <c r="D16" s="1496" t="s">
        <v>3777</v>
      </c>
      <c r="E16" s="1008"/>
      <c r="F16" s="1029"/>
      <c r="G16" s="1031"/>
      <c r="H16" s="246"/>
      <c r="I16" s="1477" t="s">
        <v>3778</v>
      </c>
      <c r="J16" s="1030"/>
      <c r="K16" s="246"/>
      <c r="L16" s="1032"/>
    </row>
    <row r="17" spans="1:12">
      <c r="A17" s="1186"/>
      <c r="B17" s="1187" t="s">
        <v>2935</v>
      </c>
      <c r="C17" s="1497" t="s">
        <v>2936</v>
      </c>
      <c r="D17" s="1497" t="s">
        <v>2937</v>
      </c>
      <c r="E17" s="1033" t="s">
        <v>2938</v>
      </c>
      <c r="F17" s="1034" t="s">
        <v>2268</v>
      </c>
      <c r="G17" s="995" t="s">
        <v>2269</v>
      </c>
      <c r="H17" s="245" t="s">
        <v>2270</v>
      </c>
      <c r="I17" s="1508" t="s">
        <v>2271</v>
      </c>
      <c r="J17" s="1036" t="s">
        <v>2272</v>
      </c>
      <c r="K17" s="524" t="s">
        <v>2273</v>
      </c>
      <c r="L17" s="1037"/>
    </row>
    <row r="18" spans="1:12">
      <c r="A18" s="1038">
        <v>1</v>
      </c>
      <c r="B18" s="1417" t="s">
        <v>4567</v>
      </c>
      <c r="C18" s="1498">
        <v>613969</v>
      </c>
      <c r="D18" s="1498">
        <v>1898619</v>
      </c>
      <c r="E18" s="1002"/>
      <c r="F18" s="1188"/>
      <c r="G18" s="1039"/>
      <c r="H18" s="1040"/>
      <c r="I18" s="1498">
        <f>SUM(C18:E18)</f>
        <v>2512588</v>
      </c>
      <c r="J18" s="1419"/>
      <c r="K18" s="1420"/>
      <c r="L18" s="1044">
        <v>1</v>
      </c>
    </row>
    <row r="19" spans="1:12" ht="30">
      <c r="A19" s="1038">
        <v>2</v>
      </c>
      <c r="B19" s="1417" t="s">
        <v>4568</v>
      </c>
      <c r="C19" s="1498">
        <v>0</v>
      </c>
      <c r="D19" s="1498">
        <v>-49323</v>
      </c>
      <c r="E19" s="1004"/>
      <c r="F19" s="1005"/>
      <c r="G19" s="1045"/>
      <c r="H19" s="274"/>
      <c r="I19" s="1498">
        <f t="shared" ref="I19" si="0">SUM(C19:E19)</f>
        <v>-49323</v>
      </c>
      <c r="J19" s="1421"/>
      <c r="K19" s="1422"/>
      <c r="L19" s="1048">
        <v>2</v>
      </c>
    </row>
    <row r="20" spans="1:12">
      <c r="A20" s="1038">
        <v>3</v>
      </c>
      <c r="B20" s="1417" t="s">
        <v>4569</v>
      </c>
      <c r="C20" s="1498">
        <v>0</v>
      </c>
      <c r="D20" s="1498">
        <v>256334</v>
      </c>
      <c r="E20" s="1006"/>
      <c r="F20" s="1007"/>
      <c r="G20" s="1049"/>
      <c r="H20" s="207"/>
      <c r="I20" s="1498">
        <f>SUM(C20:F20)</f>
        <v>256334</v>
      </c>
      <c r="J20" s="1423"/>
      <c r="K20" s="1422"/>
      <c r="L20" s="1048">
        <v>3</v>
      </c>
    </row>
    <row r="21" spans="1:12">
      <c r="A21" s="1038">
        <v>4</v>
      </c>
      <c r="B21" s="1417" t="s">
        <v>4570</v>
      </c>
      <c r="C21" s="1498">
        <f>SUM(C19:C20)</f>
        <v>0</v>
      </c>
      <c r="D21" s="1498">
        <f>SUM(D19:D20)</f>
        <v>207011</v>
      </c>
      <c r="E21" s="1006"/>
      <c r="F21" s="1007"/>
      <c r="G21" s="1049"/>
      <c r="H21" s="207"/>
      <c r="I21" s="1498">
        <f>SUM(C21:F21)</f>
        <v>207011</v>
      </c>
      <c r="J21" s="1050">
        <f>+'114117'!AD57</f>
        <v>318917971</v>
      </c>
      <c r="K21" s="1418">
        <f>+I21+J21</f>
        <v>319124982</v>
      </c>
      <c r="L21" s="1048">
        <v>4</v>
      </c>
    </row>
    <row r="22" spans="1:12">
      <c r="A22" s="1038">
        <v>5</v>
      </c>
      <c r="B22" s="1417" t="s">
        <v>4571</v>
      </c>
      <c r="C22" s="1498">
        <f>C18+C21</f>
        <v>613969</v>
      </c>
      <c r="D22" s="1498">
        <f>D18+D21</f>
        <v>2105630</v>
      </c>
      <c r="E22" s="1006"/>
      <c r="F22" s="1007"/>
      <c r="G22" s="1049"/>
      <c r="H22" s="562"/>
      <c r="I22" s="1498">
        <f>SUM(C22:F22)</f>
        <v>2719599</v>
      </c>
      <c r="J22" s="1424"/>
      <c r="K22" s="1425"/>
      <c r="L22" s="1048">
        <v>5</v>
      </c>
    </row>
    <row r="23" spans="1:12" ht="30">
      <c r="A23" s="1038">
        <v>6</v>
      </c>
      <c r="B23" s="1417" t="s">
        <v>4891</v>
      </c>
      <c r="C23" s="1498">
        <v>613970</v>
      </c>
      <c r="D23" s="1498">
        <v>2105629</v>
      </c>
      <c r="E23" s="1009"/>
      <c r="F23" s="1010"/>
      <c r="G23" s="1052"/>
      <c r="H23" s="1053"/>
      <c r="I23" s="1498">
        <f>SUM(C23:E23)</f>
        <v>2719599</v>
      </c>
      <c r="J23" s="1426"/>
      <c r="K23" s="1425"/>
      <c r="L23" s="1048">
        <v>6</v>
      </c>
    </row>
    <row r="24" spans="1:12" ht="30">
      <c r="A24" s="1038">
        <v>7</v>
      </c>
      <c r="B24" s="1417" t="s">
        <v>4572</v>
      </c>
      <c r="C24" s="1498">
        <v>0</v>
      </c>
      <c r="D24" s="1498">
        <v>-32900</v>
      </c>
      <c r="E24" s="1011"/>
      <c r="F24" s="1012"/>
      <c r="G24" s="1055"/>
      <c r="H24" s="1056"/>
      <c r="I24" s="1498">
        <f>SUM(C24:E24)</f>
        <v>-32900</v>
      </c>
      <c r="J24" s="1427"/>
      <c r="K24" s="1425"/>
      <c r="L24" s="1048">
        <v>7</v>
      </c>
    </row>
    <row r="25" spans="1:12">
      <c r="A25" s="1038">
        <v>8</v>
      </c>
      <c r="B25" s="1417" t="s">
        <v>4573</v>
      </c>
      <c r="C25" s="1498">
        <v>0</v>
      </c>
      <c r="D25" s="1498">
        <v>63747</v>
      </c>
      <c r="E25" s="1004"/>
      <c r="F25" s="1005"/>
      <c r="G25" s="1049"/>
      <c r="H25" s="390"/>
      <c r="I25" s="1498">
        <f>SUM(C25:E25)</f>
        <v>63747</v>
      </c>
      <c r="J25" s="1428"/>
      <c r="K25" s="1425"/>
      <c r="L25" s="1048">
        <v>8</v>
      </c>
    </row>
    <row r="26" spans="1:12">
      <c r="A26" s="1038">
        <v>9</v>
      </c>
      <c r="B26" s="1417" t="s">
        <v>4574</v>
      </c>
      <c r="C26" s="1498">
        <f>SUM(C24:C25)</f>
        <v>0</v>
      </c>
      <c r="D26" s="1498">
        <f>SUM(D24:D25)</f>
        <v>30847</v>
      </c>
      <c r="E26" s="1006"/>
      <c r="F26" s="1007"/>
      <c r="G26" s="1059"/>
      <c r="H26" s="207"/>
      <c r="I26" s="1498">
        <f>SUM(C26:E26)</f>
        <v>30847</v>
      </c>
      <c r="J26" s="1050">
        <f>+'114117'!AC57</f>
        <v>335535210</v>
      </c>
      <c r="K26" s="1418">
        <f>+I26+J26</f>
        <v>335566057</v>
      </c>
      <c r="L26" s="1048">
        <v>9</v>
      </c>
    </row>
    <row r="27" spans="1:12">
      <c r="A27" s="1038">
        <v>10</v>
      </c>
      <c r="B27" s="1417" t="s">
        <v>4575</v>
      </c>
      <c r="C27" s="1498">
        <f>C23+C26</f>
        <v>613970</v>
      </c>
      <c r="D27" s="1498">
        <f>D23+D26</f>
        <v>2136476</v>
      </c>
      <c r="E27" s="1006"/>
      <c r="F27" s="1007"/>
      <c r="G27" s="1049"/>
      <c r="H27" s="207"/>
      <c r="I27" s="1498">
        <f>SUM(C27:E27)</f>
        <v>2750446</v>
      </c>
      <c r="J27" s="1423"/>
      <c r="K27" s="1422"/>
      <c r="L27" s="1048">
        <v>10</v>
      </c>
    </row>
    <row r="28" spans="1:12">
      <c r="A28" s="1038">
        <v>11</v>
      </c>
      <c r="B28" s="1001"/>
      <c r="C28" s="1498"/>
      <c r="D28" s="1498"/>
      <c r="E28" s="1006"/>
      <c r="F28" s="1007"/>
      <c r="G28" s="1049"/>
      <c r="H28" s="207"/>
      <c r="I28" s="1509"/>
      <c r="J28" s="1050"/>
      <c r="K28" s="1047">
        <f t="shared" ref="K28:K56" si="1">SUM(C28:J28)</f>
        <v>0</v>
      </c>
      <c r="L28" s="1048">
        <v>11</v>
      </c>
    </row>
    <row r="29" spans="1:12">
      <c r="A29" s="1038">
        <v>12</v>
      </c>
      <c r="B29" s="1001"/>
      <c r="C29" s="1498"/>
      <c r="D29" s="1498"/>
      <c r="E29" s="1006"/>
      <c r="F29" s="1007"/>
      <c r="G29" s="1049"/>
      <c r="H29" s="207"/>
      <c r="I29" s="1509"/>
      <c r="J29" s="1050"/>
      <c r="K29" s="1047">
        <f t="shared" si="1"/>
        <v>0</v>
      </c>
      <c r="L29" s="1048">
        <v>12</v>
      </c>
    </row>
    <row r="30" spans="1:12">
      <c r="A30" s="1038">
        <v>13</v>
      </c>
      <c r="B30" s="1001"/>
      <c r="C30" s="1498"/>
      <c r="D30" s="1498"/>
      <c r="E30" s="1006"/>
      <c r="F30" s="1007"/>
      <c r="G30" s="1049"/>
      <c r="H30" s="207"/>
      <c r="I30" s="1509"/>
      <c r="J30" s="1050"/>
      <c r="K30" s="1047">
        <f t="shared" si="1"/>
        <v>0</v>
      </c>
      <c r="L30" s="1048">
        <v>13</v>
      </c>
    </row>
    <row r="31" spans="1:12">
      <c r="A31" s="1038">
        <v>14</v>
      </c>
      <c r="B31" s="1001"/>
      <c r="C31" s="1498"/>
      <c r="D31" s="1498"/>
      <c r="E31" s="1006"/>
      <c r="F31" s="1007"/>
      <c r="G31" s="1049"/>
      <c r="H31" s="207"/>
      <c r="I31" s="1509"/>
      <c r="J31" s="1050"/>
      <c r="K31" s="1047">
        <f t="shared" si="1"/>
        <v>0</v>
      </c>
      <c r="L31" s="1048">
        <v>14</v>
      </c>
    </row>
    <row r="32" spans="1:12">
      <c r="A32" s="1038">
        <v>15</v>
      </c>
      <c r="B32" s="1001"/>
      <c r="C32" s="1498"/>
      <c r="D32" s="1498"/>
      <c r="E32" s="1006"/>
      <c r="F32" s="1007"/>
      <c r="G32" s="1049"/>
      <c r="H32" s="562"/>
      <c r="I32" s="1510"/>
      <c r="J32" s="1050"/>
      <c r="K32" s="1047">
        <f t="shared" si="1"/>
        <v>0</v>
      </c>
      <c r="L32" s="1048">
        <v>15</v>
      </c>
    </row>
    <row r="33" spans="1:12">
      <c r="A33" s="1038">
        <v>16</v>
      </c>
      <c r="B33" s="1001"/>
      <c r="C33" s="1498"/>
      <c r="D33" s="1479"/>
      <c r="E33" s="1006"/>
      <c r="F33" s="1007"/>
      <c r="G33" s="1060"/>
      <c r="H33" s="1053"/>
      <c r="I33" s="1511"/>
      <c r="J33" s="1050"/>
      <c r="K33" s="1047">
        <f t="shared" si="1"/>
        <v>0</v>
      </c>
      <c r="L33" s="1048">
        <v>16</v>
      </c>
    </row>
    <row r="34" spans="1:12">
      <c r="A34" s="1038">
        <v>17</v>
      </c>
      <c r="B34" s="1001"/>
      <c r="C34" s="1498"/>
      <c r="D34" s="1479"/>
      <c r="E34" s="1006"/>
      <c r="F34" s="1007"/>
      <c r="G34" s="1049"/>
      <c r="H34" s="390"/>
      <c r="I34" s="1512"/>
      <c r="J34" s="1050"/>
      <c r="K34" s="1047">
        <f t="shared" si="1"/>
        <v>0</v>
      </c>
      <c r="L34" s="1048">
        <v>17</v>
      </c>
    </row>
    <row r="35" spans="1:12">
      <c r="A35" s="1038">
        <v>18</v>
      </c>
      <c r="B35" s="1001"/>
      <c r="C35" s="1498"/>
      <c r="D35" s="1498"/>
      <c r="E35" s="1006"/>
      <c r="F35" s="1007"/>
      <c r="G35" s="1049"/>
      <c r="H35" s="207"/>
      <c r="I35" s="1509"/>
      <c r="J35" s="1050"/>
      <c r="K35" s="1047">
        <f t="shared" si="1"/>
        <v>0</v>
      </c>
      <c r="L35" s="1048">
        <v>18</v>
      </c>
    </row>
    <row r="36" spans="1:12">
      <c r="A36" s="1038">
        <v>19</v>
      </c>
      <c r="B36" s="1001"/>
      <c r="C36" s="1498"/>
      <c r="D36" s="1498"/>
      <c r="E36" s="1006"/>
      <c r="F36" s="1007"/>
      <c r="G36" s="1049"/>
      <c r="H36" s="207"/>
      <c r="I36" s="1509"/>
      <c r="J36" s="1050"/>
      <c r="K36" s="1047">
        <f t="shared" si="1"/>
        <v>0</v>
      </c>
      <c r="L36" s="1048">
        <v>19</v>
      </c>
    </row>
    <row r="37" spans="1:12">
      <c r="A37" s="1038">
        <v>20</v>
      </c>
      <c r="B37" s="1001"/>
      <c r="C37" s="1498"/>
      <c r="D37" s="1498"/>
      <c r="E37" s="1006"/>
      <c r="F37" s="1007"/>
      <c r="G37" s="1049"/>
      <c r="H37" s="207"/>
      <c r="I37" s="1509"/>
      <c r="J37" s="1050"/>
      <c r="K37" s="1047">
        <f t="shared" si="1"/>
        <v>0</v>
      </c>
      <c r="L37" s="1048">
        <v>20</v>
      </c>
    </row>
    <row r="38" spans="1:12">
      <c r="A38" s="1038">
        <v>21</v>
      </c>
      <c r="B38" s="1001"/>
      <c r="C38" s="1498"/>
      <c r="D38" s="1498"/>
      <c r="E38" s="1006"/>
      <c r="F38" s="1007"/>
      <c r="G38" s="1049"/>
      <c r="H38" s="207"/>
      <c r="I38" s="1509"/>
      <c r="J38" s="1050"/>
      <c r="K38" s="1047">
        <f t="shared" si="1"/>
        <v>0</v>
      </c>
      <c r="L38" s="1048">
        <v>21</v>
      </c>
    </row>
    <row r="39" spans="1:12">
      <c r="A39" s="1038">
        <v>22</v>
      </c>
      <c r="B39" s="1001"/>
      <c r="C39" s="1498"/>
      <c r="D39" s="1498"/>
      <c r="E39" s="1006"/>
      <c r="F39" s="1007"/>
      <c r="G39" s="1049"/>
      <c r="H39" s="207"/>
      <c r="I39" s="1509"/>
      <c r="J39" s="1050"/>
      <c r="K39" s="1047">
        <f t="shared" si="1"/>
        <v>0</v>
      </c>
      <c r="L39" s="1048">
        <v>22</v>
      </c>
    </row>
    <row r="40" spans="1:12">
      <c r="A40" s="1038">
        <v>23</v>
      </c>
      <c r="B40" s="1001"/>
      <c r="C40" s="1498"/>
      <c r="D40" s="1498"/>
      <c r="E40" s="1006"/>
      <c r="F40" s="1007"/>
      <c r="G40" s="1049"/>
      <c r="H40" s="207"/>
      <c r="I40" s="1509"/>
      <c r="J40" s="1050"/>
      <c r="K40" s="1047">
        <f t="shared" si="1"/>
        <v>0</v>
      </c>
      <c r="L40" s="1048">
        <v>23</v>
      </c>
    </row>
    <row r="41" spans="1:12">
      <c r="A41" s="1038">
        <v>24</v>
      </c>
      <c r="B41" s="1001"/>
      <c r="C41" s="1498"/>
      <c r="D41" s="1479"/>
      <c r="E41" s="1006"/>
      <c r="F41" s="1007"/>
      <c r="G41" s="1061"/>
      <c r="H41" s="1009"/>
      <c r="I41" s="1513"/>
      <c r="J41" s="1050"/>
      <c r="K41" s="1047">
        <f t="shared" si="1"/>
        <v>0</v>
      </c>
      <c r="L41" s="1048">
        <v>24</v>
      </c>
    </row>
    <row r="42" spans="1:12">
      <c r="A42" s="1038">
        <v>25</v>
      </c>
      <c r="B42" s="1001"/>
      <c r="C42" s="1498"/>
      <c r="D42" s="1498"/>
      <c r="E42" s="1006"/>
      <c r="F42" s="1007"/>
      <c r="G42" s="1049"/>
      <c r="H42" s="390"/>
      <c r="I42" s="1509"/>
      <c r="J42" s="1050"/>
      <c r="K42" s="1047">
        <f t="shared" si="1"/>
        <v>0</v>
      </c>
      <c r="L42" s="1048">
        <v>25</v>
      </c>
    </row>
    <row r="43" spans="1:12">
      <c r="A43" s="1038">
        <v>26</v>
      </c>
      <c r="B43" s="1001"/>
      <c r="C43" s="1498"/>
      <c r="D43" s="1498"/>
      <c r="E43" s="1006"/>
      <c r="F43" s="1007"/>
      <c r="G43" s="1049"/>
      <c r="H43" s="207"/>
      <c r="I43" s="1509"/>
      <c r="J43" s="1050"/>
      <c r="K43" s="1047">
        <f t="shared" si="1"/>
        <v>0</v>
      </c>
      <c r="L43" s="1048">
        <v>26</v>
      </c>
    </row>
    <row r="44" spans="1:12">
      <c r="A44" s="1038">
        <v>27</v>
      </c>
      <c r="B44" s="1001"/>
      <c r="C44" s="1498"/>
      <c r="D44" s="1498"/>
      <c r="E44" s="1006"/>
      <c r="F44" s="1007"/>
      <c r="G44" s="1049"/>
      <c r="H44" s="207"/>
      <c r="I44" s="1509"/>
      <c r="J44" s="1050"/>
      <c r="K44" s="1047">
        <f t="shared" si="1"/>
        <v>0</v>
      </c>
      <c r="L44" s="1048">
        <v>27</v>
      </c>
    </row>
    <row r="45" spans="1:12">
      <c r="A45" s="1038">
        <v>28</v>
      </c>
      <c r="B45" s="1001"/>
      <c r="C45" s="1498"/>
      <c r="D45" s="1498"/>
      <c r="E45" s="1006"/>
      <c r="F45" s="1007"/>
      <c r="G45" s="1049"/>
      <c r="H45" s="207"/>
      <c r="I45" s="1509"/>
      <c r="J45" s="1050"/>
      <c r="K45" s="1047">
        <f t="shared" si="1"/>
        <v>0</v>
      </c>
      <c r="L45" s="1048">
        <v>28</v>
      </c>
    </row>
    <row r="46" spans="1:12">
      <c r="A46" s="1038">
        <v>29</v>
      </c>
      <c r="B46" s="1001"/>
      <c r="C46" s="1498"/>
      <c r="D46" s="1498"/>
      <c r="E46" s="1006"/>
      <c r="F46" s="1007"/>
      <c r="G46" s="1049"/>
      <c r="H46" s="207"/>
      <c r="I46" s="1509"/>
      <c r="J46" s="1050"/>
      <c r="K46" s="1047">
        <f t="shared" si="1"/>
        <v>0</v>
      </c>
      <c r="L46" s="1048">
        <v>29</v>
      </c>
    </row>
    <row r="47" spans="1:12">
      <c r="A47" s="1038">
        <v>30</v>
      </c>
      <c r="B47" s="1001"/>
      <c r="C47" s="1498"/>
      <c r="D47" s="1498"/>
      <c r="E47" s="1006"/>
      <c r="F47" s="1007"/>
      <c r="G47" s="1049"/>
      <c r="H47" s="207"/>
      <c r="I47" s="1509"/>
      <c r="J47" s="1050"/>
      <c r="K47" s="1047">
        <f t="shared" si="1"/>
        <v>0</v>
      </c>
      <c r="L47" s="1048">
        <v>30</v>
      </c>
    </row>
    <row r="48" spans="1:12">
      <c r="A48" s="1038">
        <v>31</v>
      </c>
      <c r="B48" s="1001"/>
      <c r="C48" s="1498"/>
      <c r="D48" s="1498"/>
      <c r="E48" s="1006"/>
      <c r="F48" s="1007"/>
      <c r="G48" s="1049"/>
      <c r="H48" s="207"/>
      <c r="I48" s="1509"/>
      <c r="J48" s="1050"/>
      <c r="K48" s="1047">
        <f t="shared" si="1"/>
        <v>0</v>
      </c>
      <c r="L48" s="1048">
        <v>31</v>
      </c>
    </row>
    <row r="49" spans="1:12">
      <c r="A49" s="1038">
        <v>32</v>
      </c>
      <c r="B49" s="1001"/>
      <c r="C49" s="1498"/>
      <c r="D49" s="1498"/>
      <c r="E49" s="1006"/>
      <c r="F49" s="1007"/>
      <c r="G49" s="1049"/>
      <c r="H49" s="207"/>
      <c r="I49" s="1509"/>
      <c r="J49" s="1050"/>
      <c r="K49" s="1047">
        <f t="shared" si="1"/>
        <v>0</v>
      </c>
      <c r="L49" s="1048">
        <v>32</v>
      </c>
    </row>
    <row r="50" spans="1:12">
      <c r="A50" s="1038">
        <v>33</v>
      </c>
      <c r="B50" s="1001"/>
      <c r="C50" s="1498"/>
      <c r="D50" s="1479"/>
      <c r="E50" s="1006"/>
      <c r="F50" s="1007"/>
      <c r="G50" s="1061"/>
      <c r="H50" s="1006"/>
      <c r="I50" s="1513"/>
      <c r="J50" s="1050"/>
      <c r="K50" s="1047">
        <f t="shared" si="1"/>
        <v>0</v>
      </c>
      <c r="L50" s="1048">
        <v>33</v>
      </c>
    </row>
    <row r="51" spans="1:12">
      <c r="A51" s="1038">
        <v>34</v>
      </c>
      <c r="B51" s="1001"/>
      <c r="C51" s="1498"/>
      <c r="D51" s="1498"/>
      <c r="E51" s="1006"/>
      <c r="F51" s="1007"/>
      <c r="G51" s="1049"/>
      <c r="H51" s="207"/>
      <c r="I51" s="1509"/>
      <c r="J51" s="1050"/>
      <c r="K51" s="1047">
        <f t="shared" si="1"/>
        <v>0</v>
      </c>
      <c r="L51" s="1048">
        <v>34</v>
      </c>
    </row>
    <row r="52" spans="1:12">
      <c r="A52" s="1038">
        <v>35</v>
      </c>
      <c r="B52" s="1001"/>
      <c r="C52" s="1498"/>
      <c r="D52" s="1498"/>
      <c r="E52" s="1006"/>
      <c r="F52" s="1007"/>
      <c r="G52" s="1049"/>
      <c r="H52" s="207"/>
      <c r="I52" s="1509"/>
      <c r="J52" s="1050"/>
      <c r="K52" s="1047">
        <f t="shared" si="1"/>
        <v>0</v>
      </c>
      <c r="L52" s="1048">
        <v>35</v>
      </c>
    </row>
    <row r="53" spans="1:12">
      <c r="A53" s="1038">
        <v>36</v>
      </c>
      <c r="B53" s="1001"/>
      <c r="C53" s="1498"/>
      <c r="D53" s="1498"/>
      <c r="E53" s="1006"/>
      <c r="F53" s="1007"/>
      <c r="G53" s="1049"/>
      <c r="H53" s="207"/>
      <c r="I53" s="1509"/>
      <c r="J53" s="1050"/>
      <c r="K53" s="1047">
        <f t="shared" si="1"/>
        <v>0</v>
      </c>
      <c r="L53" s="1048">
        <v>36</v>
      </c>
    </row>
    <row r="54" spans="1:12">
      <c r="A54" s="1038">
        <v>37</v>
      </c>
      <c r="B54" s="1001"/>
      <c r="C54" s="1498"/>
      <c r="D54" s="1498"/>
      <c r="E54" s="1006"/>
      <c r="F54" s="1007"/>
      <c r="G54" s="1049"/>
      <c r="H54" s="207"/>
      <c r="I54" s="1509"/>
      <c r="J54" s="1050"/>
      <c r="K54" s="1047">
        <f t="shared" si="1"/>
        <v>0</v>
      </c>
      <c r="L54" s="1048">
        <v>37</v>
      </c>
    </row>
    <row r="55" spans="1:12">
      <c r="A55" s="1038">
        <v>38</v>
      </c>
      <c r="B55" s="1001"/>
      <c r="C55" s="1498"/>
      <c r="D55" s="1498"/>
      <c r="E55" s="1006"/>
      <c r="F55" s="1007"/>
      <c r="G55" s="1049"/>
      <c r="H55" s="207"/>
      <c r="I55" s="1509"/>
      <c r="J55" s="1050"/>
      <c r="K55" s="1047">
        <f t="shared" si="1"/>
        <v>0</v>
      </c>
      <c r="L55" s="1048">
        <v>38</v>
      </c>
    </row>
    <row r="56" spans="1:12" ht="15.75" thickBot="1">
      <c r="A56" s="1062">
        <v>39</v>
      </c>
      <c r="B56" s="1018"/>
      <c r="C56" s="1499"/>
      <c r="D56" s="1499"/>
      <c r="E56" s="1020"/>
      <c r="F56" s="1189"/>
      <c r="G56" s="1190"/>
      <c r="H56" s="1191"/>
      <c r="I56" s="1514"/>
      <c r="J56" s="1192"/>
      <c r="K56" s="1019">
        <f t="shared" si="1"/>
        <v>0</v>
      </c>
      <c r="L56" s="1063">
        <v>39</v>
      </c>
    </row>
    <row r="57" spans="1:12" ht="15.75" thickTop="1">
      <c r="A57" s="13"/>
      <c r="B57" s="13"/>
      <c r="C57" s="1491"/>
      <c r="D57" s="1491"/>
      <c r="E57" s="260"/>
      <c r="F57" s="260"/>
      <c r="G57" s="260"/>
      <c r="H57" s="260"/>
      <c r="I57" s="1491"/>
      <c r="J57" s="260"/>
      <c r="K57" s="13"/>
    </row>
    <row r="58" spans="1:12">
      <c r="A58" s="13" t="s">
        <v>4492</v>
      </c>
      <c r="B58" s="13"/>
      <c r="C58" s="1500"/>
      <c r="D58" s="1500"/>
      <c r="E58" s="13"/>
      <c r="F58" s="13"/>
      <c r="G58" s="13" t="s">
        <v>4492</v>
      </c>
      <c r="H58" s="13"/>
      <c r="I58" s="1500"/>
      <c r="J58" s="13"/>
      <c r="K58" s="13"/>
    </row>
    <row r="59" spans="1:12">
      <c r="A59" s="16" t="s">
        <v>3779</v>
      </c>
      <c r="B59" s="16"/>
      <c r="C59" s="1501"/>
      <c r="D59" s="1501"/>
      <c r="E59" s="16"/>
      <c r="F59" s="16"/>
      <c r="G59" s="16" t="s">
        <v>3780</v>
      </c>
      <c r="H59" s="16"/>
      <c r="I59" s="1501"/>
      <c r="J59" s="16"/>
      <c r="K59" s="16"/>
      <c r="L59" s="16"/>
    </row>
    <row r="65" spans="12:12">
      <c r="L65" s="246"/>
    </row>
    <row r="66" spans="12:12">
      <c r="L66" s="246"/>
    </row>
    <row r="67" spans="12:12">
      <c r="L67" s="246"/>
    </row>
    <row r="68" spans="12:12">
      <c r="L68" s="246"/>
    </row>
    <row r="69" spans="12:12">
      <c r="L69" s="246"/>
    </row>
    <row r="70" spans="12:12">
      <c r="L70" s="246"/>
    </row>
    <row r="71" spans="12:12">
      <c r="L71" s="246"/>
    </row>
    <row r="72" spans="12:12">
      <c r="L72" s="246"/>
    </row>
    <row r="73" spans="12:12">
      <c r="L73" s="246"/>
    </row>
    <row r="74" spans="12:12">
      <c r="L74" s="246"/>
    </row>
    <row r="75" spans="12:12">
      <c r="L75" s="246"/>
    </row>
    <row r="76" spans="12:12">
      <c r="L76" s="246"/>
    </row>
    <row r="77" spans="12:12">
      <c r="L77" s="246"/>
    </row>
    <row r="78" spans="12:12">
      <c r="L78" s="246"/>
    </row>
    <row r="79" spans="12:12">
      <c r="L79" s="246"/>
    </row>
    <row r="80" spans="12:12">
      <c r="L80" s="246"/>
    </row>
    <row r="81" spans="12:12">
      <c r="L81" s="246"/>
    </row>
    <row r="82" spans="12:12">
      <c r="L82" s="246"/>
    </row>
    <row r="83" spans="12:12">
      <c r="L83" s="246"/>
    </row>
    <row r="84" spans="12:12">
      <c r="L84" s="246"/>
    </row>
    <row r="85" spans="12:12">
      <c r="L85" s="246"/>
    </row>
    <row r="86" spans="12:12">
      <c r="L86" s="246"/>
    </row>
    <row r="87" spans="12:12">
      <c r="L87" s="246"/>
    </row>
    <row r="88" spans="12:12">
      <c r="L88" s="246"/>
    </row>
    <row r="89" spans="12:12">
      <c r="L89" s="246"/>
    </row>
    <row r="90" spans="12:12">
      <c r="L90" s="246"/>
    </row>
    <row r="91" spans="12:12">
      <c r="L91" s="246"/>
    </row>
    <row r="92" spans="12:12">
      <c r="L92" s="246"/>
    </row>
    <row r="93" spans="12:12">
      <c r="L93" s="246"/>
    </row>
    <row r="94" spans="12:12">
      <c r="L94" s="246"/>
    </row>
    <row r="95" spans="12:12">
      <c r="L95" s="246"/>
    </row>
    <row r="96" spans="12:12">
      <c r="L96" s="246"/>
    </row>
    <row r="97" spans="12:12">
      <c r="L97" s="246"/>
    </row>
    <row r="98" spans="12:12">
      <c r="L98" s="246"/>
    </row>
    <row r="99" spans="12:12">
      <c r="L99" s="246"/>
    </row>
    <row r="100" spans="12:12">
      <c r="L100" s="246"/>
    </row>
    <row r="101" spans="12:12">
      <c r="L101" s="246"/>
    </row>
    <row r="102" spans="12:12">
      <c r="L102" s="246"/>
    </row>
    <row r="103" spans="12:12">
      <c r="L103" s="246"/>
    </row>
    <row r="104" spans="12:12">
      <c r="L104" s="246"/>
    </row>
    <row r="105" spans="12:12">
      <c r="L105" s="246"/>
    </row>
    <row r="106" spans="12:12">
      <c r="L106" s="246"/>
    </row>
    <row r="107" spans="12:12">
      <c r="L107" s="246"/>
    </row>
    <row r="108" spans="12:12">
      <c r="L108" s="246"/>
    </row>
    <row r="109" spans="12:12">
      <c r="L109" s="246"/>
    </row>
    <row r="110" spans="12:12">
      <c r="L110" s="246"/>
    </row>
    <row r="111" spans="12:12">
      <c r="L111" s="246"/>
    </row>
    <row r="112" spans="12:12">
      <c r="L112" s="246"/>
    </row>
    <row r="113" spans="1:12">
      <c r="L113" s="246"/>
    </row>
    <row r="114" spans="1:12">
      <c r="L114" s="246"/>
    </row>
    <row r="115" spans="1:12">
      <c r="L115" s="246"/>
    </row>
    <row r="116" spans="1:12">
      <c r="L116" s="246"/>
    </row>
    <row r="118" spans="1:12">
      <c r="L118" s="231"/>
    </row>
    <row r="119" spans="1:12">
      <c r="L119" s="16"/>
    </row>
    <row r="125" spans="1:12" ht="15.75" thickBot="1"/>
    <row r="126" spans="1:12">
      <c r="A126" s="2398"/>
      <c r="B126" s="2316"/>
      <c r="C126" s="2785"/>
      <c r="D126" s="2785"/>
      <c r="E126" s="2401"/>
    </row>
    <row r="127" spans="1:12">
      <c r="A127" s="2450"/>
      <c r="C127" s="2402"/>
      <c r="D127" s="2402"/>
      <c r="E127" s="2683"/>
    </row>
    <row r="128" spans="1:12">
      <c r="A128" s="2450"/>
      <c r="C128" s="2402"/>
      <c r="D128" s="2402"/>
      <c r="E128" s="2683"/>
    </row>
    <row r="129" spans="1:6">
      <c r="A129" s="2450"/>
      <c r="C129" s="2402"/>
      <c r="D129" s="2402"/>
      <c r="E129" s="2683"/>
    </row>
    <row r="130" spans="1:6">
      <c r="A130" s="2450"/>
      <c r="C130" s="2402"/>
      <c r="D130" s="2402"/>
      <c r="E130" s="2683"/>
    </row>
    <row r="131" spans="1:6">
      <c r="A131" s="2450"/>
      <c r="C131" s="2402"/>
      <c r="D131" s="2402"/>
      <c r="E131" s="2683"/>
    </row>
    <row r="132" spans="1:6">
      <c r="A132" s="2450"/>
      <c r="C132" s="1495"/>
      <c r="D132" s="1495"/>
      <c r="E132" s="2683"/>
    </row>
    <row r="133" spans="1:6">
      <c r="A133" s="2450"/>
      <c r="C133" s="2867"/>
      <c r="D133" s="2867"/>
      <c r="E133" s="2683"/>
    </row>
    <row r="134" spans="1:6">
      <c r="A134" s="2450"/>
      <c r="C134" s="2867"/>
      <c r="D134" s="2867"/>
      <c r="E134" s="2683"/>
    </row>
    <row r="135" spans="1:6">
      <c r="A135" s="2450"/>
      <c r="C135" s="2867"/>
      <c r="D135" s="2867"/>
      <c r="E135" s="2683"/>
    </row>
    <row r="136" spans="1:6">
      <c r="A136" s="2450"/>
      <c r="C136" s="2867"/>
      <c r="D136" s="2867"/>
      <c r="E136" s="2683"/>
      <c r="F136" s="2683"/>
    </row>
    <row r="137" spans="1:6">
      <c r="A137" s="2450"/>
      <c r="C137" s="2867"/>
      <c r="D137" s="2867"/>
      <c r="E137" s="2683"/>
      <c r="F137" s="2683"/>
    </row>
    <row r="138" spans="1:6">
      <c r="A138" s="2450"/>
      <c r="C138" s="2867"/>
      <c r="D138" s="2867"/>
      <c r="E138" s="2683"/>
      <c r="F138" s="2683"/>
    </row>
    <row r="139" spans="1:6">
      <c r="A139" s="2450"/>
      <c r="C139" s="2867"/>
      <c r="D139" s="2867"/>
      <c r="E139" s="2683"/>
      <c r="F139" s="2683"/>
    </row>
    <row r="140" spans="1:6">
      <c r="A140" s="2450"/>
      <c r="C140" s="2867"/>
      <c r="D140" s="2867"/>
      <c r="E140" s="2683"/>
      <c r="F140" s="2683"/>
    </row>
    <row r="141" spans="1:6">
      <c r="A141" s="2450"/>
      <c r="C141" s="2867"/>
      <c r="D141" s="2867"/>
      <c r="E141" s="2683"/>
      <c r="F141" s="2683"/>
    </row>
    <row r="142" spans="1:6">
      <c r="A142" s="2450"/>
      <c r="C142" s="2867"/>
      <c r="D142" s="2867"/>
      <c r="E142" s="2683"/>
      <c r="F142" s="2683"/>
    </row>
    <row r="143" spans="1:6">
      <c r="A143" s="2450"/>
      <c r="C143" s="2867"/>
      <c r="D143" s="2867"/>
      <c r="E143" s="2683"/>
      <c r="F143" s="2683"/>
    </row>
    <row r="144" spans="1:6">
      <c r="A144" s="2450"/>
      <c r="C144" s="2867"/>
      <c r="D144" s="2867"/>
      <c r="E144" s="2683"/>
      <c r="F144" s="2683"/>
    </row>
    <row r="145" spans="1:6">
      <c r="A145" s="2450"/>
      <c r="C145" s="2867"/>
      <c r="D145" s="2867"/>
      <c r="E145" s="2683"/>
      <c r="F145" s="2683"/>
    </row>
    <row r="146" spans="1:6">
      <c r="A146" s="2450"/>
      <c r="C146" s="2867"/>
      <c r="D146" s="2867"/>
      <c r="E146" s="2683"/>
      <c r="F146" s="2683"/>
    </row>
    <row r="147" spans="1:6">
      <c r="A147" s="2450"/>
      <c r="C147" s="2867"/>
      <c r="D147" s="2867"/>
      <c r="E147" s="2683"/>
      <c r="F147" s="2683"/>
    </row>
    <row r="148" spans="1:6">
      <c r="A148" s="2450"/>
      <c r="C148" s="2867"/>
      <c r="D148" s="2867"/>
      <c r="E148" s="2683"/>
      <c r="F148" s="2683"/>
    </row>
    <row r="149" spans="1:6">
      <c r="A149" s="2450"/>
      <c r="C149" s="2867"/>
      <c r="D149" s="2867"/>
      <c r="E149" s="2683"/>
      <c r="F149" s="2683"/>
    </row>
    <row r="150" spans="1:6">
      <c r="A150" s="2450"/>
      <c r="C150" s="2867"/>
      <c r="D150" s="2867"/>
      <c r="E150" s="2683"/>
      <c r="F150" s="2683"/>
    </row>
    <row r="151" spans="1:6">
      <c r="A151" s="2450"/>
      <c r="C151" s="2867"/>
      <c r="D151" s="2867"/>
      <c r="E151" s="2683"/>
      <c r="F151" s="2683"/>
    </row>
    <row r="152" spans="1:6">
      <c r="A152" s="2450"/>
      <c r="C152" s="2867"/>
      <c r="D152" s="2867"/>
      <c r="E152" s="2683"/>
      <c r="F152" s="2683"/>
    </row>
    <row r="153" spans="1:6">
      <c r="A153" s="2450"/>
      <c r="C153" s="2867"/>
      <c r="D153" s="2867"/>
      <c r="E153" s="2683"/>
      <c r="F153" s="2683"/>
    </row>
    <row r="154" spans="1:6">
      <c r="A154" s="2450"/>
      <c r="C154" s="2867"/>
      <c r="D154" s="2867"/>
      <c r="E154" s="2683"/>
      <c r="F154" s="2683"/>
    </row>
    <row r="155" spans="1:6">
      <c r="A155" s="2450"/>
      <c r="C155" s="2867"/>
      <c r="D155" s="2867"/>
      <c r="E155" s="2683"/>
      <c r="F155" s="2683"/>
    </row>
    <row r="156" spans="1:6">
      <c r="A156" s="2450"/>
      <c r="C156" s="2867"/>
      <c r="D156" s="2867"/>
      <c r="E156" s="2683"/>
      <c r="F156" s="2683"/>
    </row>
    <row r="157" spans="1:6">
      <c r="A157" s="2450"/>
      <c r="C157" s="2867"/>
      <c r="D157" s="2867"/>
      <c r="E157" s="2683"/>
      <c r="F157" s="2683"/>
    </row>
    <row r="158" spans="1:6">
      <c r="A158" s="2450"/>
      <c r="C158" s="2867"/>
      <c r="D158" s="2867"/>
      <c r="E158" s="2683"/>
      <c r="F158" s="2683"/>
    </row>
    <row r="159" spans="1:6">
      <c r="A159" s="2450"/>
      <c r="C159" s="2867"/>
      <c r="D159" s="2867"/>
      <c r="E159" s="2683"/>
      <c r="F159" s="2683"/>
    </row>
    <row r="160" spans="1:6">
      <c r="A160" s="2450"/>
      <c r="C160" s="2867"/>
      <c r="D160" s="2867"/>
      <c r="E160" s="2683"/>
      <c r="F160" s="2683"/>
    </row>
    <row r="161" spans="1:6">
      <c r="A161" s="2450"/>
      <c r="C161" s="2867"/>
      <c r="D161" s="2867"/>
      <c r="E161" s="2683"/>
      <c r="F161" s="2683"/>
    </row>
    <row r="162" spans="1:6">
      <c r="A162" s="2450"/>
      <c r="C162" s="2867"/>
      <c r="D162" s="2867"/>
      <c r="E162" s="2683"/>
      <c r="F162" s="2683"/>
    </row>
    <row r="163" spans="1:6">
      <c r="A163" s="2450"/>
      <c r="C163" s="2867"/>
      <c r="D163" s="2867"/>
      <c r="E163" s="2683"/>
      <c r="F163" s="2683"/>
    </row>
    <row r="164" spans="1:6">
      <c r="A164" s="2450"/>
      <c r="C164" s="2867"/>
      <c r="D164" s="2867"/>
      <c r="E164" s="2683"/>
      <c r="F164" s="2683"/>
    </row>
    <row r="165" spans="1:6">
      <c r="A165" s="2450"/>
      <c r="C165" s="2867"/>
      <c r="D165" s="2867"/>
      <c r="E165" s="2683"/>
      <c r="F165" s="2683"/>
    </row>
    <row r="166" spans="1:6">
      <c r="A166" s="2450"/>
      <c r="C166" s="2867"/>
      <c r="D166" s="2867"/>
      <c r="E166" s="2683"/>
      <c r="F166" s="2683"/>
    </row>
    <row r="167" spans="1:6">
      <c r="A167" s="2450"/>
      <c r="C167" s="2867"/>
      <c r="D167" s="2867"/>
      <c r="E167" s="2683"/>
      <c r="F167" s="2683"/>
    </row>
    <row r="168" spans="1:6">
      <c r="A168" s="2450"/>
      <c r="C168" s="2867"/>
      <c r="D168" s="2867"/>
      <c r="E168" s="2683"/>
      <c r="F168" s="2683"/>
    </row>
    <row r="169" spans="1:6">
      <c r="A169" s="2450"/>
      <c r="C169" s="2867"/>
      <c r="D169" s="2867"/>
      <c r="E169" s="2683"/>
      <c r="F169" s="2683"/>
    </row>
    <row r="170" spans="1:6">
      <c r="A170" s="2450"/>
      <c r="C170" s="2867"/>
      <c r="D170" s="2867"/>
      <c r="E170" s="2683"/>
      <c r="F170" s="2683"/>
    </row>
    <row r="171" spans="1:6">
      <c r="A171" s="2450"/>
      <c r="C171" s="2867"/>
      <c r="D171" s="2867"/>
      <c r="E171" s="2683"/>
      <c r="F171" s="2683"/>
    </row>
    <row r="172" spans="1:6">
      <c r="A172" s="2450"/>
      <c r="C172" s="2867"/>
      <c r="D172" s="2867"/>
      <c r="E172" s="2683"/>
      <c r="F172" s="2683"/>
    </row>
    <row r="173" spans="1:6">
      <c r="A173" s="2450"/>
      <c r="C173" s="2867"/>
      <c r="D173" s="2867"/>
      <c r="E173" s="2683"/>
      <c r="F173" s="2683"/>
    </row>
    <row r="174" spans="1:6">
      <c r="A174" s="2450"/>
      <c r="C174" s="2867"/>
      <c r="D174" s="2867"/>
      <c r="E174" s="2683"/>
      <c r="F174" s="2683"/>
    </row>
    <row r="175" spans="1:6">
      <c r="A175" s="2450"/>
      <c r="C175" s="2867"/>
      <c r="D175" s="2867"/>
      <c r="E175" s="2683"/>
      <c r="F175" s="2683"/>
    </row>
    <row r="176" spans="1:6">
      <c r="A176" s="2450"/>
      <c r="C176" s="2867"/>
      <c r="D176" s="2867"/>
      <c r="E176" s="2683"/>
      <c r="F176" s="2683"/>
    </row>
    <row r="177" spans="1:6">
      <c r="A177" s="2450"/>
      <c r="C177" s="2867"/>
      <c r="D177" s="2867"/>
      <c r="E177" s="2683"/>
      <c r="F177" s="2683"/>
    </row>
    <row r="178" spans="1:6">
      <c r="A178" s="2450"/>
      <c r="C178" s="2867"/>
      <c r="D178" s="2867"/>
      <c r="E178" s="2683"/>
      <c r="F178" s="2683"/>
    </row>
    <row r="179" spans="1:6">
      <c r="A179" s="2450"/>
      <c r="C179" s="2879"/>
      <c r="D179" s="2879"/>
      <c r="E179" s="2683"/>
      <c r="F179" s="2683"/>
    </row>
    <row r="180" spans="1:6">
      <c r="A180" s="2450"/>
      <c r="C180" s="2402"/>
      <c r="D180" s="2402"/>
      <c r="E180" s="2683"/>
      <c r="F180" s="2683"/>
    </row>
    <row r="181" spans="1:6" ht="15.75" thickBot="1">
      <c r="A181" s="2684"/>
      <c r="B181" s="2701"/>
      <c r="C181" s="2786"/>
      <c r="D181" s="2786"/>
      <c r="E181" s="2686"/>
      <c r="F181" s="2683"/>
    </row>
    <row r="182" spans="1:6">
      <c r="A182" s="2682"/>
      <c r="C182" s="2402"/>
      <c r="D182" s="2402"/>
      <c r="F182" s="2683"/>
    </row>
    <row r="183" spans="1:6">
      <c r="A183" s="2682"/>
      <c r="C183" s="2402"/>
      <c r="D183" s="2402"/>
      <c r="F183" s="2683"/>
    </row>
    <row r="184" spans="1:6">
      <c r="A184" s="2682"/>
      <c r="C184" s="2402"/>
      <c r="D184" s="2402"/>
      <c r="F184" s="2683"/>
    </row>
    <row r="185" spans="1:6">
      <c r="A185" s="2682"/>
      <c r="C185" s="2402"/>
      <c r="D185" s="2402"/>
      <c r="F185" s="2683"/>
    </row>
    <row r="186" spans="1:6">
      <c r="A186" s="2682"/>
      <c r="C186" s="2402"/>
      <c r="D186" s="2402"/>
      <c r="F186" s="2683"/>
    </row>
    <row r="187" spans="1:6">
      <c r="A187" s="2682"/>
      <c r="C187" s="2402"/>
      <c r="D187" s="2402"/>
      <c r="F187" s="2683"/>
    </row>
    <row r="188" spans="1:6">
      <c r="A188" s="2682"/>
      <c r="C188" s="2402"/>
      <c r="D188" s="2402"/>
      <c r="F188" s="2683"/>
    </row>
    <row r="189" spans="1:6">
      <c r="A189" s="2682"/>
      <c r="C189" s="2402"/>
      <c r="D189" s="2402"/>
      <c r="F189" s="2683"/>
    </row>
    <row r="190" spans="1:6">
      <c r="A190" s="2682"/>
      <c r="C190" s="2402"/>
      <c r="D190" s="2402"/>
      <c r="F190" s="2683"/>
    </row>
    <row r="191" spans="1:6">
      <c r="A191" s="2682"/>
      <c r="C191" s="2402"/>
      <c r="D191" s="2402"/>
      <c r="F191" s="2683"/>
    </row>
    <row r="192" spans="1:6">
      <c r="A192" s="2682"/>
      <c r="C192" s="2402"/>
      <c r="D192" s="2402"/>
      <c r="F192" s="2683"/>
    </row>
    <row r="193" spans="1:6">
      <c r="A193" s="2682"/>
      <c r="C193" s="2402"/>
      <c r="D193" s="2402"/>
      <c r="F193" s="2683"/>
    </row>
    <row r="194" spans="1:6">
      <c r="A194" s="2682"/>
      <c r="C194" s="2402"/>
      <c r="D194" s="2402"/>
      <c r="F194" s="2683"/>
    </row>
    <row r="195" spans="1:6">
      <c r="A195" s="2682"/>
      <c r="C195" s="2402"/>
      <c r="D195" s="2402"/>
      <c r="F195" s="2683"/>
    </row>
    <row r="196" spans="1:6">
      <c r="A196" s="2682"/>
      <c r="C196" s="2402"/>
      <c r="D196" s="2402"/>
      <c r="F196" s="2683"/>
    </row>
    <row r="197" spans="1:6">
      <c r="A197" s="2682"/>
      <c r="C197" s="2402"/>
      <c r="D197" s="2402"/>
      <c r="F197" s="2683"/>
    </row>
    <row r="198" spans="1:6">
      <c r="A198" s="2682"/>
      <c r="C198" s="2402"/>
      <c r="D198" s="2402"/>
      <c r="F198" s="2683"/>
    </row>
    <row r="199" spans="1:6">
      <c r="A199" s="2682"/>
      <c r="C199" s="2402"/>
      <c r="D199" s="2402"/>
      <c r="F199" s="2683"/>
    </row>
    <row r="200" spans="1:6" ht="15.75" thickBot="1">
      <c r="A200" s="2684"/>
      <c r="B200" s="2701"/>
      <c r="C200" s="2786"/>
      <c r="D200" s="2786"/>
      <c r="E200" s="2701"/>
      <c r="F200" s="2686"/>
    </row>
  </sheetData>
  <pageMargins left="0.7" right="0.7" top="0.75" bottom="0.75" header="0.3" footer="0.3"/>
  <pageSetup scale="60" fitToHeight="0" orientation="portrait" r:id="rId1"/>
  <rowBreaks count="1" manualBreakCount="1">
    <brk id="61" max="16383" man="1"/>
  </rowBreaks>
  <colBreaks count="1" manualBreakCount="1">
    <brk id="6" max="1048575" man="1"/>
  </colBreaks>
  <customProperties>
    <customPr name="_pios_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ransitionEvaluation="1">
    <tabColor rgb="FF92D050"/>
    <pageSetUpPr fitToPage="1"/>
  </sheetPr>
  <dimension ref="A1:AS200"/>
  <sheetViews>
    <sheetView view="pageBreakPreview" topLeftCell="F1" zoomScale="80" zoomScaleNormal="70" zoomScaleSheetLayoutView="80" workbookViewId="0">
      <selection activeCell="M1" sqref="M1:AS1048576"/>
    </sheetView>
  </sheetViews>
  <sheetFormatPr defaultColWidth="9.6640625" defaultRowHeight="15"/>
  <cols>
    <col min="1" max="1" width="4.6640625" style="13" customWidth="1"/>
    <col min="2" max="2" width="45.6640625" style="13" customWidth="1"/>
    <col min="3" max="3" width="20" style="13" bestFit="1" customWidth="1"/>
    <col min="4" max="4" width="17.6640625" style="13" customWidth="1"/>
    <col min="5" max="5" width="18.6640625" style="13" customWidth="1"/>
    <col min="6" max="10" width="19.6640625" style="13" customWidth="1"/>
    <col min="11" max="11" width="4.6640625" style="13" customWidth="1"/>
    <col min="12" max="12" width="15.6640625" style="13" bestFit="1" customWidth="1"/>
    <col min="13" max="13" width="12.6640625" customWidth="1"/>
    <col min="14" max="14" width="16.44140625" bestFit="1" customWidth="1"/>
    <col min="15" max="15" width="16" bestFit="1" customWidth="1"/>
    <col min="16" max="16" width="16" customWidth="1"/>
    <col min="17" max="17" width="16" bestFit="1" customWidth="1"/>
    <col min="18" max="18" width="14.6640625" customWidth="1"/>
    <col min="19" max="19" width="25" customWidth="1"/>
    <col min="20" max="20" width="20.6640625" customWidth="1"/>
    <col min="21" max="21" width="9.6640625" customWidth="1"/>
    <col min="22" max="22" width="22.6640625" customWidth="1"/>
    <col min="23" max="23" width="16" customWidth="1"/>
    <col min="24" max="24" width="24" customWidth="1"/>
    <col min="25" max="25" width="16.21875" customWidth="1"/>
    <col min="26" max="26" width="13.44140625" customWidth="1"/>
    <col min="27" max="27" width="16.44140625" customWidth="1"/>
    <col min="28" max="28" width="21" customWidth="1"/>
    <col min="29" max="29" width="12" customWidth="1"/>
    <col min="30" max="30" width="25" customWidth="1"/>
    <col min="31" max="31" width="18" customWidth="1"/>
    <col min="32" max="33" width="9.6640625" customWidth="1"/>
    <col min="34" max="34" width="18.6640625" customWidth="1"/>
    <col min="35" max="35" width="10" bestFit="1" customWidth="1"/>
    <col min="36" max="36" width="16.6640625" customWidth="1"/>
    <col min="37" max="37" width="24" bestFit="1" customWidth="1"/>
    <col min="38" max="38" width="20.44140625" customWidth="1"/>
    <col min="39" max="39" width="24" bestFit="1" customWidth="1"/>
    <col min="40" max="40" width="17.21875" customWidth="1"/>
    <col min="43" max="43" width="17.6640625" bestFit="1" customWidth="1"/>
    <col min="46" max="16384" width="9.6640625" style="13"/>
  </cols>
  <sheetData>
    <row r="1" spans="1:12" ht="18" customHeight="1">
      <c r="A1" s="1986"/>
      <c r="B1" s="2148" t="s">
        <v>1757</v>
      </c>
      <c r="C1" s="2105" t="s">
        <v>1307</v>
      </c>
      <c r="D1" s="1987" t="s">
        <v>1680</v>
      </c>
      <c r="E1" s="2106" t="s">
        <v>1681</v>
      </c>
      <c r="F1" s="1986" t="s">
        <v>1757</v>
      </c>
      <c r="G1" s="2148"/>
      <c r="H1" s="2105" t="s">
        <v>1307</v>
      </c>
      <c r="I1" s="1987" t="s">
        <v>1759</v>
      </c>
      <c r="J1" s="2191" t="s">
        <v>1760</v>
      </c>
      <c r="K1" s="2106"/>
      <c r="L1" s="32"/>
    </row>
    <row r="2" spans="1:12" ht="18" customHeight="1">
      <c r="A2" s="1994"/>
      <c r="B2" s="80" t="str">
        <f>'Data Sheet'!$C$25</f>
        <v xml:space="preserve">Niagara Mohawk Power Corporation </v>
      </c>
      <c r="C2" s="50" t="s">
        <v>5790</v>
      </c>
      <c r="D2" s="65" t="s">
        <v>1776</v>
      </c>
      <c r="E2" s="1995"/>
      <c r="F2" s="1967" t="str">
        <f>'Data Sheet'!$C$25</f>
        <v xml:space="preserve">Niagara Mohawk Power Corporation </v>
      </c>
      <c r="G2" s="32"/>
      <c r="H2" s="50" t="s">
        <v>5790</v>
      </c>
      <c r="I2" s="517" t="s">
        <v>1777</v>
      </c>
      <c r="J2" s="32"/>
      <c r="K2" s="1995"/>
      <c r="L2" s="32"/>
    </row>
    <row r="3" spans="1:12" ht="18" customHeight="1">
      <c r="A3" s="1991"/>
      <c r="B3" s="40"/>
      <c r="C3" s="52" t="s">
        <v>2907</v>
      </c>
      <c r="D3" s="560" t="str">
        <f>'Data Sheet'!$C$40</f>
        <v>April 30, 2025</v>
      </c>
      <c r="E3" s="2131" t="str">
        <f>'Data Sheet'!$C$38</f>
        <v>December 31, 2024</v>
      </c>
      <c r="F3" s="1991"/>
      <c r="G3" s="40"/>
      <c r="H3" s="52" t="s">
        <v>2907</v>
      </c>
      <c r="I3" s="560" t="str">
        <f>'Data Sheet'!$C$40</f>
        <v>April 30, 2025</v>
      </c>
      <c r="J3" s="1931" t="str">
        <f>'Data Sheet'!$C$38</f>
        <v>December 31, 2024</v>
      </c>
      <c r="K3" s="2107"/>
      <c r="L3" s="32"/>
    </row>
    <row r="4" spans="1:12" ht="18" customHeight="1">
      <c r="A4" s="2132"/>
      <c r="B4" s="37" t="s">
        <v>2908</v>
      </c>
      <c r="C4" s="37"/>
      <c r="D4" s="37"/>
      <c r="E4" s="1996"/>
      <c r="F4" s="2108"/>
      <c r="G4" s="119" t="s">
        <v>2909</v>
      </c>
      <c r="H4" s="137"/>
      <c r="I4" s="137"/>
      <c r="J4" s="137"/>
      <c r="K4" s="1997"/>
      <c r="L4" s="137"/>
    </row>
    <row r="5" spans="1:12" ht="18" customHeight="1">
      <c r="A5" s="2133"/>
      <c r="B5" s="34" t="s">
        <v>2910</v>
      </c>
      <c r="C5" s="34"/>
      <c r="D5" s="34"/>
      <c r="E5" s="2134"/>
      <c r="F5" s="2109"/>
      <c r="G5" s="657" t="s">
        <v>5789</v>
      </c>
      <c r="H5" s="156"/>
      <c r="I5" s="156"/>
      <c r="J5" s="156"/>
      <c r="K5" s="2110"/>
      <c r="L5" s="137"/>
    </row>
    <row r="6" spans="1:12" ht="18" customHeight="1">
      <c r="A6" s="2113"/>
      <c r="B6" s="32"/>
      <c r="C6" s="32"/>
      <c r="D6" s="59"/>
      <c r="E6" s="1990"/>
      <c r="F6" s="2111"/>
      <c r="G6" s="517" t="s">
        <v>2911</v>
      </c>
      <c r="H6" s="517" t="s">
        <v>2911</v>
      </c>
      <c r="I6" s="517" t="s">
        <v>2911</v>
      </c>
      <c r="J6" s="65"/>
      <c r="K6" s="2112"/>
      <c r="L6" s="137"/>
    </row>
    <row r="7" spans="1:12" ht="18" customHeight="1">
      <c r="A7" s="2113" t="s">
        <v>1686</v>
      </c>
      <c r="B7" s="37" t="s">
        <v>1740</v>
      </c>
      <c r="C7" s="37"/>
      <c r="D7" s="144" t="s">
        <v>2253</v>
      </c>
      <c r="E7" s="2112" t="s">
        <v>2912</v>
      </c>
      <c r="F7" s="2113" t="s">
        <v>2913</v>
      </c>
      <c r="G7" s="517" t="s">
        <v>2914</v>
      </c>
      <c r="H7" s="517" t="s">
        <v>2914</v>
      </c>
      <c r="I7" s="517" t="s">
        <v>2914</v>
      </c>
      <c r="J7" s="517" t="s">
        <v>3450</v>
      </c>
      <c r="K7" s="2112" t="s">
        <v>1686</v>
      </c>
      <c r="L7" s="137"/>
    </row>
    <row r="8" spans="1:12" ht="18" customHeight="1">
      <c r="A8" s="2113" t="s">
        <v>1689</v>
      </c>
      <c r="B8" s="37" t="s">
        <v>2935</v>
      </c>
      <c r="C8" s="37"/>
      <c r="D8" s="136" t="s">
        <v>2936</v>
      </c>
      <c r="E8" s="2115" t="s">
        <v>2937</v>
      </c>
      <c r="F8" s="2114" t="s">
        <v>2938</v>
      </c>
      <c r="G8" s="518" t="s">
        <v>2268</v>
      </c>
      <c r="H8" s="518" t="s">
        <v>2269</v>
      </c>
      <c r="I8" s="518" t="s">
        <v>2270</v>
      </c>
      <c r="J8" s="518" t="s">
        <v>2271</v>
      </c>
      <c r="K8" s="2115" t="s">
        <v>1689</v>
      </c>
      <c r="L8" s="137"/>
    </row>
    <row r="9" spans="1:12" ht="18" customHeight="1">
      <c r="A9" s="2135" t="s">
        <v>2435</v>
      </c>
      <c r="B9" s="1942" t="s">
        <v>2436</v>
      </c>
      <c r="C9" s="2192"/>
      <c r="D9" s="2193"/>
      <c r="E9" s="2136"/>
      <c r="F9" s="2116"/>
      <c r="G9" s="146"/>
      <c r="H9" s="146"/>
      <c r="I9" s="146"/>
      <c r="J9" s="146"/>
      <c r="K9" s="2115" t="s">
        <v>2435</v>
      </c>
      <c r="L9" s="137"/>
    </row>
    <row r="10" spans="1:12" ht="18" customHeight="1">
      <c r="A10" s="2135" t="s">
        <v>2437</v>
      </c>
      <c r="B10" s="657" t="s">
        <v>2915</v>
      </c>
      <c r="C10" s="34"/>
      <c r="D10" s="2194"/>
      <c r="E10" s="2605"/>
      <c r="F10" s="2606"/>
      <c r="G10" s="148"/>
      <c r="H10" s="148"/>
      <c r="I10" s="148"/>
      <c r="J10" s="148"/>
      <c r="K10" s="2115" t="s">
        <v>2437</v>
      </c>
      <c r="L10" s="137"/>
    </row>
    <row r="11" spans="1:12" ht="18" customHeight="1">
      <c r="A11" s="2135" t="s">
        <v>2439</v>
      </c>
      <c r="B11" s="657" t="s">
        <v>2916</v>
      </c>
      <c r="C11" s="34"/>
      <c r="D11" s="2602">
        <f>SUM(E11:J11)</f>
        <v>15492244487</v>
      </c>
      <c r="E11" s="2607">
        <v>11959937080</v>
      </c>
      <c r="F11" s="2607">
        <v>3254940538</v>
      </c>
      <c r="G11" s="1932">
        <v>0</v>
      </c>
      <c r="H11" s="1932">
        <v>0</v>
      </c>
      <c r="I11" s="1932">
        <v>0</v>
      </c>
      <c r="J11" s="1932">
        <v>277366869</v>
      </c>
      <c r="K11" s="2115" t="s">
        <v>2439</v>
      </c>
      <c r="L11" s="1938"/>
    </row>
    <row r="12" spans="1:12" ht="18" customHeight="1">
      <c r="A12" s="2135" t="s">
        <v>2441</v>
      </c>
      <c r="B12" s="657" t="s">
        <v>2917</v>
      </c>
      <c r="C12" s="34"/>
      <c r="D12" s="2603">
        <f>SUM(E12:J12)</f>
        <v>627256542</v>
      </c>
      <c r="E12" s="2607">
        <v>569887990</v>
      </c>
      <c r="F12" s="2607">
        <v>57368552</v>
      </c>
      <c r="G12" s="1933">
        <v>0</v>
      </c>
      <c r="H12" s="1933">
        <v>0</v>
      </c>
      <c r="I12" s="1933">
        <v>0</v>
      </c>
      <c r="J12" s="1932">
        <v>0</v>
      </c>
      <c r="K12" s="2115" t="s">
        <v>2441</v>
      </c>
      <c r="L12" s="1938"/>
    </row>
    <row r="13" spans="1:12" ht="18" customHeight="1">
      <c r="A13" s="2135" t="s">
        <v>1803</v>
      </c>
      <c r="B13" s="657" t="s">
        <v>2918</v>
      </c>
      <c r="C13" s="34"/>
      <c r="D13" s="2604">
        <f>SUM(E13:J13)</f>
        <v>398</v>
      </c>
      <c r="E13" s="2607">
        <v>398</v>
      </c>
      <c r="F13" s="2607">
        <v>0</v>
      </c>
      <c r="G13" s="1933">
        <v>0</v>
      </c>
      <c r="H13" s="1933">
        <v>0</v>
      </c>
      <c r="I13" s="1933">
        <v>0</v>
      </c>
      <c r="J13" s="1932">
        <v>0</v>
      </c>
      <c r="K13" s="2115" t="s">
        <v>1803</v>
      </c>
      <c r="L13" s="1938"/>
    </row>
    <row r="14" spans="1:12" ht="18" customHeight="1">
      <c r="A14" s="2135" t="s">
        <v>1805</v>
      </c>
      <c r="B14" s="657" t="s">
        <v>2919</v>
      </c>
      <c r="C14" s="34"/>
      <c r="D14" s="1904">
        <f>SUM(E14:J14)</f>
        <v>1590016323</v>
      </c>
      <c r="E14" s="2607">
        <v>1267676486</v>
      </c>
      <c r="F14" s="2607">
        <v>291742500</v>
      </c>
      <c r="G14" s="1933">
        <v>0</v>
      </c>
      <c r="H14" s="1933">
        <v>0</v>
      </c>
      <c r="I14" s="1933">
        <v>0</v>
      </c>
      <c r="J14" s="1932">
        <v>30597337</v>
      </c>
      <c r="K14" s="2115" t="s">
        <v>1805</v>
      </c>
      <c r="L14" s="1938"/>
    </row>
    <row r="15" spans="1:12" ht="18" customHeight="1">
      <c r="A15" s="2135" t="s">
        <v>1808</v>
      </c>
      <c r="B15" s="657" t="s">
        <v>2920</v>
      </c>
      <c r="C15" s="34"/>
      <c r="D15" s="1904">
        <v>0</v>
      </c>
      <c r="E15" s="2607">
        <v>0</v>
      </c>
      <c r="F15" s="2607">
        <v>0</v>
      </c>
      <c r="G15" s="1933">
        <v>0</v>
      </c>
      <c r="H15" s="1933">
        <v>0</v>
      </c>
      <c r="I15" s="1933">
        <v>0</v>
      </c>
      <c r="J15" s="1932">
        <v>0</v>
      </c>
      <c r="K15" s="2115" t="s">
        <v>1808</v>
      </c>
      <c r="L15" s="1938"/>
    </row>
    <row r="16" spans="1:12" ht="18" customHeight="1">
      <c r="A16" s="2114" t="s">
        <v>1810</v>
      </c>
      <c r="B16" s="657" t="s">
        <v>2921</v>
      </c>
      <c r="C16" s="34"/>
      <c r="D16" s="1904">
        <f>SUM(D11:D15)</f>
        <v>17709517750</v>
      </c>
      <c r="E16" s="2607">
        <f>SUM(E11:E15)</f>
        <v>13797501954</v>
      </c>
      <c r="F16" s="2607">
        <f>SUM(F11:F15)</f>
        <v>3604051590</v>
      </c>
      <c r="G16" s="1902">
        <f t="shared" ref="G16:J16" si="0">SUM(G11:G15)</f>
        <v>0</v>
      </c>
      <c r="H16" s="1902">
        <f t="shared" si="0"/>
        <v>0</v>
      </c>
      <c r="I16" s="1902">
        <f t="shared" si="0"/>
        <v>0</v>
      </c>
      <c r="J16" s="1932">
        <f t="shared" si="0"/>
        <v>307964206</v>
      </c>
      <c r="K16" s="2115" t="s">
        <v>1810</v>
      </c>
      <c r="L16" s="1938"/>
    </row>
    <row r="17" spans="1:12" ht="18" customHeight="1">
      <c r="A17" s="2114" t="s">
        <v>1812</v>
      </c>
      <c r="B17" s="657" t="s">
        <v>2922</v>
      </c>
      <c r="C17" s="34"/>
      <c r="D17" s="1904">
        <f>SUM(E17:J17)</f>
        <v>3021885</v>
      </c>
      <c r="E17" s="2607">
        <v>3021885</v>
      </c>
      <c r="F17" s="2607">
        <v>0</v>
      </c>
      <c r="G17" s="1933">
        <v>0</v>
      </c>
      <c r="H17" s="1933">
        <v>0</v>
      </c>
      <c r="I17" s="1933">
        <v>0</v>
      </c>
      <c r="J17" s="1932">
        <v>0</v>
      </c>
      <c r="K17" s="2115" t="s">
        <v>1812</v>
      </c>
      <c r="L17" s="1938"/>
    </row>
    <row r="18" spans="1:12" ht="18" customHeight="1">
      <c r="A18" s="2114" t="s">
        <v>1814</v>
      </c>
      <c r="B18" s="657" t="s">
        <v>2923</v>
      </c>
      <c r="C18" s="34"/>
      <c r="D18" s="1904">
        <f>SUM(E18:J18)</f>
        <v>0</v>
      </c>
      <c r="E18" s="2607">
        <v>0</v>
      </c>
      <c r="F18" s="2607">
        <v>0</v>
      </c>
      <c r="G18" s="1933">
        <v>0</v>
      </c>
      <c r="H18" s="1933">
        <v>0</v>
      </c>
      <c r="I18" s="1933">
        <v>0</v>
      </c>
      <c r="J18" s="1932">
        <v>0</v>
      </c>
      <c r="K18" s="2115" t="s">
        <v>1814</v>
      </c>
      <c r="L18" s="1938"/>
    </row>
    <row r="19" spans="1:12" ht="18" customHeight="1">
      <c r="A19" s="2114" t="s">
        <v>1816</v>
      </c>
      <c r="B19" s="657" t="s">
        <v>1259</v>
      </c>
      <c r="C19" s="34"/>
      <c r="D19" s="1904">
        <f>SUM(E19:J19)</f>
        <v>1899254617</v>
      </c>
      <c r="E19" s="2607">
        <v>1669226851</v>
      </c>
      <c r="F19" s="2607">
        <v>210650053</v>
      </c>
      <c r="G19" s="1933">
        <v>0</v>
      </c>
      <c r="H19" s="1933">
        <v>0</v>
      </c>
      <c r="I19" s="1933">
        <v>0</v>
      </c>
      <c r="J19" s="1932">
        <v>19377713</v>
      </c>
      <c r="K19" s="2115" t="s">
        <v>1816</v>
      </c>
      <c r="L19" s="1938"/>
    </row>
    <row r="20" spans="1:12" ht="18" customHeight="1">
      <c r="A20" s="2114" t="s">
        <v>1818</v>
      </c>
      <c r="B20" s="657" t="s">
        <v>2924</v>
      </c>
      <c r="C20" s="34"/>
      <c r="D20" s="1904">
        <v>0</v>
      </c>
      <c r="E20" s="2607">
        <v>0</v>
      </c>
      <c r="F20" s="2607">
        <v>0</v>
      </c>
      <c r="G20" s="1933">
        <v>0</v>
      </c>
      <c r="H20" s="1933">
        <v>0</v>
      </c>
      <c r="I20" s="1933">
        <v>0</v>
      </c>
      <c r="J20" s="1932">
        <v>0</v>
      </c>
      <c r="K20" s="2115" t="s">
        <v>1818</v>
      </c>
      <c r="L20" s="1938"/>
    </row>
    <row r="21" spans="1:12" ht="18" customHeight="1">
      <c r="A21" s="2114" t="s">
        <v>1820</v>
      </c>
      <c r="B21" s="657" t="s">
        <v>3070</v>
      </c>
      <c r="C21" s="34"/>
      <c r="D21" s="1904">
        <f>SUM(D16:D20)</f>
        <v>19611794252</v>
      </c>
      <c r="E21" s="2607">
        <f t="shared" ref="E21:J21" si="1">SUM(E16:E20)</f>
        <v>15469750690</v>
      </c>
      <c r="F21" s="2607">
        <f t="shared" si="1"/>
        <v>3814701643</v>
      </c>
      <c r="G21" s="1902">
        <f t="shared" si="1"/>
        <v>0</v>
      </c>
      <c r="H21" s="1902">
        <f t="shared" si="1"/>
        <v>0</v>
      </c>
      <c r="I21" s="1902">
        <f t="shared" si="1"/>
        <v>0</v>
      </c>
      <c r="J21" s="1932">
        <f t="shared" si="1"/>
        <v>327341919</v>
      </c>
      <c r="K21" s="2115" t="s">
        <v>1820</v>
      </c>
      <c r="L21" s="137"/>
    </row>
    <row r="22" spans="1:12" ht="18" customHeight="1">
      <c r="A22" s="2114" t="s">
        <v>1822</v>
      </c>
      <c r="B22" s="657" t="s">
        <v>3071</v>
      </c>
      <c r="C22" s="34"/>
      <c r="D22" s="1904">
        <f>SUM(E22:J22)</f>
        <v>5159280226</v>
      </c>
      <c r="E22" s="2607">
        <v>3850632239</v>
      </c>
      <c r="F22" s="2607">
        <v>1218571058</v>
      </c>
      <c r="G22" s="1902">
        <v>0</v>
      </c>
      <c r="H22" s="1902">
        <v>0</v>
      </c>
      <c r="I22" s="1902">
        <v>0</v>
      </c>
      <c r="J22" s="1932">
        <v>90076929</v>
      </c>
      <c r="K22" s="2115" t="s">
        <v>1822</v>
      </c>
      <c r="L22" s="137"/>
    </row>
    <row r="23" spans="1:12" ht="18" customHeight="1">
      <c r="A23" s="2114" t="s">
        <v>1824</v>
      </c>
      <c r="B23" s="657" t="s">
        <v>3072</v>
      </c>
      <c r="C23" s="34"/>
      <c r="D23" s="1904">
        <f>D21-D22</f>
        <v>14452514026</v>
      </c>
      <c r="E23" s="2608">
        <f>E21-E22</f>
        <v>11619118451</v>
      </c>
      <c r="F23" s="2608">
        <f t="shared" ref="F23:J23" si="2">F21-F22</f>
        <v>2596130585</v>
      </c>
      <c r="G23" s="1901">
        <f t="shared" si="2"/>
        <v>0</v>
      </c>
      <c r="H23" s="1901">
        <f t="shared" si="2"/>
        <v>0</v>
      </c>
      <c r="I23" s="1901">
        <f t="shared" si="2"/>
        <v>0</v>
      </c>
      <c r="J23" s="1901">
        <f t="shared" si="2"/>
        <v>237264990</v>
      </c>
      <c r="K23" s="2115" t="s">
        <v>1824</v>
      </c>
      <c r="L23" s="137"/>
    </row>
    <row r="24" spans="1:12" ht="18" customHeight="1">
      <c r="A24" s="2113" t="s">
        <v>1826</v>
      </c>
      <c r="B24" s="119" t="s">
        <v>3073</v>
      </c>
      <c r="C24" s="32"/>
      <c r="D24" s="152"/>
      <c r="E24" s="2140"/>
      <c r="F24" s="2120"/>
      <c r="G24" s="152"/>
      <c r="H24" s="152"/>
      <c r="I24" s="152"/>
      <c r="J24" s="152"/>
      <c r="K24" s="2112" t="s">
        <v>1826</v>
      </c>
      <c r="L24" s="137"/>
    </row>
    <row r="25" spans="1:12" ht="18" customHeight="1">
      <c r="A25" s="1977"/>
      <c r="B25" s="658" t="s">
        <v>3074</v>
      </c>
      <c r="C25" s="40"/>
      <c r="D25" s="152"/>
      <c r="E25" s="2140"/>
      <c r="F25" s="2120"/>
      <c r="G25" s="152"/>
      <c r="H25" s="152"/>
      <c r="I25" s="152"/>
      <c r="J25" s="152"/>
      <c r="K25" s="2115"/>
      <c r="L25" s="137"/>
    </row>
    <row r="26" spans="1:12" ht="18" customHeight="1">
      <c r="A26" s="2114" t="s">
        <v>1828</v>
      </c>
      <c r="B26" s="657" t="s">
        <v>3075</v>
      </c>
      <c r="C26" s="34"/>
      <c r="D26" s="153"/>
      <c r="E26" s="2141"/>
      <c r="F26" s="2121"/>
      <c r="G26" s="153"/>
      <c r="H26" s="153"/>
      <c r="I26" s="153"/>
      <c r="J26" s="153"/>
      <c r="K26" s="2115" t="s">
        <v>1828</v>
      </c>
      <c r="L26" s="137"/>
    </row>
    <row r="27" spans="1:12" ht="18" customHeight="1">
      <c r="A27" s="2114" t="s">
        <v>1830</v>
      </c>
      <c r="B27" s="657" t="s">
        <v>3076</v>
      </c>
      <c r="C27" s="34"/>
      <c r="D27" s="1939">
        <f>SUM(E27:J27)</f>
        <v>5145709050</v>
      </c>
      <c r="E27" s="2137">
        <v>3838604063</v>
      </c>
      <c r="F27" s="2117">
        <v>1217028058</v>
      </c>
      <c r="G27" s="1933">
        <v>0</v>
      </c>
      <c r="H27" s="1933">
        <v>0</v>
      </c>
      <c r="I27" s="1933">
        <v>0</v>
      </c>
      <c r="J27" s="1932">
        <v>90076929</v>
      </c>
      <c r="K27" s="2115" t="s">
        <v>1830</v>
      </c>
      <c r="L27" s="137"/>
    </row>
    <row r="28" spans="1:12" ht="18" customHeight="1">
      <c r="A28" s="2114" t="s">
        <v>1832</v>
      </c>
      <c r="B28" s="657" t="s">
        <v>3077</v>
      </c>
      <c r="C28" s="407"/>
      <c r="D28" s="1940">
        <v>0</v>
      </c>
      <c r="E28" s="2142"/>
      <c r="F28" s="2122"/>
      <c r="G28" s="1941"/>
      <c r="H28" s="1941"/>
      <c r="I28" s="1941"/>
      <c r="J28" s="176"/>
      <c r="K28" s="2115" t="s">
        <v>1832</v>
      </c>
      <c r="L28" s="137"/>
    </row>
    <row r="29" spans="1:12" ht="18" customHeight="1">
      <c r="A29" s="2114" t="s">
        <v>1834</v>
      </c>
      <c r="B29" s="657" t="s">
        <v>3078</v>
      </c>
      <c r="C29" s="407"/>
      <c r="D29" s="2515">
        <v>0</v>
      </c>
      <c r="E29" s="2143"/>
      <c r="F29" s="2122"/>
      <c r="G29" s="179"/>
      <c r="H29" s="179"/>
      <c r="I29" s="179"/>
      <c r="J29" s="181"/>
      <c r="K29" s="2115" t="s">
        <v>1834</v>
      </c>
      <c r="L29" s="137"/>
    </row>
    <row r="30" spans="1:12" ht="18" customHeight="1">
      <c r="A30" s="2114" t="s">
        <v>1836</v>
      </c>
      <c r="B30" s="657" t="s">
        <v>3079</v>
      </c>
      <c r="C30" s="1935"/>
      <c r="D30" s="659">
        <f>SUM(E30:J30)</f>
        <v>12664376</v>
      </c>
      <c r="E30" s="2137">
        <v>11121376</v>
      </c>
      <c r="F30" s="2117">
        <v>1543000</v>
      </c>
      <c r="G30" s="1933">
        <v>0</v>
      </c>
      <c r="H30" s="1933">
        <v>0</v>
      </c>
      <c r="I30" s="1933">
        <v>0</v>
      </c>
      <c r="J30" s="1932">
        <v>0</v>
      </c>
      <c r="K30" s="2115" t="s">
        <v>1836</v>
      </c>
      <c r="L30" s="137"/>
    </row>
    <row r="31" spans="1:12" ht="18" customHeight="1">
      <c r="A31" s="2114" t="s">
        <v>1838</v>
      </c>
      <c r="B31" s="657" t="s">
        <v>3080</v>
      </c>
      <c r="C31" s="1935"/>
      <c r="D31" s="1904">
        <f>SUM(D27:D30)</f>
        <v>5158373426</v>
      </c>
      <c r="E31" s="2138">
        <f t="shared" ref="E31:J31" si="3">SUM(E27:E30)</f>
        <v>3849725439</v>
      </c>
      <c r="F31" s="2118">
        <f t="shared" si="3"/>
        <v>1218571058</v>
      </c>
      <c r="G31" s="659">
        <f t="shared" si="3"/>
        <v>0</v>
      </c>
      <c r="H31" s="1902">
        <f t="shared" si="3"/>
        <v>0</v>
      </c>
      <c r="I31" s="1902">
        <f t="shared" si="3"/>
        <v>0</v>
      </c>
      <c r="J31" s="1902">
        <f t="shared" si="3"/>
        <v>90076929</v>
      </c>
      <c r="K31" s="2115" t="s">
        <v>1838</v>
      </c>
      <c r="L31" s="137"/>
    </row>
    <row r="32" spans="1:12" ht="18" customHeight="1">
      <c r="A32" s="2114" t="s">
        <v>1839</v>
      </c>
      <c r="B32" s="657" t="s">
        <v>2922</v>
      </c>
      <c r="C32" s="1935"/>
      <c r="D32" s="153"/>
      <c r="E32" s="2145"/>
      <c r="F32" s="2121"/>
      <c r="G32" s="154"/>
      <c r="H32" s="154"/>
      <c r="I32" s="154"/>
      <c r="J32" s="155"/>
      <c r="K32" s="2115" t="s">
        <v>1839</v>
      </c>
      <c r="L32" s="137"/>
    </row>
    <row r="33" spans="1:12" ht="18" customHeight="1">
      <c r="A33" s="2114" t="s">
        <v>1841</v>
      </c>
      <c r="B33" s="657" t="s">
        <v>3076</v>
      </c>
      <c r="C33" s="407"/>
      <c r="D33" s="1904">
        <f>SUM(E33:J33)</f>
        <v>906800</v>
      </c>
      <c r="E33" s="2144">
        <v>906800</v>
      </c>
      <c r="F33" s="2123">
        <v>0</v>
      </c>
      <c r="G33" s="1936">
        <v>0</v>
      </c>
      <c r="H33" s="1936">
        <v>0</v>
      </c>
      <c r="I33" s="1936">
        <v>0</v>
      </c>
      <c r="J33" s="1936">
        <v>0</v>
      </c>
      <c r="K33" s="2115" t="s">
        <v>1841</v>
      </c>
      <c r="L33" s="137"/>
    </row>
    <row r="34" spans="1:12" ht="18" customHeight="1">
      <c r="A34" s="2114" t="s">
        <v>1843</v>
      </c>
      <c r="B34" s="657" t="s">
        <v>3081</v>
      </c>
      <c r="C34" s="34"/>
      <c r="D34" s="1904">
        <f>SUM(E34:J34)</f>
        <v>0</v>
      </c>
      <c r="E34" s="2144">
        <v>0</v>
      </c>
      <c r="F34" s="2123">
        <v>0</v>
      </c>
      <c r="G34" s="1936">
        <v>0</v>
      </c>
      <c r="H34" s="1936">
        <v>0</v>
      </c>
      <c r="I34" s="1936">
        <v>0</v>
      </c>
      <c r="J34" s="1936">
        <v>0</v>
      </c>
      <c r="K34" s="2115" t="s">
        <v>1843</v>
      </c>
      <c r="L34" s="137"/>
    </row>
    <row r="35" spans="1:12" ht="18" customHeight="1">
      <c r="A35" s="2114" t="s">
        <v>1845</v>
      </c>
      <c r="B35" s="657" t="s">
        <v>3082</v>
      </c>
      <c r="C35" s="34"/>
      <c r="D35" s="659">
        <f>SUM(D33:D34)</f>
        <v>906800</v>
      </c>
      <c r="E35" s="2138">
        <f>SUM(E33:E34)</f>
        <v>906800</v>
      </c>
      <c r="F35" s="2118">
        <f t="shared" ref="F35:J35" si="4">SUM(F33:F34)</f>
        <v>0</v>
      </c>
      <c r="G35" s="1902">
        <f t="shared" si="4"/>
        <v>0</v>
      </c>
      <c r="H35" s="1902">
        <f t="shared" si="4"/>
        <v>0</v>
      </c>
      <c r="I35" s="1902">
        <f t="shared" si="4"/>
        <v>0</v>
      </c>
      <c r="J35" s="1902">
        <f t="shared" si="4"/>
        <v>0</v>
      </c>
      <c r="K35" s="2115" t="s">
        <v>1845</v>
      </c>
      <c r="L35" s="137"/>
    </row>
    <row r="36" spans="1:12" ht="18" customHeight="1">
      <c r="A36" s="2114" t="s">
        <v>1847</v>
      </c>
      <c r="B36" s="657" t="s">
        <v>2923</v>
      </c>
      <c r="C36" s="34"/>
      <c r="D36" s="153"/>
      <c r="E36" s="2145"/>
      <c r="F36" s="2121"/>
      <c r="G36" s="154"/>
      <c r="H36" s="154"/>
      <c r="I36" s="154"/>
      <c r="J36" s="155"/>
      <c r="K36" s="2115" t="s">
        <v>1847</v>
      </c>
      <c r="L36" s="137"/>
    </row>
    <row r="37" spans="1:12" ht="18" customHeight="1">
      <c r="A37" s="2114" t="s">
        <v>1849</v>
      </c>
      <c r="B37" s="657" t="s">
        <v>3076</v>
      </c>
      <c r="C37" s="34"/>
      <c r="D37" s="1904">
        <f>SUM(E37:J37)</f>
        <v>0</v>
      </c>
      <c r="E37" s="2144">
        <v>0</v>
      </c>
      <c r="F37" s="2123">
        <v>0</v>
      </c>
      <c r="G37" s="1936">
        <v>0</v>
      </c>
      <c r="H37" s="1936">
        <v>0</v>
      </c>
      <c r="I37" s="1936">
        <v>0</v>
      </c>
      <c r="J37" s="1936">
        <v>0</v>
      </c>
      <c r="K37" s="2115" t="s">
        <v>1849</v>
      </c>
      <c r="L37" s="137"/>
    </row>
    <row r="38" spans="1:12" ht="18" customHeight="1">
      <c r="A38" s="2114" t="s">
        <v>1851</v>
      </c>
      <c r="B38" s="657" t="s">
        <v>3083</v>
      </c>
      <c r="C38" s="34"/>
      <c r="D38" s="1904">
        <f>SUM(E38:J38)</f>
        <v>0</v>
      </c>
      <c r="E38" s="2144">
        <v>0</v>
      </c>
      <c r="F38" s="2123">
        <v>0</v>
      </c>
      <c r="G38" s="1936">
        <v>0</v>
      </c>
      <c r="H38" s="1936">
        <v>0</v>
      </c>
      <c r="I38" s="1936">
        <v>0</v>
      </c>
      <c r="J38" s="1936">
        <v>0</v>
      </c>
      <c r="K38" s="2115" t="s">
        <v>1851</v>
      </c>
      <c r="L38" s="137"/>
    </row>
    <row r="39" spans="1:12" ht="18" customHeight="1">
      <c r="A39" s="2114" t="s">
        <v>1853</v>
      </c>
      <c r="B39" s="657" t="s">
        <v>3084</v>
      </c>
      <c r="C39" s="1937"/>
      <c r="D39" s="659">
        <f t="shared" ref="D39:J39" si="5">SUM(D37:D38)</f>
        <v>0</v>
      </c>
      <c r="E39" s="2138">
        <f t="shared" si="5"/>
        <v>0</v>
      </c>
      <c r="F39" s="2118">
        <f t="shared" si="5"/>
        <v>0</v>
      </c>
      <c r="G39" s="1902">
        <f t="shared" si="5"/>
        <v>0</v>
      </c>
      <c r="H39" s="1902">
        <f t="shared" si="5"/>
        <v>0</v>
      </c>
      <c r="I39" s="1902">
        <f t="shared" si="5"/>
        <v>0</v>
      </c>
      <c r="J39" s="1902">
        <f t="shared" si="5"/>
        <v>0</v>
      </c>
      <c r="K39" s="2115" t="s">
        <v>1853</v>
      </c>
      <c r="L39" s="137"/>
    </row>
    <row r="40" spans="1:12" ht="18" customHeight="1">
      <c r="A40" s="2114" t="s">
        <v>181</v>
      </c>
      <c r="B40" s="657" t="s">
        <v>3085</v>
      </c>
      <c r="C40" s="34"/>
      <c r="D40" s="177"/>
      <c r="E40" s="2124"/>
      <c r="F40" s="2124"/>
      <c r="G40" s="179"/>
      <c r="H40" s="179"/>
      <c r="I40" s="181"/>
      <c r="J40" s="181"/>
      <c r="K40" s="2115" t="s">
        <v>181</v>
      </c>
      <c r="L40" s="137"/>
    </row>
    <row r="41" spans="1:12" ht="18" customHeight="1">
      <c r="A41" s="2114" t="s">
        <v>183</v>
      </c>
      <c r="B41" s="657" t="s">
        <v>3086</v>
      </c>
      <c r="C41" s="34"/>
      <c r="D41" s="1904">
        <f>SUM(E41:J41)</f>
        <v>0</v>
      </c>
      <c r="E41" s="2144">
        <v>0</v>
      </c>
      <c r="F41" s="2123">
        <v>0</v>
      </c>
      <c r="G41" s="1936">
        <v>0</v>
      </c>
      <c r="H41" s="1936">
        <v>0</v>
      </c>
      <c r="I41" s="1936">
        <v>0</v>
      </c>
      <c r="J41" s="1936">
        <v>0</v>
      </c>
      <c r="K41" s="2115" t="s">
        <v>183</v>
      </c>
      <c r="L41" s="2104" t="s">
        <v>5015</v>
      </c>
    </row>
    <row r="42" spans="1:12" ht="18" customHeight="1">
      <c r="A42" s="2113" t="s">
        <v>185</v>
      </c>
      <c r="B42" s="119" t="s">
        <v>3087</v>
      </c>
      <c r="C42" s="37"/>
      <c r="D42" s="1934">
        <f>D31+D35+D39+D40+D41</f>
        <v>5159280226</v>
      </c>
      <c r="E42" s="2139">
        <f>E31+E35+E39+E40+E41</f>
        <v>3850632239</v>
      </c>
      <c r="F42" s="2119">
        <f t="shared" ref="F42:I42" si="6">F31+F35+F39+F40+F41</f>
        <v>1218571058</v>
      </c>
      <c r="G42" s="1901">
        <f t="shared" si="6"/>
        <v>0</v>
      </c>
      <c r="H42" s="1901">
        <f t="shared" si="6"/>
        <v>0</v>
      </c>
      <c r="I42" s="1901">
        <f t="shared" si="6"/>
        <v>0</v>
      </c>
      <c r="J42" s="1901">
        <f>J31+J35+J39+J40+J41</f>
        <v>90076929</v>
      </c>
      <c r="K42" s="2112" t="s">
        <v>185</v>
      </c>
      <c r="L42" s="137"/>
    </row>
    <row r="43" spans="1:12" ht="18" customHeight="1">
      <c r="A43" s="2114"/>
      <c r="B43" s="657" t="s">
        <v>663</v>
      </c>
      <c r="C43" s="156"/>
      <c r="D43" s="153"/>
      <c r="E43" s="2145"/>
      <c r="F43" s="2121"/>
      <c r="G43" s="154"/>
      <c r="H43" s="154"/>
      <c r="I43" s="154"/>
      <c r="J43" s="155"/>
      <c r="K43" s="2125"/>
      <c r="L43" s="32"/>
    </row>
    <row r="44" spans="1:12">
      <c r="A44" s="1994"/>
      <c r="B44" s="37"/>
      <c r="C44" s="37"/>
      <c r="D44" s="128"/>
      <c r="E44" s="2126"/>
      <c r="F44" s="1994"/>
      <c r="G44" s="37"/>
      <c r="H44" s="37"/>
      <c r="I44" s="37"/>
      <c r="J44" s="128"/>
      <c r="K44" s="2126"/>
      <c r="L44" s="128"/>
    </row>
    <row r="45" spans="1:12">
      <c r="A45" s="1994"/>
      <c r="B45" s="37"/>
      <c r="C45" s="37"/>
      <c r="D45" s="128"/>
      <c r="E45" s="2126"/>
      <c r="F45" s="1994"/>
      <c r="G45" s="37"/>
      <c r="H45" s="37"/>
      <c r="I45" s="37"/>
      <c r="J45" s="128"/>
      <c r="K45" s="2126"/>
      <c r="L45" s="128"/>
    </row>
    <row r="46" spans="1:12">
      <c r="A46" s="1994"/>
      <c r="B46" s="37"/>
      <c r="C46" s="37"/>
      <c r="D46" s="128"/>
      <c r="E46" s="2126"/>
      <c r="F46" s="1994"/>
      <c r="G46" s="32"/>
      <c r="H46" s="37"/>
      <c r="I46" s="37"/>
      <c r="J46" s="128"/>
      <c r="K46" s="2126"/>
      <c r="L46" s="128"/>
    </row>
    <row r="47" spans="1:12" ht="15" customHeight="1">
      <c r="A47" s="1994"/>
      <c r="B47" s="3532"/>
      <c r="C47" s="3532"/>
      <c r="D47" s="3532"/>
      <c r="E47" s="3578"/>
      <c r="F47" s="2127"/>
      <c r="G47" s="32"/>
      <c r="H47" s="37"/>
      <c r="I47" s="37"/>
      <c r="J47" s="128"/>
      <c r="K47" s="2126"/>
      <c r="L47" s="128"/>
    </row>
    <row r="48" spans="1:12">
      <c r="A48" s="1994"/>
      <c r="B48" s="3532"/>
      <c r="C48" s="3532"/>
      <c r="D48" s="3532"/>
      <c r="E48" s="3578"/>
      <c r="F48" s="1994"/>
      <c r="G48" s="32"/>
      <c r="H48" s="37"/>
      <c r="I48" s="37"/>
      <c r="J48" s="128"/>
      <c r="K48" s="2126"/>
      <c r="L48" s="128"/>
    </row>
    <row r="49" spans="1:12">
      <c r="A49" s="1994"/>
      <c r="B49" s="3532"/>
      <c r="C49" s="3532"/>
      <c r="D49" s="3532"/>
      <c r="E49" s="3578"/>
      <c r="F49" s="1994"/>
      <c r="G49" s="32"/>
      <c r="H49" s="37"/>
      <c r="I49" s="37"/>
      <c r="J49" s="128"/>
      <c r="K49" s="2126"/>
      <c r="L49" s="128"/>
    </row>
    <row r="50" spans="1:12">
      <c r="A50" s="1994"/>
      <c r="B50" s="32"/>
      <c r="C50" s="37"/>
      <c r="D50" s="128"/>
      <c r="E50" s="2126"/>
      <c r="F50" s="1994"/>
      <c r="G50" s="32"/>
      <c r="H50" s="37"/>
      <c r="I50" s="37"/>
      <c r="J50" s="128"/>
      <c r="K50" s="2126"/>
      <c r="L50" s="128"/>
    </row>
    <row r="51" spans="1:12">
      <c r="A51" s="1994"/>
      <c r="B51" s="32"/>
      <c r="C51" s="37"/>
      <c r="D51" s="128"/>
      <c r="E51" s="2126"/>
      <c r="F51" s="1994"/>
      <c r="G51" s="32"/>
      <c r="H51" s="37"/>
      <c r="I51" s="37"/>
      <c r="J51" s="128"/>
      <c r="K51" s="2126"/>
      <c r="L51" s="128"/>
    </row>
    <row r="52" spans="1:12">
      <c r="A52" s="1994"/>
      <c r="B52" s="32"/>
      <c r="C52" s="37"/>
      <c r="D52" s="128"/>
      <c r="E52" s="2126"/>
      <c r="F52" s="1994"/>
      <c r="G52" s="32"/>
      <c r="H52" s="37"/>
      <c r="I52" s="37"/>
      <c r="J52" s="128"/>
      <c r="K52" s="2126"/>
      <c r="L52" s="128"/>
    </row>
    <row r="53" spans="1:12">
      <c r="A53" s="1994"/>
      <c r="B53" s="32"/>
      <c r="C53" s="37"/>
      <c r="D53" s="128"/>
      <c r="E53" s="2126"/>
      <c r="F53" s="1994"/>
      <c r="G53" s="32"/>
      <c r="H53" s="37"/>
      <c r="I53" s="37"/>
      <c r="J53" s="128"/>
      <c r="K53" s="2126"/>
      <c r="L53" s="128"/>
    </row>
    <row r="54" spans="1:12">
      <c r="A54" s="1994"/>
      <c r="B54" s="32"/>
      <c r="C54" s="37"/>
      <c r="D54" s="128"/>
      <c r="E54" s="2126"/>
      <c r="F54" s="1994"/>
      <c r="G54" s="32"/>
      <c r="H54" s="37"/>
      <c r="I54" s="37"/>
      <c r="J54" s="128"/>
      <c r="K54" s="2126"/>
      <c r="L54" s="128"/>
    </row>
    <row r="55" spans="1:12">
      <c r="A55" s="1994"/>
      <c r="B55" s="32"/>
      <c r="C55" s="37"/>
      <c r="D55" s="128"/>
      <c r="E55" s="2126"/>
      <c r="F55" s="1994"/>
      <c r="G55" s="32"/>
      <c r="H55" s="37"/>
      <c r="I55" s="37"/>
      <c r="J55" s="128"/>
      <c r="K55" s="2126"/>
      <c r="L55" s="128"/>
    </row>
    <row r="56" spans="1:12" ht="15.75" thickBot="1">
      <c r="A56" s="1999"/>
      <c r="B56" s="2000"/>
      <c r="C56" s="2128"/>
      <c r="D56" s="2129"/>
      <c r="E56" s="2130"/>
      <c r="F56" s="1999"/>
      <c r="G56" s="2000"/>
      <c r="H56" s="2128"/>
      <c r="I56" s="2128"/>
      <c r="J56" s="2129"/>
      <c r="K56" s="2130"/>
      <c r="L56" s="128"/>
    </row>
    <row r="57" spans="1:12">
      <c r="A57" s="3603" t="s">
        <v>2355</v>
      </c>
      <c r="B57" s="3603"/>
      <c r="C57" s="37"/>
      <c r="D57" s="128"/>
      <c r="E57" s="128"/>
      <c r="F57" s="3603" t="s">
        <v>2355</v>
      </c>
      <c r="G57" s="3603"/>
      <c r="H57" s="37"/>
      <c r="I57" s="37"/>
      <c r="J57" s="128"/>
      <c r="K57" s="128"/>
      <c r="L57" s="128"/>
    </row>
    <row r="58" spans="1:12">
      <c r="A58" s="37" t="s">
        <v>3088</v>
      </c>
      <c r="B58" s="37"/>
      <c r="C58" s="16"/>
      <c r="D58" s="128"/>
      <c r="E58" s="128"/>
      <c r="F58" s="137" t="s">
        <v>5929</v>
      </c>
      <c r="G58" s="37"/>
      <c r="H58" s="16"/>
      <c r="I58" s="37"/>
      <c r="J58" s="128"/>
      <c r="K58" s="128"/>
      <c r="L58" s="128"/>
    </row>
    <row r="59" spans="1:12">
      <c r="A59" s="32"/>
      <c r="B59" s="32"/>
      <c r="C59" s="32"/>
      <c r="D59" s="124"/>
      <c r="E59" s="124"/>
      <c r="F59" s="32"/>
      <c r="G59" s="32"/>
      <c r="H59" s="32"/>
      <c r="I59" s="32"/>
      <c r="J59" s="124"/>
      <c r="K59" s="124"/>
      <c r="L59" s="124"/>
    </row>
    <row r="60" spans="1:12">
      <c r="A60" s="32"/>
      <c r="B60" s="32"/>
      <c r="C60" s="32"/>
      <c r="D60" s="124"/>
      <c r="E60" s="124"/>
      <c r="F60" s="124"/>
      <c r="G60" s="124"/>
      <c r="H60" s="124"/>
      <c r="I60" s="124"/>
      <c r="J60" s="124"/>
      <c r="K60" s="124"/>
      <c r="L60" s="124"/>
    </row>
    <row r="61" spans="1:12">
      <c r="A61" s="32"/>
      <c r="B61" s="32"/>
      <c r="C61" s="32"/>
      <c r="D61" s="124"/>
      <c r="E61" s="124"/>
      <c r="F61" s="32"/>
      <c r="G61" s="32"/>
      <c r="H61" s="32"/>
      <c r="I61" s="32"/>
      <c r="J61" s="124"/>
      <c r="K61" s="124"/>
      <c r="L61" s="124"/>
    </row>
    <row r="62" spans="1:12">
      <c r="A62" s="32"/>
      <c r="B62" s="32"/>
      <c r="C62" s="32"/>
      <c r="D62" s="124"/>
      <c r="E62" s="124"/>
      <c r="F62" s="32"/>
      <c r="G62" s="32"/>
      <c r="H62" s="32"/>
      <c r="I62" s="32"/>
      <c r="J62" s="124"/>
      <c r="K62" s="124"/>
      <c r="L62" s="124"/>
    </row>
    <row r="63" spans="1:12">
      <c r="A63" s="32"/>
      <c r="B63" s="32"/>
      <c r="C63" s="32"/>
      <c r="D63" s="124"/>
      <c r="E63" s="124"/>
      <c r="F63" s="32"/>
      <c r="G63" s="32"/>
      <c r="H63" s="32"/>
      <c r="I63" s="32"/>
      <c r="J63" s="124"/>
      <c r="K63" s="124"/>
      <c r="L63" s="124"/>
    </row>
    <row r="64" spans="1:12">
      <c r="A64" s="32"/>
      <c r="B64" s="32"/>
      <c r="C64" s="32"/>
      <c r="D64" s="124"/>
      <c r="E64" s="124"/>
      <c r="F64" s="32"/>
      <c r="G64" s="32"/>
      <c r="H64" s="32"/>
      <c r="I64" s="32"/>
      <c r="J64" s="124"/>
      <c r="K64" s="124"/>
      <c r="L64" s="124"/>
    </row>
    <row r="65" spans="1:12">
      <c r="A65" s="32"/>
      <c r="B65" s="32"/>
      <c r="C65" s="32"/>
      <c r="D65" s="124"/>
      <c r="E65" s="124"/>
      <c r="F65" s="32"/>
      <c r="G65" s="32"/>
      <c r="H65" s="32"/>
      <c r="I65" s="32"/>
      <c r="J65" s="124"/>
      <c r="K65" s="124"/>
      <c r="L65" s="124"/>
    </row>
    <row r="66" spans="1:12">
      <c r="A66" s="32"/>
      <c r="B66"/>
      <c r="C66" s="32"/>
      <c r="D66" s="124"/>
      <c r="E66" s="124"/>
      <c r="F66" s="32"/>
      <c r="G66" s="32"/>
      <c r="H66" s="32"/>
      <c r="I66" s="32"/>
      <c r="J66" s="124"/>
      <c r="K66" s="124"/>
      <c r="L66" s="124"/>
    </row>
    <row r="67" spans="1:12">
      <c r="A67" s="32"/>
      <c r="B67"/>
      <c r="C67" s="32"/>
      <c r="D67" s="124"/>
      <c r="E67" s="124"/>
      <c r="F67" s="32"/>
      <c r="G67" s="32"/>
      <c r="H67" s="32"/>
      <c r="I67" s="32"/>
      <c r="J67" s="124"/>
      <c r="K67" s="124"/>
      <c r="L67" s="124"/>
    </row>
    <row r="68" spans="1:12">
      <c r="A68" s="32"/>
      <c r="B68"/>
      <c r="C68" s="32"/>
      <c r="D68" s="124"/>
      <c r="E68" s="124"/>
      <c r="F68" s="32"/>
      <c r="G68" s="32"/>
      <c r="H68" s="32"/>
      <c r="I68" s="32"/>
      <c r="J68" s="124"/>
      <c r="K68" s="124"/>
      <c r="L68" s="124"/>
    </row>
    <row r="69" spans="1:12">
      <c r="A69" s="32"/>
      <c r="B69"/>
      <c r="C69" s="32"/>
      <c r="D69" s="32"/>
      <c r="E69" s="32"/>
      <c r="F69" s="32"/>
      <c r="G69" s="32"/>
      <c r="H69" s="32"/>
      <c r="I69" s="32"/>
      <c r="J69" s="32"/>
      <c r="K69" s="32"/>
      <c r="L69" s="32"/>
    </row>
    <row r="70" spans="1:12">
      <c r="A70" s="32"/>
      <c r="B70"/>
      <c r="C70" s="32"/>
      <c r="D70" s="32"/>
      <c r="E70" s="32"/>
      <c r="F70" s="32"/>
      <c r="G70" s="32"/>
      <c r="H70" s="32"/>
      <c r="I70" s="32"/>
      <c r="J70" s="32"/>
      <c r="K70" s="32"/>
      <c r="L70" s="32"/>
    </row>
    <row r="71" spans="1:12">
      <c r="A71" s="32"/>
      <c r="B71"/>
      <c r="C71" s="32"/>
      <c r="D71" s="32"/>
      <c r="E71" s="32"/>
      <c r="F71" s="32"/>
      <c r="G71" s="32"/>
      <c r="H71" s="32"/>
      <c r="I71" s="32"/>
      <c r="J71" s="32"/>
      <c r="K71" s="32"/>
      <c r="L71" s="32"/>
    </row>
    <row r="72" spans="1:12">
      <c r="A72" s="32"/>
      <c r="B72"/>
      <c r="C72" s="32"/>
      <c r="D72" s="32"/>
      <c r="E72" s="32"/>
      <c r="F72" s="32"/>
      <c r="G72" s="32"/>
      <c r="H72" s="32"/>
      <c r="I72" s="32"/>
      <c r="J72" s="32"/>
      <c r="K72" s="32"/>
      <c r="L72" s="32"/>
    </row>
    <row r="73" spans="1:12">
      <c r="B73"/>
    </row>
    <row r="74" spans="1:12">
      <c r="B74"/>
    </row>
    <row r="125" spans="1:5" ht="15.75" thickBot="1"/>
    <row r="126" spans="1:5">
      <c r="A126" s="1962"/>
      <c r="B126" s="2197"/>
      <c r="C126" s="2197"/>
      <c r="D126" s="2197"/>
      <c r="E126" s="1964"/>
    </row>
    <row r="127" spans="1:5">
      <c r="A127" s="2511"/>
      <c r="E127" s="2678"/>
    </row>
    <row r="128" spans="1:5">
      <c r="A128" s="2511"/>
      <c r="E128" s="2678"/>
    </row>
    <row r="129" spans="1:6">
      <c r="A129" s="2511"/>
      <c r="E129" s="2678"/>
    </row>
    <row r="130" spans="1:6">
      <c r="A130" s="2511"/>
      <c r="E130" s="2678"/>
    </row>
    <row r="131" spans="1:6">
      <c r="A131" s="2511"/>
      <c r="E131" s="2678"/>
    </row>
    <row r="132" spans="1:6">
      <c r="A132" s="2511"/>
      <c r="C132" s="2850"/>
      <c r="D132" s="2850"/>
      <c r="E132" s="2678"/>
    </row>
    <row r="133" spans="1:6">
      <c r="A133" s="2511"/>
      <c r="C133" s="1097"/>
      <c r="D133" s="1097"/>
      <c r="E133" s="2678"/>
    </row>
    <row r="134" spans="1:6">
      <c r="A134" s="2511"/>
      <c r="C134" s="1097"/>
      <c r="D134" s="1097"/>
      <c r="E134" s="2678"/>
    </row>
    <row r="135" spans="1:6">
      <c r="A135" s="2511"/>
      <c r="C135" s="1097"/>
      <c r="D135" s="1097"/>
      <c r="E135" s="2678"/>
    </row>
    <row r="136" spans="1:6">
      <c r="A136" s="2511"/>
      <c r="C136" s="1097"/>
      <c r="D136" s="1097"/>
      <c r="E136" s="2678"/>
      <c r="F136" s="2678"/>
    </row>
    <row r="137" spans="1:6">
      <c r="A137" s="2511"/>
      <c r="C137" s="1097"/>
      <c r="D137" s="1097"/>
      <c r="E137" s="2678"/>
      <c r="F137" s="2678"/>
    </row>
    <row r="138" spans="1:6">
      <c r="A138" s="2511"/>
      <c r="C138" s="1097"/>
      <c r="D138" s="1097"/>
      <c r="E138" s="2678"/>
      <c r="F138" s="2678"/>
    </row>
    <row r="139" spans="1:6">
      <c r="A139" s="2511"/>
      <c r="C139" s="1097"/>
      <c r="D139" s="1097"/>
      <c r="E139" s="2678"/>
      <c r="F139" s="2678"/>
    </row>
    <row r="140" spans="1:6">
      <c r="A140" s="2511"/>
      <c r="C140" s="1097"/>
      <c r="D140" s="1097"/>
      <c r="E140" s="2678"/>
      <c r="F140" s="2678"/>
    </row>
    <row r="141" spans="1:6">
      <c r="A141" s="2511"/>
      <c r="C141" s="1097"/>
      <c r="D141" s="1097"/>
      <c r="E141" s="2678"/>
      <c r="F141" s="2678"/>
    </row>
    <row r="142" spans="1:6">
      <c r="A142" s="2511"/>
      <c r="C142" s="1097"/>
      <c r="D142" s="1097"/>
      <c r="E142" s="2678"/>
      <c r="F142" s="2678"/>
    </row>
    <row r="143" spans="1:6">
      <c r="A143" s="2511"/>
      <c r="C143" s="1097"/>
      <c r="D143" s="1097"/>
      <c r="E143" s="2678"/>
      <c r="F143" s="2678"/>
    </row>
    <row r="144" spans="1:6">
      <c r="A144" s="2511"/>
      <c r="C144" s="1097"/>
      <c r="D144" s="1097"/>
      <c r="E144" s="2678"/>
      <c r="F144" s="2678"/>
    </row>
    <row r="145" spans="1:7">
      <c r="A145" s="2511"/>
      <c r="C145" s="1097"/>
      <c r="D145" s="1097"/>
      <c r="E145" s="2678"/>
      <c r="F145" s="2678"/>
    </row>
    <row r="146" spans="1:7">
      <c r="A146" s="2511"/>
      <c r="C146" s="1097"/>
      <c r="D146" s="1097"/>
      <c r="E146" s="2678"/>
      <c r="F146" s="2678"/>
    </row>
    <row r="147" spans="1:7">
      <c r="A147" s="2511"/>
      <c r="C147" s="1097"/>
      <c r="D147" s="1097"/>
      <c r="E147" s="2678"/>
      <c r="F147" s="2678"/>
    </row>
    <row r="148" spans="1:7">
      <c r="A148" s="2511"/>
      <c r="C148" s="1097"/>
      <c r="D148" s="1097"/>
      <c r="E148" s="2678"/>
      <c r="F148" s="2678"/>
    </row>
    <row r="149" spans="1:7">
      <c r="A149" s="2511"/>
      <c r="C149" s="1097"/>
      <c r="D149" s="1097"/>
      <c r="E149" s="2678"/>
      <c r="F149" s="2678"/>
    </row>
    <row r="150" spans="1:7">
      <c r="A150" s="2511"/>
      <c r="C150" s="1097"/>
      <c r="D150" s="1097"/>
      <c r="E150" s="2678"/>
      <c r="F150" s="2678"/>
    </row>
    <row r="151" spans="1:7">
      <c r="A151" s="2511"/>
      <c r="C151" s="1097"/>
      <c r="D151" s="1097"/>
      <c r="E151" s="2678"/>
      <c r="F151" s="2678"/>
      <c r="G151" s="336"/>
    </row>
    <row r="152" spans="1:7">
      <c r="A152" s="2511"/>
      <c r="C152" s="1097"/>
      <c r="D152" s="1097"/>
      <c r="E152" s="2678"/>
      <c r="F152" s="2678"/>
    </row>
    <row r="153" spans="1:7">
      <c r="A153" s="2511"/>
      <c r="C153" s="1097"/>
      <c r="D153" s="1097"/>
      <c r="E153" s="2678"/>
      <c r="F153" s="2678"/>
    </row>
    <row r="154" spans="1:7">
      <c r="A154" s="2511"/>
      <c r="C154" s="1097"/>
      <c r="D154" s="1097"/>
      <c r="E154" s="2678"/>
      <c r="F154" s="2678"/>
    </row>
    <row r="155" spans="1:7">
      <c r="A155" s="2511"/>
      <c r="C155" s="1097"/>
      <c r="D155" s="1097"/>
      <c r="E155" s="2678"/>
      <c r="F155" s="2678"/>
    </row>
    <row r="156" spans="1:7">
      <c r="A156" s="2511"/>
      <c r="C156" s="1097"/>
      <c r="D156" s="1097"/>
      <c r="E156" s="2678"/>
      <c r="F156" s="2678"/>
    </row>
    <row r="157" spans="1:7">
      <c r="A157" s="2511"/>
      <c r="C157" s="1097"/>
      <c r="D157" s="1097"/>
      <c r="E157" s="2678"/>
      <c r="F157" s="2678"/>
    </row>
    <row r="158" spans="1:7">
      <c r="A158" s="2511"/>
      <c r="C158" s="1097"/>
      <c r="D158" s="1097"/>
      <c r="E158" s="2678"/>
      <c r="F158" s="2678"/>
    </row>
    <row r="159" spans="1:7">
      <c r="A159" s="2511"/>
      <c r="C159" s="1097"/>
      <c r="D159" s="1097"/>
      <c r="E159" s="2678"/>
      <c r="F159" s="2678"/>
    </row>
    <row r="160" spans="1:7">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3">
    <mergeCell ref="A57:B57"/>
    <mergeCell ref="F57:G57"/>
    <mergeCell ref="B47:E49"/>
  </mergeCells>
  <printOptions horizontalCentered="1" verticalCentered="1"/>
  <pageMargins left="0.5" right="0.5" top="0.5" bottom="0.5" header="0.5" footer="0.5"/>
  <pageSetup scale="72" fitToWidth="2" orientation="portrait" r:id="rId1"/>
  <headerFooter alignWithMargins="0"/>
  <colBreaks count="1" manualBreakCount="1">
    <brk id="5" max="1048575" man="1"/>
  </colBreaks>
  <customProperties>
    <customPr name="_pios_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ransitionEvaluation="1">
    <tabColor rgb="FF92D050"/>
  </sheetPr>
  <dimension ref="A1:I152"/>
  <sheetViews>
    <sheetView topLeftCell="A34" zoomScale="70" zoomScaleNormal="70" workbookViewId="0"/>
  </sheetViews>
  <sheetFormatPr defaultColWidth="9.6640625" defaultRowHeight="15"/>
  <cols>
    <col min="1" max="1" width="4.6640625" style="13" customWidth="1"/>
    <col min="2" max="2" width="62.6640625" style="13" bestFit="1" customWidth="1"/>
    <col min="3" max="3" width="23.6640625" style="13" customWidth="1"/>
    <col min="4" max="5" width="18.6640625" style="13" customWidth="1"/>
    <col min="6" max="8" width="25.6640625" style="13" customWidth="1"/>
    <col min="9" max="9" width="19" style="13" customWidth="1"/>
    <col min="10" max="16384" width="9.6640625" style="13"/>
  </cols>
  <sheetData>
    <row r="1" spans="1:9" ht="18" customHeight="1">
      <c r="A1" s="45"/>
      <c r="B1" s="46" t="s">
        <v>1757</v>
      </c>
      <c r="C1" s="47" t="s">
        <v>1307</v>
      </c>
      <c r="D1" s="46" t="s">
        <v>1680</v>
      </c>
      <c r="E1" s="61" t="s">
        <v>1681</v>
      </c>
      <c r="F1" s="157" t="s">
        <v>1757</v>
      </c>
      <c r="G1" s="60" t="s">
        <v>1307</v>
      </c>
      <c r="H1" s="47" t="s">
        <v>1760</v>
      </c>
      <c r="I1" s="67" t="s">
        <v>1759</v>
      </c>
    </row>
    <row r="2" spans="1:9" ht="18" customHeight="1">
      <c r="A2" s="36"/>
      <c r="B2" s="80" t="str">
        <f>'Data Sheet'!$C$25</f>
        <v xml:space="preserve">Niagara Mohawk Power Corporation </v>
      </c>
      <c r="C2" s="158" t="s">
        <v>1775</v>
      </c>
      <c r="D2" s="65" t="s">
        <v>1776</v>
      </c>
      <c r="E2" s="159"/>
      <c r="F2" s="79" t="str">
        <f>'Data Sheet'!$C$25</f>
        <v xml:space="preserve">Niagara Mohawk Power Corporation </v>
      </c>
      <c r="G2" s="59" t="s">
        <v>1775</v>
      </c>
      <c r="H2" s="50" t="s">
        <v>3089</v>
      </c>
      <c r="I2" s="160"/>
    </row>
    <row r="3" spans="1:9" ht="18" customHeight="1">
      <c r="A3" s="39"/>
      <c r="B3" s="161"/>
      <c r="C3" s="162" t="s">
        <v>2907</v>
      </c>
      <c r="D3" s="560" t="str">
        <f>'Data Sheet'!$C$40</f>
        <v>April 30, 2025</v>
      </c>
      <c r="E3" s="116" t="str">
        <f>'Data Sheet'!$C$38</f>
        <v>December 31, 2024</v>
      </c>
      <c r="F3" s="39"/>
      <c r="G3" s="100" t="s">
        <v>2907</v>
      </c>
      <c r="H3" s="553" t="str">
        <f>'Data Sheet'!$C$40</f>
        <v>April 30, 2025</v>
      </c>
      <c r="I3" s="94" t="str">
        <f>'Data Sheet'!$C$38</f>
        <v>December 31, 2024</v>
      </c>
    </row>
    <row r="4" spans="1:9" ht="21" customHeight="1">
      <c r="A4" s="33" t="s">
        <v>3090</v>
      </c>
      <c r="B4" s="34"/>
      <c r="C4" s="34"/>
      <c r="D4" s="34"/>
      <c r="E4" s="35"/>
      <c r="F4" s="33" t="s">
        <v>3091</v>
      </c>
      <c r="G4" s="34"/>
      <c r="H4" s="34"/>
      <c r="I4" s="376"/>
    </row>
    <row r="5" spans="1:9" ht="20.25" customHeight="1">
      <c r="A5" s="163"/>
      <c r="B5" s="103" t="s">
        <v>3092</v>
      </c>
      <c r="C5" s="106" t="s">
        <v>3093</v>
      </c>
      <c r="D5" s="104"/>
      <c r="E5" s="113"/>
      <c r="F5" s="102"/>
      <c r="G5" s="37"/>
      <c r="H5" s="32"/>
      <c r="I5" s="72"/>
    </row>
    <row r="6" spans="1:9" ht="18" customHeight="1">
      <c r="A6" s="163"/>
      <c r="B6" s="103" t="s">
        <v>3094</v>
      </c>
      <c r="C6" s="106" t="s">
        <v>3095</v>
      </c>
      <c r="D6" s="104"/>
      <c r="E6" s="113"/>
      <c r="F6" s="102"/>
      <c r="G6" s="37"/>
      <c r="H6" s="32"/>
      <c r="I6" s="72"/>
    </row>
    <row r="7" spans="1:9" ht="18" customHeight="1">
      <c r="A7" s="163"/>
      <c r="B7" s="103" t="s">
        <v>3096</v>
      </c>
      <c r="C7" s="106" t="s">
        <v>3097</v>
      </c>
      <c r="D7" s="104"/>
      <c r="E7" s="113"/>
      <c r="F7" s="102"/>
      <c r="G7" s="37"/>
      <c r="H7" s="32"/>
      <c r="I7" s="72"/>
    </row>
    <row r="8" spans="1:9" ht="18" customHeight="1">
      <c r="A8" s="164"/>
      <c r="B8" s="107" t="s">
        <v>3098</v>
      </c>
      <c r="C8" s="107" t="s">
        <v>3099</v>
      </c>
      <c r="D8" s="165"/>
      <c r="E8" s="115"/>
      <c r="F8" s="33"/>
      <c r="G8" s="166"/>
      <c r="H8" s="40"/>
      <c r="I8" s="72"/>
    </row>
    <row r="9" spans="1:9" ht="18" customHeight="1">
      <c r="A9" s="36"/>
      <c r="B9" s="54"/>
      <c r="C9" s="37"/>
      <c r="D9" s="62"/>
      <c r="E9" s="520" t="s">
        <v>3100</v>
      </c>
      <c r="F9" s="33" t="s">
        <v>3100</v>
      </c>
      <c r="G9" s="64"/>
      <c r="H9" s="167"/>
      <c r="I9" s="168"/>
    </row>
    <row r="10" spans="1:9" ht="18" customHeight="1">
      <c r="A10" s="53"/>
      <c r="B10" s="37"/>
      <c r="C10" s="37"/>
      <c r="D10" s="62"/>
      <c r="E10" s="41"/>
      <c r="F10" s="102"/>
      <c r="G10" s="62" t="s">
        <v>3101</v>
      </c>
      <c r="H10" s="517" t="s">
        <v>3102</v>
      </c>
      <c r="I10" s="145" t="s">
        <v>1686</v>
      </c>
    </row>
    <row r="11" spans="1:9" ht="18" customHeight="1">
      <c r="A11" s="131" t="s">
        <v>1686</v>
      </c>
      <c r="B11" s="37" t="s">
        <v>3103</v>
      </c>
      <c r="C11" s="37"/>
      <c r="D11" s="169" t="s">
        <v>3104</v>
      </c>
      <c r="E11" s="41"/>
      <c r="F11" s="521" t="s">
        <v>3105</v>
      </c>
      <c r="G11" s="169" t="s">
        <v>3106</v>
      </c>
      <c r="H11" s="517" t="s">
        <v>2434</v>
      </c>
      <c r="I11" s="145" t="s">
        <v>1689</v>
      </c>
    </row>
    <row r="12" spans="1:9" ht="18" customHeight="1">
      <c r="A12" s="131" t="s">
        <v>1689</v>
      </c>
      <c r="B12" s="54"/>
      <c r="C12" s="37"/>
      <c r="D12" s="169" t="s">
        <v>3107</v>
      </c>
      <c r="E12" s="522" t="s">
        <v>3108</v>
      </c>
      <c r="F12" s="102"/>
      <c r="G12" s="169" t="s">
        <v>3109</v>
      </c>
      <c r="H12" s="65"/>
      <c r="I12" s="51"/>
    </row>
    <row r="13" spans="1:9" ht="18" customHeight="1">
      <c r="A13" s="36"/>
      <c r="B13" s="59"/>
      <c r="C13" s="32"/>
      <c r="D13" s="169"/>
      <c r="E13" s="41"/>
      <c r="F13" s="521" t="s">
        <v>2938</v>
      </c>
      <c r="G13" s="169"/>
      <c r="H13" s="65"/>
      <c r="I13" s="51"/>
    </row>
    <row r="14" spans="1:9" ht="18" customHeight="1">
      <c r="A14" s="39"/>
      <c r="B14" s="57" t="s">
        <v>2935</v>
      </c>
      <c r="C14" s="34"/>
      <c r="D14" s="151" t="s">
        <v>2936</v>
      </c>
      <c r="E14" s="520" t="s">
        <v>2937</v>
      </c>
      <c r="F14" s="33"/>
      <c r="G14" s="151" t="s">
        <v>2268</v>
      </c>
      <c r="H14" s="518" t="s">
        <v>2269</v>
      </c>
      <c r="I14" s="117"/>
    </row>
    <row r="15" spans="1:9" ht="18" customHeight="1">
      <c r="A15" s="53"/>
      <c r="B15" s="59" t="s">
        <v>3110</v>
      </c>
      <c r="C15" s="32"/>
      <c r="D15" s="169"/>
      <c r="E15" s="41"/>
      <c r="F15" s="147"/>
      <c r="G15" s="968"/>
      <c r="H15" s="169"/>
      <c r="I15" s="51"/>
    </row>
    <row r="16" spans="1:9" ht="18" customHeight="1">
      <c r="A16" s="39">
        <v>1</v>
      </c>
      <c r="B16" s="100" t="s">
        <v>2946</v>
      </c>
      <c r="C16" s="40"/>
      <c r="D16" s="170"/>
      <c r="E16" s="171"/>
      <c r="F16" s="172"/>
      <c r="G16" s="173"/>
      <c r="H16" s="660">
        <f>D16+E16-G16</f>
        <v>0</v>
      </c>
      <c r="I16" s="117">
        <v>1</v>
      </c>
    </row>
    <row r="17" spans="1:9" ht="18" customHeight="1">
      <c r="A17" s="56">
        <v>2</v>
      </c>
      <c r="B17" s="100" t="s">
        <v>2947</v>
      </c>
      <c r="C17" s="40"/>
      <c r="D17" s="963"/>
      <c r="E17" s="171"/>
      <c r="F17" s="147"/>
      <c r="G17" s="173"/>
      <c r="H17" s="659">
        <f>D17+E17-G17</f>
        <v>0</v>
      </c>
      <c r="I17" s="117">
        <v>2</v>
      </c>
    </row>
    <row r="18" spans="1:9" ht="18" customHeight="1">
      <c r="A18" s="56">
        <v>3</v>
      </c>
      <c r="B18" s="40" t="s">
        <v>2948</v>
      </c>
      <c r="C18" s="34"/>
      <c r="D18" s="173"/>
      <c r="E18" s="182"/>
      <c r="F18" s="174"/>
      <c r="G18" s="173"/>
      <c r="H18" s="659">
        <f>D18+E18-G18</f>
        <v>0</v>
      </c>
      <c r="I18" s="117">
        <v>3</v>
      </c>
    </row>
    <row r="19" spans="1:9" ht="18" customHeight="1">
      <c r="A19" s="56">
        <v>4</v>
      </c>
      <c r="B19" s="40" t="s">
        <v>2949</v>
      </c>
      <c r="C19" s="34"/>
      <c r="D19" s="173"/>
      <c r="E19" s="182"/>
      <c r="F19" s="147"/>
      <c r="G19" s="173"/>
      <c r="H19" s="659">
        <f>D19+E19-G19</f>
        <v>0</v>
      </c>
      <c r="I19" s="117">
        <v>4</v>
      </c>
    </row>
    <row r="20" spans="1:9" ht="18" customHeight="1">
      <c r="A20" s="56">
        <v>5</v>
      </c>
      <c r="B20" s="40" t="s">
        <v>2950</v>
      </c>
      <c r="C20" s="34"/>
      <c r="D20" s="173"/>
      <c r="E20" s="182"/>
      <c r="F20" s="174"/>
      <c r="G20" s="173"/>
      <c r="H20" s="659">
        <f>D20+E20-G20</f>
        <v>0</v>
      </c>
      <c r="I20" s="117">
        <v>5</v>
      </c>
    </row>
    <row r="21" spans="1:9" ht="18" customHeight="1">
      <c r="A21" s="56">
        <v>6</v>
      </c>
      <c r="B21" s="40" t="s">
        <v>2951</v>
      </c>
      <c r="C21" s="34"/>
      <c r="D21" s="133">
        <f>SUM(D16:D20)</f>
        <v>0</v>
      </c>
      <c r="E21" s="175"/>
      <c r="F21" s="147"/>
      <c r="G21" s="176"/>
      <c r="H21" s="659">
        <f>SUM(H16:H20)</f>
        <v>0</v>
      </c>
      <c r="I21" s="117">
        <v>6</v>
      </c>
    </row>
    <row r="22" spans="1:9" ht="18" customHeight="1">
      <c r="A22" s="56">
        <v>7</v>
      </c>
      <c r="B22" s="40" t="s">
        <v>2952</v>
      </c>
      <c r="C22" s="34"/>
      <c r="D22" s="177"/>
      <c r="E22" s="178"/>
      <c r="F22" s="149"/>
      <c r="G22" s="179"/>
      <c r="H22" s="150"/>
      <c r="I22" s="117">
        <v>7</v>
      </c>
    </row>
    <row r="23" spans="1:9" ht="18" customHeight="1">
      <c r="A23" s="56">
        <v>8</v>
      </c>
      <c r="B23" s="40" t="s">
        <v>2953</v>
      </c>
      <c r="C23" s="34"/>
      <c r="D23" s="173"/>
      <c r="E23" s="964"/>
      <c r="F23" s="969"/>
      <c r="G23" s="173"/>
      <c r="H23" s="659">
        <f>D23+E23-F23-G23</f>
        <v>0</v>
      </c>
      <c r="I23" s="117">
        <v>8</v>
      </c>
    </row>
    <row r="24" spans="1:9" ht="18" customHeight="1">
      <c r="A24" s="56">
        <v>9</v>
      </c>
      <c r="B24" s="40" t="s">
        <v>2954</v>
      </c>
      <c r="C24" s="34"/>
      <c r="D24" s="173"/>
      <c r="E24" s="964"/>
      <c r="F24" s="969"/>
      <c r="G24" s="173"/>
      <c r="H24" s="659">
        <f>D24+E24-F24-G24</f>
        <v>0</v>
      </c>
      <c r="I24" s="117">
        <v>9</v>
      </c>
    </row>
    <row r="25" spans="1:9" ht="18" customHeight="1">
      <c r="A25" s="56">
        <v>10</v>
      </c>
      <c r="B25" s="40" t="s">
        <v>2955</v>
      </c>
      <c r="C25" s="34"/>
      <c r="D25" s="133">
        <f>D23+D24</f>
        <v>0</v>
      </c>
      <c r="E25" s="965"/>
      <c r="F25" s="180"/>
      <c r="G25" s="181"/>
      <c r="H25" s="659">
        <f>H23+H24</f>
        <v>0</v>
      </c>
      <c r="I25" s="117">
        <v>10</v>
      </c>
    </row>
    <row r="26" spans="1:9" ht="18" customHeight="1">
      <c r="A26" s="56">
        <v>11</v>
      </c>
      <c r="B26" s="40" t="s">
        <v>2956</v>
      </c>
      <c r="C26" s="34"/>
      <c r="D26" s="173"/>
      <c r="E26" s="964"/>
      <c r="F26" s="969"/>
      <c r="G26" s="173"/>
      <c r="H26" s="659">
        <f>D26+E26-F26-G26</f>
        <v>0</v>
      </c>
      <c r="I26" s="117">
        <v>11</v>
      </c>
    </row>
    <row r="27" spans="1:9" ht="18" customHeight="1">
      <c r="A27" s="56">
        <v>12</v>
      </c>
      <c r="B27" s="40" t="s">
        <v>2957</v>
      </c>
      <c r="C27" s="34"/>
      <c r="D27" s="173"/>
      <c r="E27" s="964"/>
      <c r="F27" s="969"/>
      <c r="G27" s="173"/>
      <c r="H27" s="659">
        <f>D27+E27-F27-G27</f>
        <v>0</v>
      </c>
      <c r="I27" s="117">
        <v>12</v>
      </c>
    </row>
    <row r="28" spans="1:9" ht="18" customHeight="1">
      <c r="A28" s="56">
        <v>13</v>
      </c>
      <c r="B28" s="40" t="s">
        <v>2958</v>
      </c>
      <c r="C28" s="34"/>
      <c r="D28" s="173"/>
      <c r="E28" s="182"/>
      <c r="F28" s="970"/>
      <c r="G28" s="173"/>
      <c r="H28" s="659">
        <f>D28+E28-F28-G28</f>
        <v>0</v>
      </c>
      <c r="I28" s="117">
        <v>13</v>
      </c>
    </row>
    <row r="29" spans="1:9" ht="18" customHeight="1">
      <c r="A29" s="53">
        <v>14</v>
      </c>
      <c r="B29" s="32" t="s">
        <v>2959</v>
      </c>
      <c r="C29" s="37"/>
      <c r="D29" s="183">
        <f>D21+D25+D26+D27-D28</f>
        <v>0</v>
      </c>
      <c r="E29" s="966"/>
      <c r="F29" s="184"/>
      <c r="G29" s="185"/>
      <c r="H29" s="971">
        <f>H21+H25+H26+H27-H28</f>
        <v>0</v>
      </c>
      <c r="I29" s="51">
        <v>14</v>
      </c>
    </row>
    <row r="30" spans="1:9" ht="18" customHeight="1">
      <c r="A30" s="118"/>
      <c r="B30" s="40" t="s">
        <v>2960</v>
      </c>
      <c r="C30" s="34"/>
      <c r="D30" s="133"/>
      <c r="E30" s="966"/>
      <c r="F30" s="174"/>
      <c r="G30" s="176"/>
      <c r="H30" s="659"/>
      <c r="I30" s="94"/>
    </row>
    <row r="31" spans="1:9" ht="18" customHeight="1">
      <c r="A31" s="56">
        <v>15</v>
      </c>
      <c r="B31" s="40" t="s">
        <v>2961</v>
      </c>
      <c r="C31" s="34"/>
      <c r="D31" s="173"/>
      <c r="E31" s="966"/>
      <c r="F31" s="174"/>
      <c r="G31" s="176"/>
      <c r="H31" s="173"/>
      <c r="I31" s="117">
        <v>15</v>
      </c>
    </row>
    <row r="32" spans="1:9" ht="18" customHeight="1">
      <c r="A32" s="56">
        <v>16</v>
      </c>
      <c r="B32" s="40" t="s">
        <v>2962</v>
      </c>
      <c r="C32" s="34"/>
      <c r="D32" s="173"/>
      <c r="E32" s="966"/>
      <c r="F32" s="174"/>
      <c r="G32" s="176"/>
      <c r="H32" s="173"/>
      <c r="I32" s="117">
        <v>16</v>
      </c>
    </row>
    <row r="33" spans="1:9" ht="18" customHeight="1">
      <c r="A33" s="56">
        <v>17</v>
      </c>
      <c r="B33" s="40" t="s">
        <v>2963</v>
      </c>
      <c r="C33" s="34"/>
      <c r="D33" s="173"/>
      <c r="E33" s="967"/>
      <c r="F33" s="149"/>
      <c r="G33" s="181"/>
      <c r="H33" s="133"/>
      <c r="I33" s="117">
        <v>17</v>
      </c>
    </row>
    <row r="34" spans="1:9" ht="18" customHeight="1">
      <c r="A34" s="56">
        <v>18</v>
      </c>
      <c r="B34" s="40" t="s">
        <v>2964</v>
      </c>
      <c r="C34" s="34"/>
      <c r="D34" s="173"/>
      <c r="E34" s="964"/>
      <c r="F34" s="969"/>
      <c r="G34" s="173"/>
      <c r="H34" s="133">
        <f>D34+E34-F34-G34</f>
        <v>0</v>
      </c>
      <c r="I34" s="117">
        <v>18</v>
      </c>
    </row>
    <row r="35" spans="1:9" ht="18" customHeight="1">
      <c r="A35" s="56">
        <v>19</v>
      </c>
      <c r="B35" s="40" t="s">
        <v>2965</v>
      </c>
      <c r="C35" s="34"/>
      <c r="D35" s="173"/>
      <c r="E35" s="964"/>
      <c r="F35" s="969"/>
      <c r="G35" s="173"/>
      <c r="H35" s="133">
        <f>D35+E35-F35-G35</f>
        <v>0</v>
      </c>
      <c r="I35" s="117">
        <v>19</v>
      </c>
    </row>
    <row r="36" spans="1:9" ht="18" customHeight="1">
      <c r="A36" s="56">
        <v>20</v>
      </c>
      <c r="B36" s="40" t="s">
        <v>2966</v>
      </c>
      <c r="C36" s="34"/>
      <c r="D36" s="173"/>
      <c r="E36" s="964"/>
      <c r="F36" s="969"/>
      <c r="G36" s="173"/>
      <c r="H36" s="133">
        <f>D36+E36-F36-G36</f>
        <v>0</v>
      </c>
      <c r="I36" s="117">
        <v>20</v>
      </c>
    </row>
    <row r="37" spans="1:9" ht="18" customHeight="1">
      <c r="A37" s="56">
        <v>21</v>
      </c>
      <c r="B37" s="40" t="s">
        <v>2252</v>
      </c>
      <c r="C37" s="34"/>
      <c r="D37" s="173"/>
      <c r="E37" s="964"/>
      <c r="F37" s="969"/>
      <c r="G37" s="173"/>
      <c r="H37" s="133">
        <f>D37+E37-F37-G37</f>
        <v>0</v>
      </c>
      <c r="I37" s="117">
        <v>21</v>
      </c>
    </row>
    <row r="38" spans="1:9" ht="18" customHeight="1">
      <c r="A38" s="53">
        <v>22</v>
      </c>
      <c r="B38" s="32" t="s">
        <v>2967</v>
      </c>
      <c r="C38" s="37"/>
      <c r="D38" s="183">
        <f>SUM(D35:D37)</f>
        <v>0</v>
      </c>
      <c r="E38" s="966"/>
      <c r="F38" s="184"/>
      <c r="G38" s="185"/>
      <c r="H38" s="183">
        <f>SUM(H35:H37)</f>
        <v>0</v>
      </c>
      <c r="I38" s="51">
        <v>22</v>
      </c>
    </row>
    <row r="39" spans="1:9" ht="18" customHeight="1">
      <c r="A39" s="118"/>
      <c r="B39" s="40" t="s">
        <v>2968</v>
      </c>
      <c r="C39" s="34"/>
      <c r="D39" s="133"/>
      <c r="E39" s="967"/>
      <c r="F39" s="149"/>
      <c r="G39" s="181"/>
      <c r="H39" s="133"/>
      <c r="I39" s="94"/>
    </row>
    <row r="40" spans="1:9">
      <c r="A40" s="71"/>
      <c r="B40" s="37"/>
      <c r="C40" s="37"/>
      <c r="D40" s="124"/>
      <c r="E40" s="41"/>
      <c r="F40" s="102"/>
      <c r="G40" s="124"/>
      <c r="H40" s="32"/>
      <c r="I40" s="72"/>
    </row>
    <row r="41" spans="1:9">
      <c r="A41" s="71"/>
      <c r="B41" s="37"/>
      <c r="C41" s="37"/>
      <c r="D41" s="124"/>
      <c r="E41" s="41"/>
      <c r="F41" s="102"/>
      <c r="G41" s="124"/>
      <c r="H41" s="32"/>
      <c r="I41" s="72"/>
    </row>
    <row r="42" spans="1:9">
      <c r="A42" s="36"/>
      <c r="B42" s="37"/>
      <c r="C42" s="37"/>
      <c r="D42" s="124"/>
      <c r="E42" s="41"/>
      <c r="F42" s="102"/>
      <c r="G42" s="124"/>
      <c r="H42" s="32"/>
      <c r="I42" s="72"/>
    </row>
    <row r="43" spans="1:9">
      <c r="A43" s="36"/>
      <c r="B43" s="32"/>
      <c r="C43" s="37"/>
      <c r="D43" s="124"/>
      <c r="E43" s="41"/>
      <c r="F43" s="36"/>
      <c r="G43" s="124"/>
      <c r="H43" s="32"/>
      <c r="I43" s="72"/>
    </row>
    <row r="44" spans="1:9">
      <c r="A44" s="36"/>
      <c r="B44" s="37"/>
      <c r="C44" s="37"/>
      <c r="D44" s="124"/>
      <c r="E44" s="41"/>
      <c r="F44" s="36"/>
      <c r="G44" s="124"/>
      <c r="H44" s="32"/>
      <c r="I44" s="72"/>
    </row>
    <row r="45" spans="1:9">
      <c r="A45" s="36"/>
      <c r="B45" s="32"/>
      <c r="C45" s="37"/>
      <c r="D45" s="124"/>
      <c r="E45" s="41"/>
      <c r="F45" s="102"/>
      <c r="G45" s="124"/>
      <c r="H45" s="32"/>
      <c r="I45" s="72"/>
    </row>
    <row r="46" spans="1:9">
      <c r="A46" s="36"/>
      <c r="B46" s="32"/>
      <c r="C46" s="37"/>
      <c r="D46" s="124"/>
      <c r="E46" s="41"/>
      <c r="F46" s="36"/>
      <c r="G46" s="124"/>
      <c r="H46" s="32"/>
      <c r="I46" s="72"/>
    </row>
    <row r="47" spans="1:9">
      <c r="A47" s="36"/>
      <c r="B47" s="32"/>
      <c r="C47" s="37"/>
      <c r="D47" s="124"/>
      <c r="E47" s="41"/>
      <c r="F47" s="36"/>
      <c r="G47" s="124"/>
      <c r="H47" s="32"/>
      <c r="I47" s="72"/>
    </row>
    <row r="48" spans="1:9">
      <c r="A48" s="36"/>
      <c r="B48" s="32"/>
      <c r="C48" s="37"/>
      <c r="D48" s="124"/>
      <c r="E48" s="41"/>
      <c r="F48" s="36"/>
      <c r="G48" s="124"/>
      <c r="H48" s="32"/>
      <c r="I48" s="72"/>
    </row>
    <row r="49" spans="1:9">
      <c r="A49" s="36"/>
      <c r="B49" s="32"/>
      <c r="C49" s="37"/>
      <c r="D49" s="124"/>
      <c r="E49" s="41"/>
      <c r="F49" s="36"/>
      <c r="G49" s="124"/>
      <c r="H49" s="32"/>
      <c r="I49" s="72"/>
    </row>
    <row r="50" spans="1:9">
      <c r="A50" s="36"/>
      <c r="B50" s="32"/>
      <c r="C50" s="37"/>
      <c r="D50" s="124"/>
      <c r="E50" s="41"/>
      <c r="F50" s="36"/>
      <c r="G50" s="124"/>
      <c r="H50" s="32"/>
      <c r="I50" s="72"/>
    </row>
    <row r="51" spans="1:9">
      <c r="A51" s="36"/>
      <c r="B51" s="32"/>
      <c r="C51" s="37"/>
      <c r="D51" s="124"/>
      <c r="E51" s="41"/>
      <c r="F51" s="36"/>
      <c r="G51" s="124"/>
      <c r="H51" s="32"/>
      <c r="I51" s="72"/>
    </row>
    <row r="52" spans="1:9">
      <c r="A52" s="36"/>
      <c r="B52" s="32"/>
      <c r="C52" s="37"/>
      <c r="D52" s="124"/>
      <c r="E52" s="41"/>
      <c r="F52" s="36"/>
      <c r="G52" s="124"/>
      <c r="H52" s="32"/>
      <c r="I52" s="72"/>
    </row>
    <row r="53" spans="1:9">
      <c r="A53" s="36"/>
      <c r="B53" s="32"/>
      <c r="C53" s="37"/>
      <c r="D53" s="124"/>
      <c r="E53" s="41"/>
      <c r="F53" s="36"/>
      <c r="G53" s="124"/>
      <c r="H53" s="32"/>
      <c r="I53" s="72"/>
    </row>
    <row r="54" spans="1:9" ht="15.75" thickBot="1">
      <c r="A54" s="42"/>
      <c r="B54" s="43"/>
      <c r="C54" s="44"/>
      <c r="D54" s="126"/>
      <c r="E54" s="138"/>
      <c r="F54" s="42"/>
      <c r="G54" s="126"/>
      <c r="H54" s="43"/>
      <c r="I54" s="97"/>
    </row>
    <row r="55" spans="1:9">
      <c r="A55" s="32"/>
      <c r="B55" s="32"/>
      <c r="C55" s="37"/>
      <c r="D55" s="124"/>
      <c r="E55" s="32"/>
      <c r="F55" s="32"/>
      <c r="G55" s="124"/>
      <c r="H55" s="32"/>
    </row>
    <row r="56" spans="1:9">
      <c r="A56" s="13" t="s">
        <v>2355</v>
      </c>
      <c r="B56" s="32"/>
      <c r="C56" s="37"/>
      <c r="D56" s="124"/>
      <c r="E56" s="32"/>
      <c r="F56" s="13" t="s">
        <v>2355</v>
      </c>
      <c r="G56" s="124"/>
      <c r="H56" s="32"/>
    </row>
    <row r="57" spans="1:9">
      <c r="A57" s="37" t="s">
        <v>2969</v>
      </c>
      <c r="B57" s="16"/>
      <c r="C57" s="16"/>
      <c r="D57" s="128"/>
      <c r="E57" s="37"/>
      <c r="F57" s="128" t="s">
        <v>2970</v>
      </c>
      <c r="G57" s="16"/>
      <c r="H57" s="37"/>
      <c r="I57" s="16"/>
    </row>
    <row r="58" spans="1:9">
      <c r="A58" s="32"/>
      <c r="B58" s="32"/>
      <c r="C58" s="32"/>
      <c r="D58" s="124"/>
      <c r="E58" s="32"/>
      <c r="F58" s="32"/>
      <c r="G58" s="124"/>
      <c r="H58" s="32"/>
    </row>
    <row r="59" spans="1:9">
      <c r="A59" s="32"/>
      <c r="B59" s="32"/>
      <c r="C59" s="32"/>
      <c r="D59" s="124"/>
      <c r="E59" s="32"/>
      <c r="F59" s="32"/>
      <c r="G59" s="124"/>
      <c r="H59" s="32"/>
    </row>
    <row r="60" spans="1:9">
      <c r="A60" s="32"/>
      <c r="B60" s="32"/>
      <c r="C60" s="32"/>
      <c r="D60" s="124"/>
      <c r="E60" s="32"/>
      <c r="F60" s="32"/>
      <c r="G60" s="124"/>
      <c r="H60" s="32"/>
    </row>
    <row r="61" spans="1:9">
      <c r="A61" s="32"/>
      <c r="B61" s="32"/>
      <c r="C61" s="32"/>
      <c r="D61" s="124"/>
      <c r="E61" s="32"/>
      <c r="F61" s="32"/>
      <c r="G61" s="124"/>
      <c r="H61" s="32"/>
    </row>
    <row r="62" spans="1:9">
      <c r="A62" s="32"/>
      <c r="B62" s="32"/>
      <c r="C62" s="32"/>
      <c r="D62" s="124"/>
      <c r="E62" s="32"/>
      <c r="F62" s="32"/>
      <c r="G62" s="124"/>
      <c r="H62" s="32"/>
    </row>
    <row r="63" spans="1:9">
      <c r="A63" s="32"/>
      <c r="B63" s="32"/>
      <c r="C63" s="32"/>
      <c r="D63" s="124"/>
      <c r="E63" s="32"/>
      <c r="F63" s="32"/>
      <c r="G63" s="124"/>
      <c r="H63" s="32"/>
    </row>
    <row r="64" spans="1:9">
      <c r="A64" s="32"/>
      <c r="B64" s="32"/>
      <c r="C64" s="32"/>
      <c r="D64" s="124"/>
      <c r="E64" s="32"/>
      <c r="F64" s="32"/>
      <c r="G64" s="124"/>
      <c r="H64" s="32"/>
    </row>
    <row r="65" spans="1:8">
      <c r="A65" s="32"/>
      <c r="B65"/>
      <c r="C65" s="32"/>
      <c r="D65" s="124"/>
      <c r="E65" s="32"/>
      <c r="F65" s="32"/>
      <c r="G65" s="124"/>
      <c r="H65" s="32"/>
    </row>
    <row r="66" spans="1:8">
      <c r="A66" s="32"/>
      <c r="B66"/>
      <c r="C66" s="32"/>
      <c r="D66" s="124"/>
      <c r="E66" s="32"/>
      <c r="F66" s="32"/>
      <c r="G66" s="124"/>
      <c r="H66" s="32"/>
    </row>
    <row r="67" spans="1:8">
      <c r="A67" s="32"/>
      <c r="B67"/>
      <c r="C67" s="32"/>
      <c r="D67" s="124"/>
      <c r="E67" s="32"/>
      <c r="F67" s="32"/>
      <c r="G67" s="124"/>
      <c r="H67" s="32"/>
    </row>
    <row r="68" spans="1:8">
      <c r="A68" s="32"/>
      <c r="B68"/>
      <c r="C68" s="32"/>
      <c r="D68" s="124"/>
      <c r="E68" s="32"/>
      <c r="F68" s="32"/>
      <c r="G68" s="124"/>
      <c r="H68" s="32"/>
    </row>
    <row r="69" spans="1:8">
      <c r="A69" s="32"/>
      <c r="B69"/>
      <c r="C69" s="32"/>
      <c r="D69" s="124"/>
      <c r="E69" s="32"/>
      <c r="F69" s="32"/>
      <c r="G69" s="124"/>
      <c r="H69" s="32"/>
    </row>
    <row r="70" spans="1:8">
      <c r="A70" s="32"/>
      <c r="B70"/>
      <c r="C70" s="32"/>
      <c r="D70" s="32"/>
      <c r="E70" s="32"/>
      <c r="F70" s="32"/>
      <c r="G70" s="32"/>
      <c r="H70" s="32"/>
    </row>
    <row r="71" spans="1:8">
      <c r="A71" s="32"/>
      <c r="B71"/>
      <c r="C71" s="32"/>
      <c r="D71" s="32"/>
      <c r="E71" s="32"/>
      <c r="F71" s="32"/>
      <c r="G71" s="32"/>
      <c r="H71" s="32"/>
    </row>
    <row r="72" spans="1:8">
      <c r="A72" s="32"/>
      <c r="B72"/>
      <c r="C72" s="32"/>
      <c r="D72" s="32"/>
      <c r="E72" s="32"/>
      <c r="F72" s="32"/>
      <c r="G72" s="32"/>
      <c r="H72" s="32"/>
    </row>
    <row r="73" spans="1:8">
      <c r="A73" s="32"/>
      <c r="B73"/>
      <c r="C73" s="32"/>
      <c r="D73" s="32"/>
      <c r="E73" s="32"/>
      <c r="F73" s="32"/>
      <c r="G73" s="32"/>
      <c r="H73" s="32"/>
    </row>
    <row r="74" spans="1:8">
      <c r="A74" s="32"/>
      <c r="B74"/>
      <c r="C74" s="32"/>
      <c r="D74" s="32"/>
      <c r="E74" s="32"/>
      <c r="F74" s="32"/>
      <c r="G74" s="32"/>
      <c r="H74" s="32"/>
    </row>
    <row r="75" spans="1:8">
      <c r="B75"/>
    </row>
    <row r="152" spans="2:6">
      <c r="B152" s="336"/>
      <c r="F152" s="336"/>
    </row>
  </sheetData>
  <printOptions horizontalCentered="1" verticalCentered="1"/>
  <pageMargins left="0.5" right="0.5" top="0.5" bottom="0.5" header="0.5" footer="0.5"/>
  <pageSetup scale="62" fitToWidth="2" orientation="portrait" horizontalDpi="300" verticalDpi="300" r:id="rId1"/>
  <headerFooter alignWithMargins="0"/>
  <colBreaks count="1" manualBreakCount="1">
    <brk id="5" max="1048575" man="1"/>
  </colBreaks>
  <customProperties>
    <customPr name="_pios_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ransitionEvaluation="1">
    <tabColor rgb="FF92D050"/>
  </sheetPr>
  <dimension ref="A1:W200"/>
  <sheetViews>
    <sheetView view="pageBreakPreview" topLeftCell="E1" zoomScale="70" zoomScaleNormal="50" zoomScaleSheetLayoutView="70" workbookViewId="0">
      <selection activeCell="M1" sqref="M1:W1048576"/>
    </sheetView>
  </sheetViews>
  <sheetFormatPr defaultColWidth="9.6640625" defaultRowHeight="15"/>
  <cols>
    <col min="1" max="1" width="4.6640625" style="13" customWidth="1"/>
    <col min="2" max="2" width="35.6640625" style="13" customWidth="1"/>
    <col min="3" max="3" width="28.6640625" style="13" customWidth="1"/>
    <col min="4" max="4" width="20.6640625" style="13" customWidth="1"/>
    <col min="5" max="5" width="18.44140625" style="13" customWidth="1"/>
    <col min="6" max="6" width="29" style="13" customWidth="1"/>
    <col min="7" max="8" width="23.6640625" style="13" customWidth="1"/>
    <col min="9" max="9" width="20.44140625" style="543" customWidth="1"/>
    <col min="10" max="10" width="7.5546875" style="13" bestFit="1" customWidth="1"/>
    <col min="11" max="12" width="4.6640625" style="13" customWidth="1"/>
    <col min="13" max="13" width="17" customWidth="1"/>
    <col min="14" max="14" width="17.6640625" customWidth="1"/>
    <col min="15" max="15" width="9.6640625" bestFit="1" customWidth="1"/>
    <col min="16" max="16" width="10.6640625" customWidth="1"/>
    <col min="17" max="17" width="18" bestFit="1" customWidth="1"/>
    <col min="19" max="19" width="18.6640625" bestFit="1" customWidth="1"/>
    <col min="20" max="20" width="11.5546875" customWidth="1"/>
    <col min="23" max="23" width="15.6640625" bestFit="1" customWidth="1"/>
    <col min="24" max="16384" width="9.6640625" style="13"/>
  </cols>
  <sheetData>
    <row r="1" spans="1:12" ht="15.75" customHeight="1">
      <c r="A1" s="1962" t="s">
        <v>3199</v>
      </c>
      <c r="B1" s="2050"/>
      <c r="C1" s="2197" t="s">
        <v>3200</v>
      </c>
      <c r="D1" s="2051" t="s">
        <v>1759</v>
      </c>
      <c r="E1" s="1964" t="s">
        <v>1760</v>
      </c>
      <c r="F1" s="1962" t="s">
        <v>1757</v>
      </c>
      <c r="G1" s="2052" t="s">
        <v>3200</v>
      </c>
      <c r="H1" s="2052" t="s">
        <v>1759</v>
      </c>
      <c r="I1" s="2196" t="s">
        <v>1760</v>
      </c>
      <c r="J1" s="2197"/>
      <c r="K1" s="1964"/>
    </row>
    <row r="2" spans="1:12" ht="15.75" customHeight="1">
      <c r="A2" s="1967" t="str">
        <f>'Data Sheet'!$C$25</f>
        <v xml:space="preserve">Niagara Mohawk Power Corporation </v>
      </c>
      <c r="B2" s="80"/>
      <c r="C2" s="50" t="s">
        <v>5790</v>
      </c>
      <c r="D2" s="77" t="s">
        <v>3219</v>
      </c>
      <c r="E2" s="1968"/>
      <c r="F2" s="1967" t="str">
        <f>'Data Sheet'!$C$25</f>
        <v xml:space="preserve">Niagara Mohawk Power Corporation </v>
      </c>
      <c r="G2" s="50" t="s">
        <v>5790</v>
      </c>
      <c r="H2" s="90" t="s">
        <v>3219</v>
      </c>
      <c r="I2" s="2006"/>
      <c r="K2" s="1968"/>
    </row>
    <row r="3" spans="1:12" ht="15.75" customHeight="1">
      <c r="A3" s="1970" t="s">
        <v>3202</v>
      </c>
      <c r="B3" s="80"/>
      <c r="C3" s="13" t="s">
        <v>3203</v>
      </c>
      <c r="D3" s="559" t="str">
        <f>'Data Sheet'!$C$40</f>
        <v>April 30, 2025</v>
      </c>
      <c r="E3" s="2131" t="str">
        <f>'Data Sheet'!$C$38</f>
        <v>December 31, 2024</v>
      </c>
      <c r="F3" s="1970"/>
      <c r="G3" s="92" t="s">
        <v>3203</v>
      </c>
      <c r="H3" s="90" t="str">
        <f>'Data Sheet'!$C$40</f>
        <v>April 30, 2025</v>
      </c>
      <c r="I3" s="2007" t="str">
        <f>'Data Sheet'!$C$38</f>
        <v>December 31, 2024</v>
      </c>
      <c r="J3" s="76"/>
      <c r="K3" s="2029"/>
    </row>
    <row r="4" spans="1:12" ht="15.75" customHeight="1">
      <c r="A4" s="2214" t="s">
        <v>3204</v>
      </c>
      <c r="B4" s="190"/>
      <c r="C4" s="190"/>
      <c r="D4" s="190"/>
      <c r="E4" s="2054"/>
      <c r="F4" s="3604" t="s">
        <v>3205</v>
      </c>
      <c r="G4" s="3605"/>
      <c r="H4" s="3605"/>
      <c r="I4" s="3605"/>
      <c r="J4" s="3605"/>
      <c r="K4" s="3606"/>
      <c r="L4" s="246"/>
    </row>
    <row r="5" spans="1:12" ht="15.75" customHeight="1">
      <c r="A5" s="1967"/>
      <c r="E5" s="1968"/>
      <c r="F5" s="1967"/>
      <c r="K5" s="1968"/>
    </row>
    <row r="6" spans="1:12" ht="15.75" customHeight="1">
      <c r="A6" s="2070" t="s">
        <v>2053</v>
      </c>
      <c r="B6" s="192"/>
      <c r="C6" s="192"/>
      <c r="D6" s="192"/>
      <c r="E6" s="2071"/>
      <c r="F6" s="2070" t="s">
        <v>286</v>
      </c>
      <c r="J6" s="192"/>
      <c r="K6" s="1968"/>
    </row>
    <row r="7" spans="1:12" ht="15.75" customHeight="1">
      <c r="A7" s="2070"/>
      <c r="B7" s="192"/>
      <c r="C7" s="192"/>
      <c r="D7" s="192"/>
      <c r="E7" s="2071"/>
      <c r="F7" s="2070" t="s">
        <v>288</v>
      </c>
      <c r="H7" s="192"/>
      <c r="I7" s="2198"/>
      <c r="J7" s="192"/>
      <c r="K7" s="1968"/>
    </row>
    <row r="8" spans="1:12" ht="15.75" customHeight="1">
      <c r="A8" s="2070" t="s">
        <v>746</v>
      </c>
      <c r="B8" s="192"/>
      <c r="C8" s="192"/>
      <c r="D8" s="192"/>
      <c r="E8" s="2071"/>
      <c r="F8" s="2070" t="s">
        <v>744</v>
      </c>
      <c r="G8" s="192"/>
      <c r="H8" s="192"/>
      <c r="I8" s="2198"/>
      <c r="J8" s="192"/>
      <c r="K8" s="1968"/>
    </row>
    <row r="9" spans="1:12" ht="15.75" customHeight="1">
      <c r="A9" s="2070" t="s">
        <v>748</v>
      </c>
      <c r="B9" s="192"/>
      <c r="C9" s="192"/>
      <c r="D9" s="192"/>
      <c r="E9" s="2071"/>
      <c r="F9" s="2070" t="s">
        <v>745</v>
      </c>
      <c r="G9" s="192"/>
      <c r="H9" s="192"/>
      <c r="I9" s="2198"/>
      <c r="J9" s="192"/>
      <c r="K9" s="1968"/>
    </row>
    <row r="10" spans="1:12" ht="15.75" customHeight="1">
      <c r="A10" s="2070" t="s">
        <v>749</v>
      </c>
      <c r="B10" s="192"/>
      <c r="C10" s="192"/>
      <c r="D10" s="192"/>
      <c r="E10" s="2071"/>
      <c r="F10" s="2070" t="s">
        <v>747</v>
      </c>
      <c r="G10" s="192"/>
      <c r="J10" s="192"/>
      <c r="K10" s="1968"/>
    </row>
    <row r="11" spans="1:12" ht="15.75" customHeight="1">
      <c r="A11" s="2070"/>
      <c r="B11" s="192"/>
      <c r="C11" s="192"/>
      <c r="D11" s="192"/>
      <c r="E11" s="2071"/>
      <c r="F11" s="2070"/>
      <c r="H11" s="192"/>
      <c r="I11" s="2198"/>
      <c r="J11" s="192"/>
      <c r="K11" s="1968"/>
    </row>
    <row r="12" spans="1:12" ht="15.75" customHeight="1">
      <c r="A12" s="2070" t="s">
        <v>751</v>
      </c>
      <c r="B12" s="192"/>
      <c r="C12" s="192"/>
      <c r="D12" s="192"/>
      <c r="E12" s="2071"/>
      <c r="F12" s="2070" t="s">
        <v>3783</v>
      </c>
      <c r="G12" s="192"/>
      <c r="H12" s="192"/>
      <c r="I12" s="2198"/>
      <c r="J12" s="192"/>
      <c r="K12" s="1968"/>
    </row>
    <row r="13" spans="1:12" ht="15.75" customHeight="1">
      <c r="A13" s="2070"/>
      <c r="B13" s="192"/>
      <c r="C13" s="192"/>
      <c r="D13" s="192"/>
      <c r="E13" s="2071"/>
      <c r="F13" s="2070" t="s">
        <v>750</v>
      </c>
      <c r="G13" s="192"/>
      <c r="H13" s="192"/>
      <c r="I13" s="2198"/>
      <c r="J13" s="192"/>
      <c r="K13" s="1968"/>
    </row>
    <row r="14" spans="1:12" ht="15.75" customHeight="1">
      <c r="A14" s="2070" t="s">
        <v>3810</v>
      </c>
      <c r="B14" s="192"/>
      <c r="C14" s="192"/>
      <c r="D14" s="192"/>
      <c r="E14" s="2071"/>
      <c r="F14" s="2070" t="s">
        <v>752</v>
      </c>
      <c r="G14" s="192"/>
      <c r="H14" s="192"/>
      <c r="I14" s="2198"/>
      <c r="J14" s="192"/>
      <c r="K14" s="1968"/>
    </row>
    <row r="15" spans="1:12" ht="15.75" customHeight="1">
      <c r="A15" s="2070" t="s">
        <v>3809</v>
      </c>
      <c r="B15" s="192"/>
      <c r="C15" s="192"/>
      <c r="D15" s="192"/>
      <c r="E15" s="2071"/>
      <c r="F15" s="2070" t="s">
        <v>753</v>
      </c>
      <c r="G15" s="192"/>
      <c r="H15" s="192"/>
      <c r="I15" s="2198"/>
      <c r="J15" s="192"/>
      <c r="K15" s="1968"/>
    </row>
    <row r="16" spans="1:12" ht="15.75" customHeight="1">
      <c r="A16" s="2070"/>
      <c r="B16" s="192"/>
      <c r="C16" s="192"/>
      <c r="D16" s="192"/>
      <c r="E16" s="2071"/>
      <c r="F16" s="2070"/>
      <c r="G16" s="192"/>
      <c r="H16" s="192"/>
      <c r="I16" s="2198"/>
      <c r="J16" s="192"/>
      <c r="K16" s="1968"/>
    </row>
    <row r="17" spans="1:12" ht="15.75" customHeight="1">
      <c r="A17" s="2070" t="s">
        <v>3781</v>
      </c>
      <c r="B17" s="192"/>
      <c r="C17" s="192"/>
      <c r="D17" s="192"/>
      <c r="E17" s="2071"/>
      <c r="F17" s="2070" t="s">
        <v>3784</v>
      </c>
      <c r="G17" s="192"/>
      <c r="H17" s="192"/>
      <c r="I17" s="2198"/>
      <c r="J17" s="192"/>
      <c r="K17" s="1968"/>
    </row>
    <row r="18" spans="1:12" ht="15.75" customHeight="1">
      <c r="A18" s="2070"/>
      <c r="B18" s="192"/>
      <c r="C18" s="192"/>
      <c r="D18" s="192"/>
      <c r="E18" s="2071"/>
      <c r="F18" s="2070" t="s">
        <v>595</v>
      </c>
      <c r="G18" s="192"/>
      <c r="H18" s="192"/>
      <c r="I18" s="2198"/>
      <c r="J18" s="192"/>
      <c r="K18" s="1968"/>
    </row>
    <row r="19" spans="1:12" ht="15.75" customHeight="1">
      <c r="A19" s="2070" t="s">
        <v>3782</v>
      </c>
      <c r="B19" s="192"/>
      <c r="C19" s="192"/>
      <c r="D19" s="192"/>
      <c r="E19" s="2071"/>
      <c r="F19" s="2070"/>
      <c r="G19" s="192"/>
      <c r="H19" s="192"/>
      <c r="I19" s="2198"/>
      <c r="J19" s="192"/>
      <c r="K19" s="1968"/>
    </row>
    <row r="20" spans="1:12" ht="15.75" customHeight="1">
      <c r="A20" s="2070" t="s">
        <v>596</v>
      </c>
      <c r="B20" s="192"/>
      <c r="C20" s="192"/>
      <c r="D20" s="192"/>
      <c r="E20" s="2071"/>
      <c r="F20" s="2070" t="s">
        <v>3785</v>
      </c>
      <c r="G20" s="192"/>
      <c r="H20" s="192"/>
      <c r="I20" s="2198"/>
      <c r="J20" s="192"/>
      <c r="K20" s="1968"/>
    </row>
    <row r="21" spans="1:12" ht="15.75" customHeight="1">
      <c r="A21" s="2070" t="s">
        <v>597</v>
      </c>
      <c r="B21" s="192"/>
      <c r="C21" s="192"/>
      <c r="D21" s="192"/>
      <c r="E21" s="2071"/>
      <c r="F21" s="2070" t="s">
        <v>285</v>
      </c>
      <c r="G21" s="192"/>
      <c r="H21" s="192"/>
      <c r="I21" s="2198"/>
      <c r="J21" s="192"/>
      <c r="K21" s="1968"/>
    </row>
    <row r="22" spans="1:12" ht="15.75" customHeight="1">
      <c r="A22" s="2070" t="s">
        <v>284</v>
      </c>
      <c r="B22" s="192"/>
      <c r="C22" s="192"/>
      <c r="D22" s="192"/>
      <c r="E22" s="2071"/>
      <c r="F22" s="2070" t="s">
        <v>287</v>
      </c>
      <c r="G22" s="192"/>
      <c r="H22" s="192"/>
      <c r="I22" s="2198"/>
      <c r="J22" s="192"/>
      <c r="K22" s="1968"/>
    </row>
    <row r="23" spans="1:12" ht="15.75" customHeight="1">
      <c r="A23" s="1967"/>
      <c r="E23" s="1968"/>
      <c r="F23" s="2199"/>
      <c r="G23" s="76"/>
      <c r="H23" s="76"/>
      <c r="I23" s="2008"/>
      <c r="J23" s="76"/>
      <c r="K23" s="2029"/>
    </row>
    <row r="24" spans="1:12" ht="15.75" customHeight="1">
      <c r="A24" s="1974"/>
      <c r="B24" s="88"/>
      <c r="C24" s="81"/>
      <c r="D24" s="514" t="s">
        <v>1791</v>
      </c>
      <c r="E24" s="2215"/>
      <c r="F24" s="1967"/>
      <c r="G24" s="77"/>
      <c r="I24" s="2009" t="s">
        <v>1791</v>
      </c>
      <c r="J24" s="80"/>
      <c r="K24" s="2200"/>
      <c r="L24" s="246"/>
    </row>
    <row r="25" spans="1:12" ht="15.75" customHeight="1">
      <c r="A25" s="1969" t="s">
        <v>1686</v>
      </c>
      <c r="B25" s="245" t="s">
        <v>163</v>
      </c>
      <c r="C25" s="80"/>
      <c r="D25" s="515" t="s">
        <v>3107</v>
      </c>
      <c r="E25" s="1973" t="s">
        <v>289</v>
      </c>
      <c r="F25" s="1969" t="s">
        <v>290</v>
      </c>
      <c r="G25" s="515" t="s">
        <v>291</v>
      </c>
      <c r="H25" s="246" t="s">
        <v>292</v>
      </c>
      <c r="I25" s="2009" t="s">
        <v>2434</v>
      </c>
      <c r="J25" s="80"/>
      <c r="K25" s="2200" t="s">
        <v>1686</v>
      </c>
      <c r="L25" s="246"/>
    </row>
    <row r="26" spans="1:12" ht="15.75" customHeight="1">
      <c r="A26" s="1977" t="s">
        <v>1689</v>
      </c>
      <c r="B26" s="277" t="s">
        <v>2935</v>
      </c>
      <c r="C26" s="101"/>
      <c r="D26" s="523" t="s">
        <v>2936</v>
      </c>
      <c r="E26" s="2216" t="s">
        <v>2937</v>
      </c>
      <c r="F26" s="1977" t="s">
        <v>2938</v>
      </c>
      <c r="G26" s="523" t="s">
        <v>2268</v>
      </c>
      <c r="H26" s="524" t="s">
        <v>2269</v>
      </c>
      <c r="I26" s="2010" t="s">
        <v>2270</v>
      </c>
      <c r="J26" s="101"/>
      <c r="K26" s="2201" t="s">
        <v>1689</v>
      </c>
      <c r="L26" s="246"/>
    </row>
    <row r="27" spans="1:12" ht="15.75" customHeight="1">
      <c r="A27" s="2228">
        <v>1</v>
      </c>
      <c r="B27" s="199" t="s">
        <v>293</v>
      </c>
      <c r="C27" s="1363"/>
      <c r="D27" s="200"/>
      <c r="E27" s="2218"/>
      <c r="F27" s="2202"/>
      <c r="G27" s="201"/>
      <c r="H27" s="201"/>
      <c r="I27" s="2011"/>
      <c r="J27" s="1194"/>
      <c r="K27" s="2203">
        <v>1</v>
      </c>
      <c r="L27" s="246"/>
    </row>
    <row r="28" spans="1:12" ht="15.75" customHeight="1">
      <c r="A28" s="2228">
        <v>2</v>
      </c>
      <c r="B28" s="199" t="s">
        <v>294</v>
      </c>
      <c r="C28" s="1363"/>
      <c r="D28" s="202">
        <v>0</v>
      </c>
      <c r="E28" s="2219">
        <v>971076</v>
      </c>
      <c r="F28" s="2204">
        <v>0</v>
      </c>
      <c r="G28" s="205"/>
      <c r="H28" s="205"/>
      <c r="I28" s="205">
        <f t="shared" ref="I28:I30" si="0">D28+E28+F28+G28+H28</f>
        <v>971076</v>
      </c>
      <c r="J28" s="1195" t="s">
        <v>295</v>
      </c>
      <c r="K28" s="2203">
        <v>2</v>
      </c>
      <c r="L28" s="246"/>
    </row>
    <row r="29" spans="1:12" ht="15.75" customHeight="1">
      <c r="A29" s="2228">
        <v>3</v>
      </c>
      <c r="B29" s="199" t="s">
        <v>296</v>
      </c>
      <c r="C29" s="1363"/>
      <c r="D29" s="202">
        <v>6357778</v>
      </c>
      <c r="E29" s="2219">
        <v>-1423</v>
      </c>
      <c r="F29" s="2204">
        <v>1423</v>
      </c>
      <c r="G29" s="205"/>
      <c r="H29" s="205"/>
      <c r="I29" s="205">
        <f t="shared" si="0"/>
        <v>6357778</v>
      </c>
      <c r="J29" s="1195" t="s">
        <v>297</v>
      </c>
      <c r="K29" s="2203">
        <v>3</v>
      </c>
      <c r="L29" s="246"/>
    </row>
    <row r="30" spans="1:12" ht="15.75" customHeight="1">
      <c r="A30" s="2228">
        <v>4</v>
      </c>
      <c r="B30" s="199" t="s">
        <v>298</v>
      </c>
      <c r="C30" s="1363"/>
      <c r="D30" s="202">
        <v>18659872</v>
      </c>
      <c r="E30" s="2219">
        <v>1265705</v>
      </c>
      <c r="F30" s="2204">
        <v>-1423</v>
      </c>
      <c r="G30" s="205"/>
      <c r="H30" s="205">
        <v>722444</v>
      </c>
      <c r="I30" s="205">
        <f t="shared" si="0"/>
        <v>20646598</v>
      </c>
      <c r="J30" s="1195" t="s">
        <v>299</v>
      </c>
      <c r="K30" s="2203">
        <v>4</v>
      </c>
      <c r="L30" s="246"/>
    </row>
    <row r="31" spans="1:12" ht="15.75" customHeight="1">
      <c r="A31" s="2228">
        <v>5</v>
      </c>
      <c r="B31" s="199" t="s">
        <v>300</v>
      </c>
      <c r="C31" s="1363"/>
      <c r="D31" s="202">
        <f t="shared" ref="D31:I31" si="1">SUM(D28:D30)</f>
        <v>25017650</v>
      </c>
      <c r="E31" s="2219">
        <f t="shared" si="1"/>
        <v>2235358</v>
      </c>
      <c r="F31" s="2204">
        <f t="shared" si="1"/>
        <v>0</v>
      </c>
      <c r="G31" s="205">
        <f t="shared" si="1"/>
        <v>0</v>
      </c>
      <c r="H31" s="205">
        <f t="shared" si="1"/>
        <v>722444</v>
      </c>
      <c r="I31" s="205">
        <f t="shared" si="1"/>
        <v>27975452</v>
      </c>
      <c r="J31" s="1196"/>
      <c r="K31" s="2203">
        <v>5</v>
      </c>
      <c r="L31" s="246"/>
    </row>
    <row r="32" spans="1:12" ht="15.75" customHeight="1">
      <c r="A32" s="2228">
        <v>6</v>
      </c>
      <c r="B32" s="199" t="s">
        <v>301</v>
      </c>
      <c r="C32" s="1363"/>
      <c r="D32" s="1197"/>
      <c r="E32" s="2221"/>
      <c r="F32" s="2206"/>
      <c r="G32" s="1198"/>
      <c r="H32" s="1198"/>
      <c r="I32" s="1198"/>
      <c r="J32" s="1196"/>
      <c r="K32" s="2203">
        <v>6</v>
      </c>
      <c r="L32" s="246"/>
    </row>
    <row r="33" spans="1:23" ht="15.75" customHeight="1">
      <c r="A33" s="2228">
        <v>7</v>
      </c>
      <c r="B33" s="199" t="s">
        <v>302</v>
      </c>
      <c r="C33" s="1363"/>
      <c r="D33" s="1199"/>
      <c r="E33" s="2222"/>
      <c r="F33" s="2207"/>
      <c r="G33" s="1200"/>
      <c r="H33" s="1200"/>
      <c r="I33" s="1200"/>
      <c r="J33" s="1196"/>
      <c r="K33" s="2203">
        <v>7</v>
      </c>
      <c r="L33" s="246"/>
    </row>
    <row r="34" spans="1:23" ht="15.75" customHeight="1">
      <c r="A34" s="2228">
        <v>8</v>
      </c>
      <c r="B34" s="199" t="s">
        <v>303</v>
      </c>
      <c r="C34" s="1363"/>
      <c r="D34" s="208"/>
      <c r="E34" s="2219"/>
      <c r="F34" s="2205"/>
      <c r="G34" s="207"/>
      <c r="H34" s="207"/>
      <c r="I34" s="207">
        <f t="shared" ref="I34:I41" si="2">D34+E34-F34+G34+H34</f>
        <v>0</v>
      </c>
      <c r="J34" s="1195" t="s">
        <v>304</v>
      </c>
      <c r="K34" s="2203">
        <v>8</v>
      </c>
      <c r="L34" s="246"/>
    </row>
    <row r="35" spans="1:23" ht="15.75" customHeight="1">
      <c r="A35" s="2228">
        <v>9</v>
      </c>
      <c r="B35" s="199" t="s">
        <v>305</v>
      </c>
      <c r="C35" s="1363"/>
      <c r="D35" s="208"/>
      <c r="E35" s="2220"/>
      <c r="F35" s="2204"/>
      <c r="G35" s="207"/>
      <c r="H35" s="207"/>
      <c r="I35" s="207">
        <f t="shared" si="2"/>
        <v>0</v>
      </c>
      <c r="J35" s="1195" t="s">
        <v>306</v>
      </c>
      <c r="K35" s="2203">
        <v>9</v>
      </c>
      <c r="L35" s="246"/>
    </row>
    <row r="36" spans="1:23" ht="15.75" customHeight="1">
      <c r="A36" s="2228">
        <v>10</v>
      </c>
      <c r="B36" s="199" t="s">
        <v>307</v>
      </c>
      <c r="C36" s="1363"/>
      <c r="D36" s="208"/>
      <c r="E36" s="2220"/>
      <c r="F36" s="2205"/>
      <c r="G36" s="207"/>
      <c r="H36" s="207"/>
      <c r="I36" s="207">
        <f t="shared" si="2"/>
        <v>0</v>
      </c>
      <c r="J36" s="1195" t="s">
        <v>308</v>
      </c>
      <c r="K36" s="2203">
        <v>10</v>
      </c>
      <c r="L36" s="246"/>
    </row>
    <row r="37" spans="1:23" ht="15.75" customHeight="1">
      <c r="A37" s="2228">
        <v>11</v>
      </c>
      <c r="B37" s="199" t="s">
        <v>309</v>
      </c>
      <c r="C37" s="1363"/>
      <c r="D37" s="208"/>
      <c r="E37" s="2220"/>
      <c r="F37" s="2205"/>
      <c r="G37" s="207"/>
      <c r="H37" s="207"/>
      <c r="I37" s="207">
        <f t="shared" si="2"/>
        <v>0</v>
      </c>
      <c r="J37" s="1195" t="s">
        <v>310</v>
      </c>
      <c r="K37" s="2203">
        <v>11</v>
      </c>
      <c r="L37" s="246"/>
    </row>
    <row r="38" spans="1:23" ht="15.75" customHeight="1">
      <c r="A38" s="2228">
        <v>12</v>
      </c>
      <c r="B38" s="199" t="s">
        <v>4237</v>
      </c>
      <c r="C38" s="1363"/>
      <c r="D38" s="208"/>
      <c r="E38" s="2220"/>
      <c r="F38" s="2205"/>
      <c r="G38" s="207"/>
      <c r="H38" s="207"/>
      <c r="I38" s="207">
        <f t="shared" si="2"/>
        <v>0</v>
      </c>
      <c r="J38" s="1195" t="s">
        <v>311</v>
      </c>
      <c r="K38" s="2203">
        <v>12</v>
      </c>
      <c r="L38" s="246"/>
    </row>
    <row r="39" spans="1:23" ht="15.75" customHeight="1">
      <c r="A39" s="2228">
        <v>13</v>
      </c>
      <c r="B39" s="199" t="s">
        <v>312</v>
      </c>
      <c r="C39" s="1363"/>
      <c r="D39" s="208"/>
      <c r="E39" s="2220"/>
      <c r="F39" s="2205"/>
      <c r="G39" s="207"/>
      <c r="H39" s="207"/>
      <c r="I39" s="207">
        <f t="shared" si="2"/>
        <v>0</v>
      </c>
      <c r="J39" s="1195" t="s">
        <v>313</v>
      </c>
      <c r="K39" s="2203">
        <v>13</v>
      </c>
      <c r="L39" s="246"/>
    </row>
    <row r="40" spans="1:23" ht="15.75" customHeight="1">
      <c r="A40" s="2228">
        <v>14</v>
      </c>
      <c r="B40" s="199" t="s">
        <v>314</v>
      </c>
      <c r="C40" s="1363"/>
      <c r="D40" s="208"/>
      <c r="E40" s="2220"/>
      <c r="F40" s="2205"/>
      <c r="G40" s="207"/>
      <c r="H40" s="207"/>
      <c r="I40" s="207">
        <f t="shared" si="2"/>
        <v>0</v>
      </c>
      <c r="J40" s="1195" t="s">
        <v>315</v>
      </c>
      <c r="K40" s="2203">
        <v>14</v>
      </c>
      <c r="L40" s="246"/>
    </row>
    <row r="41" spans="1:23" s="1116" customFormat="1" ht="15.75" customHeight="1">
      <c r="A41" s="2228">
        <v>15</v>
      </c>
      <c r="B41" s="199" t="s">
        <v>3786</v>
      </c>
      <c r="C41" s="1363"/>
      <c r="D41" s="208"/>
      <c r="E41" s="2220"/>
      <c r="F41" s="2205"/>
      <c r="G41" s="207"/>
      <c r="H41" s="207"/>
      <c r="I41" s="207">
        <f t="shared" si="2"/>
        <v>0</v>
      </c>
      <c r="J41" s="1364">
        <v>-317</v>
      </c>
      <c r="K41" s="2203">
        <v>15</v>
      </c>
      <c r="L41" s="246"/>
      <c r="M41"/>
      <c r="N41"/>
      <c r="O41"/>
      <c r="P41"/>
      <c r="Q41"/>
      <c r="R41"/>
      <c r="S41"/>
      <c r="T41"/>
      <c r="U41"/>
      <c r="V41"/>
      <c r="W41"/>
    </row>
    <row r="42" spans="1:23" ht="15.75" customHeight="1">
      <c r="A42" s="2228">
        <v>16</v>
      </c>
      <c r="B42" s="199" t="s">
        <v>4429</v>
      </c>
      <c r="C42" s="1363"/>
      <c r="D42" s="208">
        <f t="shared" ref="D42:I42" si="3">SUM(D34:D41)</f>
        <v>0</v>
      </c>
      <c r="E42" s="2220">
        <f t="shared" si="3"/>
        <v>0</v>
      </c>
      <c r="F42" s="2205">
        <f t="shared" si="3"/>
        <v>0</v>
      </c>
      <c r="G42" s="207">
        <f t="shared" si="3"/>
        <v>0</v>
      </c>
      <c r="H42" s="207">
        <f t="shared" si="3"/>
        <v>0</v>
      </c>
      <c r="I42" s="207">
        <f t="shared" si="3"/>
        <v>0</v>
      </c>
      <c r="J42" s="1196"/>
      <c r="K42" s="2203">
        <v>16</v>
      </c>
      <c r="L42" s="246"/>
    </row>
    <row r="43" spans="1:23" ht="15.75" customHeight="1">
      <c r="A43" s="2228">
        <v>17</v>
      </c>
      <c r="B43" s="199" t="s">
        <v>316</v>
      </c>
      <c r="C43" s="1363"/>
      <c r="D43" s="1201"/>
      <c r="E43" s="2223"/>
      <c r="F43" s="2208"/>
      <c r="G43" s="1202"/>
      <c r="H43" s="1202"/>
      <c r="I43" s="2101" t="s">
        <v>1746</v>
      </c>
      <c r="J43" s="1196"/>
      <c r="K43" s="2203">
        <v>17</v>
      </c>
      <c r="L43" s="246"/>
    </row>
    <row r="44" spans="1:23" ht="15.75" customHeight="1">
      <c r="A44" s="2228">
        <v>18</v>
      </c>
      <c r="B44" s="199" t="s">
        <v>317</v>
      </c>
      <c r="C44" s="1363"/>
      <c r="D44" s="208"/>
      <c r="E44" s="2220"/>
      <c r="F44" s="2205"/>
      <c r="G44" s="207"/>
      <c r="H44" s="207"/>
      <c r="I44" s="207">
        <f t="shared" ref="I44:I50" si="4">D44+E44-F44+G44+H44</f>
        <v>0</v>
      </c>
      <c r="J44" s="1195" t="s">
        <v>318</v>
      </c>
      <c r="K44" s="2203">
        <v>18</v>
      </c>
      <c r="L44" s="246"/>
    </row>
    <row r="45" spans="1:23" ht="15.75" customHeight="1">
      <c r="A45" s="2228">
        <v>19</v>
      </c>
      <c r="B45" s="199" t="s">
        <v>319</v>
      </c>
      <c r="C45" s="1363"/>
      <c r="D45" s="208"/>
      <c r="E45" s="2220"/>
      <c r="F45" s="2205"/>
      <c r="G45" s="207"/>
      <c r="H45" s="207"/>
      <c r="I45" s="207">
        <f t="shared" si="4"/>
        <v>0</v>
      </c>
      <c r="J45" s="1195" t="s">
        <v>320</v>
      </c>
      <c r="K45" s="2203">
        <v>19</v>
      </c>
      <c r="L45" s="246"/>
    </row>
    <row r="46" spans="1:23" ht="15.75" customHeight="1">
      <c r="A46" s="2228">
        <v>20</v>
      </c>
      <c r="B46" s="199" t="s">
        <v>321</v>
      </c>
      <c r="C46" s="1363"/>
      <c r="D46" s="208"/>
      <c r="E46" s="2220"/>
      <c r="F46" s="2205"/>
      <c r="G46" s="207"/>
      <c r="H46" s="207"/>
      <c r="I46" s="207">
        <f t="shared" si="4"/>
        <v>0</v>
      </c>
      <c r="J46" s="1195" t="s">
        <v>322</v>
      </c>
      <c r="K46" s="2203">
        <v>20</v>
      </c>
      <c r="L46" s="246"/>
    </row>
    <row r="47" spans="1:23" ht="15.75" customHeight="1">
      <c r="A47" s="2228">
        <v>21</v>
      </c>
      <c r="B47" s="199" t="s">
        <v>323</v>
      </c>
      <c r="C47" s="1363"/>
      <c r="D47" s="208"/>
      <c r="E47" s="2220"/>
      <c r="F47" s="2205"/>
      <c r="G47" s="207"/>
      <c r="H47" s="207"/>
      <c r="I47" s="207">
        <f t="shared" si="4"/>
        <v>0</v>
      </c>
      <c r="J47" s="1195" t="s">
        <v>324</v>
      </c>
      <c r="K47" s="2203">
        <v>21</v>
      </c>
      <c r="L47" s="246"/>
    </row>
    <row r="48" spans="1:23" ht="15.75" customHeight="1">
      <c r="A48" s="2228">
        <v>22</v>
      </c>
      <c r="B48" s="199" t="s">
        <v>325</v>
      </c>
      <c r="C48" s="1363"/>
      <c r="D48" s="208"/>
      <c r="E48" s="2220"/>
      <c r="F48" s="2205"/>
      <c r="G48" s="207"/>
      <c r="H48" s="207"/>
      <c r="I48" s="207">
        <f t="shared" si="4"/>
        <v>0</v>
      </c>
      <c r="J48" s="1195" t="s">
        <v>326</v>
      </c>
      <c r="K48" s="2203">
        <v>22</v>
      </c>
      <c r="L48" s="246"/>
    </row>
    <row r="49" spans="1:12" ht="15.75" customHeight="1">
      <c r="A49" s="2228">
        <v>23</v>
      </c>
      <c r="B49" s="199" t="s">
        <v>327</v>
      </c>
      <c r="C49" s="1363"/>
      <c r="D49" s="208"/>
      <c r="E49" s="2220"/>
      <c r="F49" s="2205"/>
      <c r="G49" s="207"/>
      <c r="H49" s="207"/>
      <c r="I49" s="207">
        <f t="shared" si="4"/>
        <v>0</v>
      </c>
      <c r="J49" s="1195" t="s">
        <v>328</v>
      </c>
      <c r="K49" s="2203">
        <v>23</v>
      </c>
      <c r="L49" s="246"/>
    </row>
    <row r="50" spans="1:12" ht="15.75" customHeight="1">
      <c r="A50" s="2228">
        <v>24</v>
      </c>
      <c r="B50" s="199" t="s">
        <v>3787</v>
      </c>
      <c r="C50" s="1363"/>
      <c r="D50" s="208"/>
      <c r="E50" s="2220"/>
      <c r="F50" s="2205"/>
      <c r="G50" s="207"/>
      <c r="H50" s="207"/>
      <c r="I50" s="207">
        <f t="shared" si="4"/>
        <v>0</v>
      </c>
      <c r="J50" s="1364">
        <v>-326</v>
      </c>
      <c r="K50" s="2203">
        <v>24</v>
      </c>
      <c r="L50" s="246"/>
    </row>
    <row r="51" spans="1:12" ht="15.75" customHeight="1">
      <c r="A51" s="2228">
        <v>25</v>
      </c>
      <c r="B51" s="199" t="s">
        <v>4430</v>
      </c>
      <c r="C51" s="1363"/>
      <c r="D51" s="208">
        <f t="shared" ref="D51:I51" si="5">SUM(D44:D50)</f>
        <v>0</v>
      </c>
      <c r="E51" s="2220">
        <f t="shared" si="5"/>
        <v>0</v>
      </c>
      <c r="F51" s="2205">
        <f t="shared" si="5"/>
        <v>0</v>
      </c>
      <c r="G51" s="207">
        <f t="shared" si="5"/>
        <v>0</v>
      </c>
      <c r="H51" s="207">
        <f t="shared" si="5"/>
        <v>0</v>
      </c>
      <c r="I51" s="207">
        <f t="shared" si="5"/>
        <v>0</v>
      </c>
      <c r="J51" s="1196"/>
      <c r="K51" s="2203">
        <v>25</v>
      </c>
      <c r="L51" s="246"/>
    </row>
    <row r="52" spans="1:12" ht="15.75" customHeight="1">
      <c r="A52" s="2228">
        <v>26</v>
      </c>
      <c r="B52" s="199" t="s">
        <v>329</v>
      </c>
      <c r="C52" s="1363"/>
      <c r="D52" s="1201"/>
      <c r="E52" s="2223"/>
      <c r="F52" s="2208"/>
      <c r="G52" s="1202"/>
      <c r="H52" s="1202"/>
      <c r="I52" s="1202"/>
      <c r="J52" s="1196"/>
      <c r="K52" s="2203">
        <v>26</v>
      </c>
      <c r="L52" s="246"/>
    </row>
    <row r="53" spans="1:12" ht="15.75" customHeight="1">
      <c r="A53" s="2228">
        <v>27</v>
      </c>
      <c r="B53" s="199" t="s">
        <v>330</v>
      </c>
      <c r="C53" s="1363"/>
      <c r="D53" s="208"/>
      <c r="E53" s="2220"/>
      <c r="F53" s="2205"/>
      <c r="G53" s="207"/>
      <c r="H53" s="207"/>
      <c r="I53" s="207">
        <f t="shared" ref="I53:I60" si="6">D53+E53-F53+G53+H53</f>
        <v>0</v>
      </c>
      <c r="J53" s="1195" t="s">
        <v>331</v>
      </c>
      <c r="K53" s="2203">
        <v>27</v>
      </c>
      <c r="L53" s="246"/>
    </row>
    <row r="54" spans="1:12" ht="15.75" customHeight="1">
      <c r="A54" s="2228">
        <v>28</v>
      </c>
      <c r="B54" s="199" t="s">
        <v>1596</v>
      </c>
      <c r="C54" s="1363"/>
      <c r="D54" s="208"/>
      <c r="E54" s="2220"/>
      <c r="F54" s="2205"/>
      <c r="G54" s="207"/>
      <c r="H54" s="207"/>
      <c r="I54" s="207">
        <f t="shared" si="6"/>
        <v>0</v>
      </c>
      <c r="J54" s="1195" t="s">
        <v>1597</v>
      </c>
      <c r="K54" s="2203">
        <v>28</v>
      </c>
      <c r="L54" s="246"/>
    </row>
    <row r="55" spans="1:12" ht="15.75" customHeight="1">
      <c r="A55" s="2228">
        <v>29</v>
      </c>
      <c r="B55" s="199" t="s">
        <v>1598</v>
      </c>
      <c r="C55" s="1363"/>
      <c r="D55" s="208"/>
      <c r="E55" s="2220"/>
      <c r="F55" s="2205"/>
      <c r="G55" s="207"/>
      <c r="H55" s="207"/>
      <c r="I55" s="207">
        <f t="shared" si="6"/>
        <v>0</v>
      </c>
      <c r="J55" s="1195" t="s">
        <v>1599</v>
      </c>
      <c r="K55" s="2203">
        <v>29</v>
      </c>
      <c r="L55" s="246"/>
    </row>
    <row r="56" spans="1:12" ht="15.75" customHeight="1">
      <c r="A56" s="2228">
        <v>30</v>
      </c>
      <c r="B56" s="199" t="s">
        <v>1600</v>
      </c>
      <c r="C56" s="1363"/>
      <c r="D56" s="208"/>
      <c r="E56" s="2220"/>
      <c r="F56" s="2205"/>
      <c r="G56" s="207"/>
      <c r="H56" s="207"/>
      <c r="I56" s="207">
        <f t="shared" si="6"/>
        <v>0</v>
      </c>
      <c r="J56" s="1195" t="s">
        <v>1601</v>
      </c>
      <c r="K56" s="2203">
        <v>30</v>
      </c>
      <c r="L56" s="246"/>
    </row>
    <row r="57" spans="1:12" ht="15.75" customHeight="1">
      <c r="A57" s="2228">
        <v>31</v>
      </c>
      <c r="B57" s="199" t="s">
        <v>1602</v>
      </c>
      <c r="C57" s="1363"/>
      <c r="D57" s="208"/>
      <c r="E57" s="2220"/>
      <c r="F57" s="2205"/>
      <c r="G57" s="207"/>
      <c r="H57" s="207"/>
      <c r="I57" s="207">
        <f t="shared" si="6"/>
        <v>0</v>
      </c>
      <c r="J57" s="1195" t="s">
        <v>1603</v>
      </c>
      <c r="K57" s="2203">
        <v>31</v>
      </c>
      <c r="L57" s="246"/>
    </row>
    <row r="58" spans="1:12" ht="15.75" customHeight="1">
      <c r="A58" s="2228">
        <v>32</v>
      </c>
      <c r="B58" s="199" t="s">
        <v>1604</v>
      </c>
      <c r="C58" s="1363"/>
      <c r="D58" s="208"/>
      <c r="E58" s="2220"/>
      <c r="F58" s="2205"/>
      <c r="G58" s="207"/>
      <c r="H58" s="207"/>
      <c r="I58" s="207">
        <f t="shared" si="6"/>
        <v>0</v>
      </c>
      <c r="J58" s="1195" t="s">
        <v>1605</v>
      </c>
      <c r="K58" s="2203">
        <v>32</v>
      </c>
      <c r="L58" s="246"/>
    </row>
    <row r="59" spans="1:12" ht="15.75" customHeight="1">
      <c r="A59" s="2228">
        <v>33</v>
      </c>
      <c r="B59" s="199" t="s">
        <v>1606</v>
      </c>
      <c r="C59" s="1363"/>
      <c r="D59" s="208"/>
      <c r="E59" s="2220"/>
      <c r="F59" s="2205"/>
      <c r="G59" s="207"/>
      <c r="H59" s="207"/>
      <c r="I59" s="207">
        <f t="shared" si="6"/>
        <v>0</v>
      </c>
      <c r="J59" s="1195" t="s">
        <v>1607</v>
      </c>
      <c r="K59" s="2203">
        <v>33</v>
      </c>
      <c r="L59" s="246"/>
    </row>
    <row r="60" spans="1:12" ht="15.75" customHeight="1">
      <c r="A60" s="2228">
        <v>34</v>
      </c>
      <c r="B60" s="199" t="s">
        <v>3788</v>
      </c>
      <c r="C60" s="1363"/>
      <c r="D60" s="208"/>
      <c r="E60" s="2220"/>
      <c r="F60" s="2205"/>
      <c r="G60" s="207"/>
      <c r="H60" s="207"/>
      <c r="I60" s="207">
        <f t="shared" si="6"/>
        <v>0</v>
      </c>
      <c r="J60" s="1364">
        <v>-337</v>
      </c>
      <c r="K60" s="2203">
        <v>34</v>
      </c>
      <c r="L60" s="246"/>
    </row>
    <row r="61" spans="1:12" ht="15.75" customHeight="1">
      <c r="A61" s="2228">
        <v>35</v>
      </c>
      <c r="B61" s="199" t="s">
        <v>4431</v>
      </c>
      <c r="C61" s="1363"/>
      <c r="D61" s="208">
        <f t="shared" ref="D61:I61" si="7">SUM(D53:D60)</f>
        <v>0</v>
      </c>
      <c r="E61" s="2220">
        <f t="shared" si="7"/>
        <v>0</v>
      </c>
      <c r="F61" s="2209">
        <f t="shared" si="7"/>
        <v>0</v>
      </c>
      <c r="G61" s="1365">
        <f t="shared" si="7"/>
        <v>0</v>
      </c>
      <c r="H61" s="1365">
        <f t="shared" si="7"/>
        <v>0</v>
      </c>
      <c r="I61" s="207">
        <f t="shared" si="7"/>
        <v>0</v>
      </c>
      <c r="J61" s="1196"/>
      <c r="K61" s="2203">
        <v>35</v>
      </c>
      <c r="L61" s="246"/>
    </row>
    <row r="62" spans="1:12" ht="15.75" customHeight="1">
      <c r="A62" s="2228">
        <v>36</v>
      </c>
      <c r="B62" s="199" t="s">
        <v>3029</v>
      </c>
      <c r="C62" s="1363"/>
      <c r="D62" s="1201"/>
      <c r="E62" s="2223"/>
      <c r="F62" s="2208"/>
      <c r="G62" s="1202"/>
      <c r="H62" s="1202"/>
      <c r="I62" s="1202"/>
      <c r="J62" s="1196"/>
      <c r="K62" s="2203">
        <v>36</v>
      </c>
      <c r="L62" s="246"/>
    </row>
    <row r="63" spans="1:12" ht="15.75" customHeight="1">
      <c r="A63" s="2228">
        <v>37</v>
      </c>
      <c r="B63" s="199" t="s">
        <v>3030</v>
      </c>
      <c r="C63" s="1363"/>
      <c r="D63" s="208"/>
      <c r="E63" s="2220"/>
      <c r="F63" s="2205"/>
      <c r="G63" s="207"/>
      <c r="H63" s="207"/>
      <c r="I63" s="207">
        <f t="shared" ref="I63:I68" si="8">D63+E63-F63+G63+H63</f>
        <v>0</v>
      </c>
      <c r="J63" s="1195" t="s">
        <v>3031</v>
      </c>
      <c r="K63" s="2203">
        <v>37</v>
      </c>
      <c r="L63" s="246"/>
    </row>
    <row r="64" spans="1:12" ht="15.75" customHeight="1">
      <c r="A64" s="2228">
        <v>38</v>
      </c>
      <c r="B64" s="199" t="s">
        <v>3032</v>
      </c>
      <c r="C64" s="1363"/>
      <c r="D64" s="208"/>
      <c r="E64" s="2220"/>
      <c r="F64" s="2205"/>
      <c r="G64" s="207"/>
      <c r="H64" s="207"/>
      <c r="I64" s="207">
        <f t="shared" si="8"/>
        <v>0</v>
      </c>
      <c r="J64" s="1195" t="s">
        <v>3033</v>
      </c>
      <c r="K64" s="2203">
        <v>38</v>
      </c>
      <c r="L64" s="246"/>
    </row>
    <row r="65" spans="1:12" ht="15.75" customHeight="1">
      <c r="A65" s="2228">
        <v>39</v>
      </c>
      <c r="B65" s="199" t="s">
        <v>3034</v>
      </c>
      <c r="C65" s="1363"/>
      <c r="D65" s="208"/>
      <c r="E65" s="2220"/>
      <c r="F65" s="2205"/>
      <c r="G65" s="207"/>
      <c r="H65" s="207"/>
      <c r="I65" s="207">
        <f t="shared" si="8"/>
        <v>0</v>
      </c>
      <c r="J65" s="1195" t="s">
        <v>3035</v>
      </c>
      <c r="K65" s="2203">
        <v>39</v>
      </c>
      <c r="L65" s="246"/>
    </row>
    <row r="66" spans="1:12" ht="15.75" customHeight="1">
      <c r="A66" s="2228">
        <v>40</v>
      </c>
      <c r="B66" s="199" t="s">
        <v>3036</v>
      </c>
      <c r="C66" s="1363"/>
      <c r="D66" s="208"/>
      <c r="E66" s="2220"/>
      <c r="F66" s="2205"/>
      <c r="G66" s="207"/>
      <c r="H66" s="207"/>
      <c r="I66" s="207">
        <f t="shared" si="8"/>
        <v>0</v>
      </c>
      <c r="J66" s="1195" t="s">
        <v>3011</v>
      </c>
      <c r="K66" s="2203">
        <v>40</v>
      </c>
      <c r="L66" s="246"/>
    </row>
    <row r="67" spans="1:12" ht="15.75" customHeight="1">
      <c r="A67" s="2228">
        <v>41</v>
      </c>
      <c r="B67" s="199" t="s">
        <v>3012</v>
      </c>
      <c r="C67" s="1363"/>
      <c r="D67" s="208"/>
      <c r="E67" s="2220"/>
      <c r="F67" s="2205"/>
      <c r="G67" s="207"/>
      <c r="H67" s="207"/>
      <c r="I67" s="207">
        <f t="shared" si="8"/>
        <v>0</v>
      </c>
      <c r="J67" s="1195" t="s">
        <v>3013</v>
      </c>
      <c r="K67" s="2203">
        <v>41</v>
      </c>
      <c r="L67" s="246"/>
    </row>
    <row r="68" spans="1:12" ht="15.75" customHeight="1" thickBot="1">
      <c r="A68" s="2229">
        <v>42</v>
      </c>
      <c r="B68" s="2230" t="s">
        <v>3014</v>
      </c>
      <c r="C68" s="2231"/>
      <c r="D68" s="2232"/>
      <c r="E68" s="2233"/>
      <c r="F68" s="2210"/>
      <c r="G68" s="2211"/>
      <c r="H68" s="2211"/>
      <c r="I68" s="2211">
        <f t="shared" si="8"/>
        <v>0</v>
      </c>
      <c r="J68" s="2212" t="s">
        <v>3015</v>
      </c>
      <c r="K68" s="2213">
        <v>42</v>
      </c>
      <c r="L68" s="246"/>
    </row>
    <row r="69" spans="1:12" ht="15.75" customHeight="1">
      <c r="D69" s="260"/>
      <c r="E69" s="260"/>
      <c r="F69" s="260"/>
      <c r="G69" s="260"/>
      <c r="H69" s="260"/>
    </row>
    <row r="70" spans="1:12" ht="15.75" customHeight="1">
      <c r="A70" s="13" t="s">
        <v>4493</v>
      </c>
      <c r="F70" s="13" t="s">
        <v>4493</v>
      </c>
    </row>
    <row r="71" spans="1:12" ht="15.75" customHeight="1">
      <c r="A71" s="16" t="s">
        <v>3016</v>
      </c>
      <c r="B71" s="16"/>
      <c r="C71" s="16"/>
      <c r="D71" s="16"/>
      <c r="E71" s="16"/>
      <c r="F71" s="16" t="s">
        <v>3017</v>
      </c>
      <c r="G71" s="16"/>
      <c r="H71" s="16"/>
      <c r="I71" s="2012"/>
      <c r="J71" s="16"/>
      <c r="K71" s="16"/>
      <c r="L71" s="16"/>
    </row>
    <row r="72" spans="1:12" ht="15.75" customHeight="1" thickBot="1"/>
    <row r="73" spans="1:12" ht="15.75" customHeight="1">
      <c r="A73" s="1962" t="s">
        <v>3199</v>
      </c>
      <c r="B73" s="2050"/>
      <c r="C73" s="2051" t="s">
        <v>3200</v>
      </c>
      <c r="D73" s="2051" t="s">
        <v>1759</v>
      </c>
      <c r="E73" s="2234" t="s">
        <v>1760</v>
      </c>
      <c r="F73" s="1962" t="s">
        <v>3199</v>
      </c>
      <c r="G73" s="2052" t="s">
        <v>3200</v>
      </c>
      <c r="H73" s="2052" t="s">
        <v>1759</v>
      </c>
      <c r="I73" s="2235" t="s">
        <v>1760</v>
      </c>
      <c r="J73" s="2197"/>
      <c r="K73" s="1964"/>
    </row>
    <row r="74" spans="1:12" ht="15.75" customHeight="1">
      <c r="A74" s="2675" t="str">
        <f>'Data Sheet'!$C$25</f>
        <v xml:space="preserve">Niagara Mohawk Power Corporation </v>
      </c>
      <c r="C74" s="50" t="s">
        <v>5790</v>
      </c>
      <c r="D74" s="77" t="s">
        <v>3219</v>
      </c>
      <c r="E74" s="2224"/>
      <c r="F74" s="2675" t="str">
        <f>'Data Sheet'!$C$25</f>
        <v xml:space="preserve">Niagara Mohawk Power Corporation </v>
      </c>
      <c r="G74" s="50" t="s">
        <v>5790</v>
      </c>
      <c r="H74" s="90" t="s">
        <v>3219</v>
      </c>
      <c r="I74" s="2006"/>
      <c r="K74" s="2678"/>
    </row>
    <row r="75" spans="1:12" ht="15.75" customHeight="1">
      <c r="A75" s="2769"/>
      <c r="B75" s="101"/>
      <c r="C75" s="85" t="s">
        <v>3203</v>
      </c>
      <c r="D75" s="560" t="str">
        <f>'Data Sheet'!$C$40</f>
        <v>April 30, 2025</v>
      </c>
      <c r="E75" s="2131" t="str">
        <f>'Data Sheet'!$C$38</f>
        <v>December 31, 2024</v>
      </c>
      <c r="F75" s="2769"/>
      <c r="G75" s="92" t="s">
        <v>3203</v>
      </c>
      <c r="H75" s="559" t="str">
        <f>'Data Sheet'!$C$40</f>
        <v>April 30, 2025</v>
      </c>
      <c r="I75" s="2013" t="str">
        <f>'Data Sheet'!$C$38</f>
        <v>December 31, 2024</v>
      </c>
      <c r="J75" s="76"/>
      <c r="K75" s="2029"/>
    </row>
    <row r="76" spans="1:12" ht="15.75" customHeight="1">
      <c r="A76" s="3289"/>
      <c r="B76" s="3281" t="s">
        <v>3018</v>
      </c>
      <c r="C76" s="3281"/>
      <c r="D76" s="3281"/>
      <c r="E76" s="3291"/>
      <c r="F76" s="3289" t="s">
        <v>3019</v>
      </c>
      <c r="G76" s="3281"/>
      <c r="H76" s="3281"/>
      <c r="I76" s="3290"/>
      <c r="J76" s="3281"/>
      <c r="K76" s="3291"/>
    </row>
    <row r="77" spans="1:12" ht="15.75" customHeight="1">
      <c r="A77" s="1974"/>
      <c r="B77" s="3282"/>
      <c r="C77" s="3379"/>
      <c r="D77" s="3380" t="s">
        <v>1791</v>
      </c>
      <c r="E77" s="2225"/>
      <c r="F77" s="2675"/>
      <c r="G77" s="90"/>
      <c r="H77" s="90"/>
      <c r="I77" s="2009" t="s">
        <v>1791</v>
      </c>
      <c r="K77" s="2200"/>
      <c r="L77" s="246"/>
    </row>
    <row r="78" spans="1:12" ht="15.75" customHeight="1">
      <c r="A78" s="2754" t="s">
        <v>1686</v>
      </c>
      <c r="B78" s="245" t="s">
        <v>163</v>
      </c>
      <c r="C78" s="80"/>
      <c r="D78" s="246" t="s">
        <v>3107</v>
      </c>
      <c r="E78" s="2200" t="s">
        <v>3108</v>
      </c>
      <c r="F78" s="2520" t="s">
        <v>290</v>
      </c>
      <c r="G78" s="245" t="s">
        <v>291</v>
      </c>
      <c r="H78" s="245" t="s">
        <v>292</v>
      </c>
      <c r="I78" s="2009" t="s">
        <v>2434</v>
      </c>
      <c r="K78" s="2200" t="s">
        <v>1686</v>
      </c>
      <c r="L78" s="246"/>
    </row>
    <row r="79" spans="1:12" ht="15.75" customHeight="1">
      <c r="A79" s="2677" t="s">
        <v>1689</v>
      </c>
      <c r="B79" s="277" t="s">
        <v>2935</v>
      </c>
      <c r="C79" s="101"/>
      <c r="D79" s="524" t="s">
        <v>2936</v>
      </c>
      <c r="E79" s="2201" t="s">
        <v>2937</v>
      </c>
      <c r="F79" s="2677" t="s">
        <v>2938</v>
      </c>
      <c r="G79" s="277" t="s">
        <v>2268</v>
      </c>
      <c r="H79" s="277" t="s">
        <v>2269</v>
      </c>
      <c r="I79" s="2010" t="s">
        <v>2270</v>
      </c>
      <c r="J79" s="76"/>
      <c r="K79" s="2201" t="s">
        <v>1689</v>
      </c>
      <c r="L79" s="246"/>
    </row>
    <row r="80" spans="1:12" ht="15.75" customHeight="1">
      <c r="A80" s="3381">
        <v>43</v>
      </c>
      <c r="B80" s="3281" t="s">
        <v>3020</v>
      </c>
      <c r="C80" s="3382"/>
      <c r="D80" s="3293">
        <v>1935420</v>
      </c>
      <c r="E80" s="3383">
        <v>0</v>
      </c>
      <c r="F80" s="3292"/>
      <c r="G80" s="3283"/>
      <c r="H80" s="3283"/>
      <c r="I80" s="3293">
        <f>D80+E80-F80+G80+H80</f>
        <v>1935420</v>
      </c>
      <c r="J80" s="3294" t="s">
        <v>3021</v>
      </c>
      <c r="K80" s="3295">
        <v>43</v>
      </c>
      <c r="L80" s="246"/>
    </row>
    <row r="81" spans="1:12" ht="15.75" customHeight="1">
      <c r="A81" s="3381">
        <v>44</v>
      </c>
      <c r="B81" s="3384" t="s">
        <v>3789</v>
      </c>
      <c r="C81" s="3382"/>
      <c r="D81" s="3293">
        <v>0</v>
      </c>
      <c r="E81" s="3385"/>
      <c r="F81" s="3292"/>
      <c r="G81" s="3296"/>
      <c r="H81" s="3296"/>
      <c r="I81" s="3293">
        <f>D81+E81-F81+G81+H81</f>
        <v>0</v>
      </c>
      <c r="J81" s="3297">
        <v>-347</v>
      </c>
      <c r="K81" s="3298">
        <v>44</v>
      </c>
      <c r="L81" s="246"/>
    </row>
    <row r="82" spans="1:12" ht="15.75" customHeight="1">
      <c r="A82" s="3381">
        <v>45</v>
      </c>
      <c r="B82" s="76" t="s">
        <v>4070</v>
      </c>
      <c r="C82" s="101"/>
      <c r="D82" s="3293">
        <v>0</v>
      </c>
      <c r="E82" s="3385"/>
      <c r="F82" s="3292"/>
      <c r="G82" s="3296"/>
      <c r="H82" s="3296"/>
      <c r="I82" s="3293">
        <f>D82+E82-F82+G82+H82</f>
        <v>0</v>
      </c>
      <c r="J82" s="1364">
        <v>-348</v>
      </c>
      <c r="K82" s="3298">
        <v>45</v>
      </c>
      <c r="L82" s="246"/>
    </row>
    <row r="83" spans="1:12" ht="15.75" customHeight="1">
      <c r="A83" s="3381">
        <v>46</v>
      </c>
      <c r="B83" s="76" t="s">
        <v>4438</v>
      </c>
      <c r="C83" s="101"/>
      <c r="D83" s="3293">
        <v>1935420</v>
      </c>
      <c r="E83" s="3385">
        <f t="shared" ref="E83:I83" si="9">SUM(E63:E68)+SUM(E80:E82)</f>
        <v>0</v>
      </c>
      <c r="F83" s="3292">
        <f t="shared" si="9"/>
        <v>0</v>
      </c>
      <c r="G83" s="3293">
        <f t="shared" si="9"/>
        <v>0</v>
      </c>
      <c r="H83" s="3293">
        <f t="shared" si="9"/>
        <v>0</v>
      </c>
      <c r="I83" s="3293">
        <f t="shared" si="9"/>
        <v>1935420</v>
      </c>
      <c r="J83" s="3281"/>
      <c r="K83" s="3295">
        <v>46</v>
      </c>
      <c r="L83" s="246"/>
    </row>
    <row r="84" spans="1:12" ht="15.75" customHeight="1">
      <c r="A84" s="3381">
        <v>47</v>
      </c>
      <c r="B84" s="76" t="s">
        <v>4439</v>
      </c>
      <c r="C84" s="101"/>
      <c r="D84" s="3293">
        <f t="shared" ref="D84:I84" si="10">D42+D51+D61+D83</f>
        <v>1935420</v>
      </c>
      <c r="E84" s="3383">
        <f t="shared" si="10"/>
        <v>0</v>
      </c>
      <c r="F84" s="3292">
        <f t="shared" si="10"/>
        <v>0</v>
      </c>
      <c r="G84" s="3283">
        <f t="shared" si="10"/>
        <v>0</v>
      </c>
      <c r="H84" s="3283">
        <f t="shared" si="10"/>
        <v>0</v>
      </c>
      <c r="I84" s="3293">
        <f t="shared" si="10"/>
        <v>1935420</v>
      </c>
      <c r="J84" s="3281"/>
      <c r="K84" s="3295">
        <v>47</v>
      </c>
      <c r="L84" s="246"/>
    </row>
    <row r="85" spans="1:12" ht="15.75" customHeight="1">
      <c r="A85" s="3381">
        <v>48</v>
      </c>
      <c r="B85" s="76" t="s">
        <v>3022</v>
      </c>
      <c r="C85" s="101"/>
      <c r="D85" s="3386"/>
      <c r="E85" s="3387"/>
      <c r="F85" s="3299"/>
      <c r="G85" s="3285"/>
      <c r="H85" s="3285"/>
      <c r="I85" s="3300"/>
      <c r="J85" s="3281"/>
      <c r="K85" s="3295">
        <v>48</v>
      </c>
      <c r="L85" s="246"/>
    </row>
    <row r="86" spans="1:12" ht="15.75" customHeight="1">
      <c r="A86" s="3381">
        <v>49</v>
      </c>
      <c r="B86" s="76" t="s">
        <v>3023</v>
      </c>
      <c r="C86" s="101"/>
      <c r="D86" s="3293">
        <v>114238309</v>
      </c>
      <c r="E86" s="3383">
        <v>1811607</v>
      </c>
      <c r="F86" s="3292">
        <v>-14095</v>
      </c>
      <c r="G86" s="3284">
        <v>0</v>
      </c>
      <c r="H86" s="3283">
        <v>0</v>
      </c>
      <c r="I86" s="3293">
        <f>D86+E86+F86+G86+H86</f>
        <v>116035821</v>
      </c>
      <c r="J86" s="3294" t="s">
        <v>3024</v>
      </c>
      <c r="K86" s="3295">
        <v>49</v>
      </c>
      <c r="L86" s="246"/>
    </row>
    <row r="87" spans="1:12" ht="15.75" customHeight="1">
      <c r="A87" s="3381">
        <v>50</v>
      </c>
      <c r="B87" s="76" t="s">
        <v>4071</v>
      </c>
      <c r="C87" s="101"/>
      <c r="D87" s="3293">
        <v>1124967</v>
      </c>
      <c r="E87" s="3383">
        <v>-1124968</v>
      </c>
      <c r="F87" s="3292">
        <v>0</v>
      </c>
      <c r="G87" s="3284">
        <v>0</v>
      </c>
      <c r="H87" s="3283">
        <v>1</v>
      </c>
      <c r="I87" s="3293">
        <f t="shared" ref="I87:I96" si="11">D87+E87+F87+G87+H87</f>
        <v>0</v>
      </c>
      <c r="J87" s="3301" t="s">
        <v>4072</v>
      </c>
      <c r="K87" s="3295">
        <v>50</v>
      </c>
      <c r="L87" s="246"/>
    </row>
    <row r="88" spans="1:12" ht="15.75" customHeight="1">
      <c r="A88" s="3381">
        <v>51</v>
      </c>
      <c r="B88" s="76" t="s">
        <v>3025</v>
      </c>
      <c r="C88" s="101"/>
      <c r="D88" s="3293">
        <v>71401367</v>
      </c>
      <c r="E88" s="3383">
        <v>2250418</v>
      </c>
      <c r="F88" s="3292">
        <v>-33100</v>
      </c>
      <c r="G88" s="3284">
        <v>0</v>
      </c>
      <c r="H88" s="3283">
        <v>53911</v>
      </c>
      <c r="I88" s="3293">
        <f t="shared" si="11"/>
        <v>73672596</v>
      </c>
      <c r="J88" s="3294" t="s">
        <v>3026</v>
      </c>
      <c r="K88" s="3295">
        <v>51</v>
      </c>
      <c r="L88" s="246"/>
    </row>
    <row r="89" spans="1:12" ht="15.75" customHeight="1">
      <c r="A89" s="3381">
        <v>52</v>
      </c>
      <c r="B89" s="76" t="s">
        <v>3027</v>
      </c>
      <c r="C89" s="101"/>
      <c r="D89" s="3293">
        <v>1633287265</v>
      </c>
      <c r="E89" s="3383">
        <v>54248096</v>
      </c>
      <c r="F89" s="3292">
        <v>-5125868</v>
      </c>
      <c r="G89" s="3284">
        <v>0</v>
      </c>
      <c r="H89" s="3283">
        <v>-432198</v>
      </c>
      <c r="I89" s="3293">
        <f t="shared" si="11"/>
        <v>1681977295</v>
      </c>
      <c r="J89" s="3294" t="s">
        <v>3028</v>
      </c>
      <c r="K89" s="3295">
        <v>52</v>
      </c>
      <c r="L89" s="246"/>
    </row>
    <row r="90" spans="1:12" ht="15.75" customHeight="1">
      <c r="A90" s="3381">
        <v>53</v>
      </c>
      <c r="B90" s="76" t="s">
        <v>1864</v>
      </c>
      <c r="C90" s="101"/>
      <c r="D90" s="3293">
        <v>128413115</v>
      </c>
      <c r="E90" s="3383">
        <v>5468333</v>
      </c>
      <c r="F90" s="3292">
        <v>-34106</v>
      </c>
      <c r="G90" s="3284">
        <v>0</v>
      </c>
      <c r="H90" s="3283">
        <v>0</v>
      </c>
      <c r="I90" s="3293">
        <f t="shared" si="11"/>
        <v>133847342</v>
      </c>
      <c r="J90" s="3294" t="s">
        <v>1865</v>
      </c>
      <c r="K90" s="3295">
        <v>53</v>
      </c>
      <c r="L90" s="246"/>
    </row>
    <row r="91" spans="1:12" ht="15.75" customHeight="1">
      <c r="A91" s="3381">
        <v>54</v>
      </c>
      <c r="B91" s="76" t="s">
        <v>1866</v>
      </c>
      <c r="C91" s="101"/>
      <c r="D91" s="3293">
        <v>1207126399</v>
      </c>
      <c r="E91" s="3383">
        <v>98669121</v>
      </c>
      <c r="F91" s="3292">
        <v>-5366811</v>
      </c>
      <c r="G91" s="3284">
        <v>0</v>
      </c>
      <c r="H91" s="3283">
        <v>0</v>
      </c>
      <c r="I91" s="3293">
        <f t="shared" si="11"/>
        <v>1300428709</v>
      </c>
      <c r="J91" s="3294" t="s">
        <v>610</v>
      </c>
      <c r="K91" s="3295">
        <v>54</v>
      </c>
      <c r="L91" s="246"/>
    </row>
    <row r="92" spans="1:12" ht="15.75" customHeight="1">
      <c r="A92" s="3381">
        <v>55</v>
      </c>
      <c r="B92" s="76" t="s">
        <v>611</v>
      </c>
      <c r="C92" s="101"/>
      <c r="D92" s="3293">
        <v>877889949</v>
      </c>
      <c r="E92" s="3383">
        <v>59385164</v>
      </c>
      <c r="F92" s="3292">
        <v>-2212635</v>
      </c>
      <c r="G92" s="3284">
        <v>0</v>
      </c>
      <c r="H92" s="3283">
        <v>0</v>
      </c>
      <c r="I92" s="3293">
        <f t="shared" si="11"/>
        <v>935062478</v>
      </c>
      <c r="J92" s="3294" t="s">
        <v>612</v>
      </c>
      <c r="K92" s="3295">
        <v>55</v>
      </c>
      <c r="L92" s="246"/>
    </row>
    <row r="93" spans="1:12" ht="15.75" customHeight="1">
      <c r="A93" s="3381">
        <v>56</v>
      </c>
      <c r="B93" s="76" t="s">
        <v>613</v>
      </c>
      <c r="C93" s="101"/>
      <c r="D93" s="3293">
        <v>42727660</v>
      </c>
      <c r="E93" s="3383">
        <v>1526207</v>
      </c>
      <c r="F93" s="3292">
        <v>0</v>
      </c>
      <c r="G93" s="3284">
        <v>0</v>
      </c>
      <c r="H93" s="3283">
        <v>0</v>
      </c>
      <c r="I93" s="3293">
        <f t="shared" si="11"/>
        <v>44253867</v>
      </c>
      <c r="J93" s="3294" t="s">
        <v>614</v>
      </c>
      <c r="K93" s="3295">
        <v>56</v>
      </c>
      <c r="L93" s="246"/>
    </row>
    <row r="94" spans="1:12" ht="15.75" customHeight="1">
      <c r="A94" s="3381">
        <v>57</v>
      </c>
      <c r="B94" s="76" t="s">
        <v>615</v>
      </c>
      <c r="C94" s="101"/>
      <c r="D94" s="3293">
        <v>176559751</v>
      </c>
      <c r="E94" s="3383">
        <v>5474197</v>
      </c>
      <c r="F94" s="3292">
        <v>-638301</v>
      </c>
      <c r="G94" s="3284">
        <v>0</v>
      </c>
      <c r="H94" s="3283">
        <v>0</v>
      </c>
      <c r="I94" s="3293">
        <f t="shared" si="11"/>
        <v>181395647</v>
      </c>
      <c r="J94" s="3294" t="s">
        <v>616</v>
      </c>
      <c r="K94" s="3295">
        <v>57</v>
      </c>
      <c r="L94" s="246"/>
    </row>
    <row r="95" spans="1:12" ht="15.75" customHeight="1">
      <c r="A95" s="3381">
        <v>58</v>
      </c>
      <c r="B95" s="76" t="s">
        <v>617</v>
      </c>
      <c r="C95" s="101"/>
      <c r="D95" s="3293">
        <v>16336732</v>
      </c>
      <c r="E95" s="3383">
        <v>106065</v>
      </c>
      <c r="F95" s="3292">
        <v>0</v>
      </c>
      <c r="G95" s="3284">
        <v>0</v>
      </c>
      <c r="H95" s="3283">
        <v>0</v>
      </c>
      <c r="I95" s="3293">
        <f t="shared" si="11"/>
        <v>16442797</v>
      </c>
      <c r="J95" s="3294" t="s">
        <v>618</v>
      </c>
      <c r="K95" s="3295">
        <v>58</v>
      </c>
      <c r="L95" s="246"/>
    </row>
    <row r="96" spans="1:12" ht="15" customHeight="1">
      <c r="A96" s="3381">
        <v>59</v>
      </c>
      <c r="B96" s="3384" t="s">
        <v>3790</v>
      </c>
      <c r="C96" s="3382"/>
      <c r="D96" s="3293">
        <v>525891</v>
      </c>
      <c r="E96" s="3385">
        <v>0</v>
      </c>
      <c r="F96" s="3292">
        <v>157723</v>
      </c>
      <c r="G96" s="3296">
        <v>0</v>
      </c>
      <c r="H96" s="3296">
        <v>0</v>
      </c>
      <c r="I96" s="3293">
        <f t="shared" si="11"/>
        <v>683614</v>
      </c>
      <c r="J96" s="3302" t="s">
        <v>3807</v>
      </c>
      <c r="K96" s="3295">
        <v>59</v>
      </c>
      <c r="L96" s="246"/>
    </row>
    <row r="97" spans="1:12" ht="15.75" customHeight="1">
      <c r="A97" s="3381">
        <v>60</v>
      </c>
      <c r="B97" s="76" t="s">
        <v>4437</v>
      </c>
      <c r="C97" s="101"/>
      <c r="D97" s="3293">
        <f t="shared" ref="D97:H97" si="12">SUM(D86:D96)</f>
        <v>4269631405</v>
      </c>
      <c r="E97" s="3383">
        <f t="shared" si="12"/>
        <v>227814240</v>
      </c>
      <c r="F97" s="3292">
        <f t="shared" si="12"/>
        <v>-13267193</v>
      </c>
      <c r="G97" s="3284">
        <f t="shared" si="12"/>
        <v>0</v>
      </c>
      <c r="H97" s="202">
        <f t="shared" si="12"/>
        <v>-378286</v>
      </c>
      <c r="I97" s="3293">
        <f>SUM(I86:I96)</f>
        <v>4483800166</v>
      </c>
      <c r="J97" s="3281"/>
      <c r="K97" s="3295">
        <v>60</v>
      </c>
      <c r="L97" s="246"/>
    </row>
    <row r="98" spans="1:12" ht="15.75" customHeight="1">
      <c r="A98" s="3381">
        <v>61</v>
      </c>
      <c r="B98" s="76" t="s">
        <v>619</v>
      </c>
      <c r="C98" s="101"/>
      <c r="D98" s="3386"/>
      <c r="E98" s="3387"/>
      <c r="F98" s="3299"/>
      <c r="G98" s="3285"/>
      <c r="H98" s="3285"/>
      <c r="I98" s="3300"/>
      <c r="J98" s="3281"/>
      <c r="K98" s="3295">
        <v>61</v>
      </c>
      <c r="L98" s="246"/>
    </row>
    <row r="99" spans="1:12" ht="15.75" customHeight="1">
      <c r="A99" s="3381">
        <v>62</v>
      </c>
      <c r="B99" s="76" t="s">
        <v>620</v>
      </c>
      <c r="C99" s="101"/>
      <c r="D99" s="3293">
        <v>72082308</v>
      </c>
      <c r="E99" s="3383">
        <v>288813</v>
      </c>
      <c r="F99" s="3292">
        <v>0</v>
      </c>
      <c r="G99" s="3284">
        <v>0</v>
      </c>
      <c r="H99" s="3283">
        <v>0</v>
      </c>
      <c r="I99" s="3293">
        <f>D99+E99+F99+G99+H99</f>
        <v>72371121</v>
      </c>
      <c r="J99" s="3294" t="s">
        <v>621</v>
      </c>
      <c r="K99" s="3295">
        <v>62</v>
      </c>
      <c r="L99" s="246"/>
    </row>
    <row r="100" spans="1:12" ht="15.75" customHeight="1">
      <c r="A100" s="3381">
        <v>63</v>
      </c>
      <c r="B100" s="76" t="s">
        <v>622</v>
      </c>
      <c r="C100" s="101"/>
      <c r="D100" s="3293">
        <v>56175088</v>
      </c>
      <c r="E100" s="3383">
        <v>1588097</v>
      </c>
      <c r="F100" s="3292">
        <v>-150964</v>
      </c>
      <c r="G100" s="3284">
        <v>0</v>
      </c>
      <c r="H100" s="3283">
        <v>0</v>
      </c>
      <c r="I100" s="3293">
        <f t="shared" ref="I100:I113" si="13">D100+E100+F100+G100+H100</f>
        <v>57612221</v>
      </c>
      <c r="J100" s="3294" t="s">
        <v>623</v>
      </c>
      <c r="K100" s="3295">
        <v>63</v>
      </c>
      <c r="L100" s="246"/>
    </row>
    <row r="101" spans="1:12" ht="15.75" customHeight="1">
      <c r="A101" s="3381">
        <v>64</v>
      </c>
      <c r="B101" s="76" t="s">
        <v>624</v>
      </c>
      <c r="C101" s="101"/>
      <c r="D101" s="3293">
        <v>1049995044</v>
      </c>
      <c r="E101" s="3383">
        <v>86838956</v>
      </c>
      <c r="F101" s="3292">
        <v>-2382512</v>
      </c>
      <c r="G101" s="3284">
        <v>0</v>
      </c>
      <c r="H101" s="3283">
        <v>13313</v>
      </c>
      <c r="I101" s="3293">
        <f t="shared" si="13"/>
        <v>1134464801</v>
      </c>
      <c r="J101" s="3294" t="s">
        <v>625</v>
      </c>
      <c r="K101" s="3295">
        <v>64</v>
      </c>
      <c r="L101" s="246"/>
    </row>
    <row r="102" spans="1:12" ht="15.75" customHeight="1">
      <c r="A102" s="3381">
        <v>65</v>
      </c>
      <c r="B102" s="76" t="s">
        <v>4436</v>
      </c>
      <c r="C102" s="101"/>
      <c r="D102" s="3293">
        <v>5685662</v>
      </c>
      <c r="E102" s="3383">
        <v>0</v>
      </c>
      <c r="F102" s="3292">
        <v>0</v>
      </c>
      <c r="G102" s="3284">
        <v>0</v>
      </c>
      <c r="H102" s="3283">
        <v>0</v>
      </c>
      <c r="I102" s="3293">
        <f t="shared" si="13"/>
        <v>5685662</v>
      </c>
      <c r="J102" s="3294" t="s">
        <v>626</v>
      </c>
      <c r="K102" s="3295">
        <v>65</v>
      </c>
      <c r="L102" s="246"/>
    </row>
    <row r="103" spans="1:12" ht="15.75" customHeight="1">
      <c r="A103" s="3381">
        <v>66</v>
      </c>
      <c r="B103" s="76" t="s">
        <v>627</v>
      </c>
      <c r="C103" s="101"/>
      <c r="D103" s="3293">
        <v>1494435992</v>
      </c>
      <c r="E103" s="3383">
        <v>108776525</v>
      </c>
      <c r="F103" s="3292">
        <v>-7879656</v>
      </c>
      <c r="G103" s="3284">
        <v>0</v>
      </c>
      <c r="H103" s="3283">
        <v>0</v>
      </c>
      <c r="I103" s="3293">
        <f t="shared" si="13"/>
        <v>1595332861</v>
      </c>
      <c r="J103" s="3294" t="s">
        <v>628</v>
      </c>
      <c r="K103" s="3295">
        <v>66</v>
      </c>
      <c r="L103" s="246"/>
    </row>
    <row r="104" spans="1:12" ht="15.75" customHeight="1">
      <c r="A104" s="3381">
        <v>67</v>
      </c>
      <c r="B104" s="76" t="s">
        <v>629</v>
      </c>
      <c r="C104" s="101"/>
      <c r="D104" s="3293">
        <v>1697920366</v>
      </c>
      <c r="E104" s="3383">
        <v>115572019</v>
      </c>
      <c r="F104" s="3292">
        <v>-8399906</v>
      </c>
      <c r="G104" s="3284">
        <v>0</v>
      </c>
      <c r="H104" s="3283">
        <v>52542</v>
      </c>
      <c r="I104" s="3293">
        <f t="shared" si="13"/>
        <v>1805145021</v>
      </c>
      <c r="J104" s="3294" t="s">
        <v>630</v>
      </c>
      <c r="K104" s="3295">
        <v>67</v>
      </c>
      <c r="L104" s="246"/>
    </row>
    <row r="105" spans="1:12" ht="15.75" customHeight="1">
      <c r="A105" s="3381">
        <v>68</v>
      </c>
      <c r="B105" s="76" t="s">
        <v>631</v>
      </c>
      <c r="C105" s="101"/>
      <c r="D105" s="3293">
        <v>324534160</v>
      </c>
      <c r="E105" s="3383">
        <v>-5090766</v>
      </c>
      <c r="F105" s="3292">
        <v>-851078</v>
      </c>
      <c r="G105" s="3284">
        <v>0</v>
      </c>
      <c r="H105" s="3283">
        <v>0</v>
      </c>
      <c r="I105" s="3293">
        <f t="shared" si="13"/>
        <v>318592316</v>
      </c>
      <c r="J105" s="3294" t="s">
        <v>632</v>
      </c>
      <c r="K105" s="3295">
        <v>68</v>
      </c>
      <c r="L105" s="246"/>
    </row>
    <row r="106" spans="1:12" ht="15.75" customHeight="1">
      <c r="A106" s="3381">
        <v>69</v>
      </c>
      <c r="B106" s="76" t="s">
        <v>633</v>
      </c>
      <c r="C106" s="101"/>
      <c r="D106" s="3293">
        <v>895688741</v>
      </c>
      <c r="E106" s="3383">
        <v>34884398</v>
      </c>
      <c r="F106" s="3292">
        <v>-3421741</v>
      </c>
      <c r="G106" s="3284">
        <v>0</v>
      </c>
      <c r="H106" s="3283">
        <v>0</v>
      </c>
      <c r="I106" s="3293">
        <f t="shared" si="13"/>
        <v>927151398</v>
      </c>
      <c r="J106" s="3294" t="s">
        <v>634</v>
      </c>
      <c r="K106" s="3295">
        <v>69</v>
      </c>
      <c r="L106" s="246"/>
    </row>
    <row r="107" spans="1:12" ht="15.75" customHeight="1">
      <c r="A107" s="3381">
        <v>70</v>
      </c>
      <c r="B107" s="76" t="s">
        <v>635</v>
      </c>
      <c r="C107" s="101"/>
      <c r="D107" s="3293">
        <v>1311046900</v>
      </c>
      <c r="E107" s="3383">
        <v>120588058</v>
      </c>
      <c r="F107" s="3292">
        <v>-31827092</v>
      </c>
      <c r="G107" s="3284">
        <v>6163055</v>
      </c>
      <c r="H107" s="3283">
        <v>0</v>
      </c>
      <c r="I107" s="3293">
        <f t="shared" si="13"/>
        <v>1405970921</v>
      </c>
      <c r="J107" s="3294" t="s">
        <v>636</v>
      </c>
      <c r="K107" s="3295">
        <v>70</v>
      </c>
      <c r="L107" s="246"/>
    </row>
    <row r="108" spans="1:12" ht="15.75" customHeight="1">
      <c r="A108" s="3381">
        <v>71</v>
      </c>
      <c r="B108" s="76" t="s">
        <v>637</v>
      </c>
      <c r="C108" s="101"/>
      <c r="D108" s="3293">
        <v>573746014</v>
      </c>
      <c r="E108" s="3383">
        <v>28427418</v>
      </c>
      <c r="F108" s="3292">
        <v>-2300215</v>
      </c>
      <c r="G108" s="3284">
        <v>0</v>
      </c>
      <c r="H108" s="3283">
        <v>0</v>
      </c>
      <c r="I108" s="3293">
        <f t="shared" si="13"/>
        <v>599873217</v>
      </c>
      <c r="J108" s="3294" t="s">
        <v>638</v>
      </c>
      <c r="K108" s="3295">
        <v>71</v>
      </c>
      <c r="L108" s="246"/>
    </row>
    <row r="109" spans="1:12" ht="15.75" customHeight="1">
      <c r="A109" s="3381">
        <v>72</v>
      </c>
      <c r="B109" s="76" t="s">
        <v>639</v>
      </c>
      <c r="C109" s="101"/>
      <c r="D109" s="3293">
        <v>197537976</v>
      </c>
      <c r="E109" s="3383">
        <v>4690398</v>
      </c>
      <c r="F109" s="3292">
        <v>-21420115</v>
      </c>
      <c r="G109" s="3284">
        <v>0</v>
      </c>
      <c r="H109" s="3283">
        <v>-790095</v>
      </c>
      <c r="I109" s="3293">
        <f t="shared" si="13"/>
        <v>180018164</v>
      </c>
      <c r="J109" s="3294" t="s">
        <v>640</v>
      </c>
      <c r="K109" s="3295">
        <v>72</v>
      </c>
      <c r="L109" s="246"/>
    </row>
    <row r="110" spans="1:12" ht="15.75" customHeight="1">
      <c r="A110" s="3381">
        <v>73</v>
      </c>
      <c r="B110" s="76" t="s">
        <v>641</v>
      </c>
      <c r="C110" s="101"/>
      <c r="D110" s="3293">
        <v>17346194</v>
      </c>
      <c r="E110" s="3383">
        <v>707536</v>
      </c>
      <c r="F110" s="3292">
        <v>-209453</v>
      </c>
      <c r="G110" s="3284">
        <v>0</v>
      </c>
      <c r="H110" s="3283">
        <v>0</v>
      </c>
      <c r="I110" s="3293">
        <f t="shared" si="13"/>
        <v>17844277</v>
      </c>
      <c r="J110" s="3294" t="s">
        <v>642</v>
      </c>
      <c r="K110" s="3295">
        <v>73</v>
      </c>
      <c r="L110" s="246"/>
    </row>
    <row r="111" spans="1:12" ht="15.75" customHeight="1">
      <c r="A111" s="3381">
        <v>74</v>
      </c>
      <c r="B111" s="76" t="s">
        <v>643</v>
      </c>
      <c r="C111" s="101"/>
      <c r="D111" s="3293">
        <v>0</v>
      </c>
      <c r="E111" s="3383">
        <v>0</v>
      </c>
      <c r="F111" s="3292">
        <v>0</v>
      </c>
      <c r="G111" s="3284">
        <v>0</v>
      </c>
      <c r="H111" s="3283">
        <v>0</v>
      </c>
      <c r="I111" s="3293">
        <f t="shared" si="13"/>
        <v>0</v>
      </c>
      <c r="J111" s="3294" t="s">
        <v>644</v>
      </c>
      <c r="K111" s="3295">
        <v>74</v>
      </c>
      <c r="L111" s="246"/>
    </row>
    <row r="112" spans="1:12" ht="15.75" customHeight="1">
      <c r="A112" s="3381">
        <v>75</v>
      </c>
      <c r="B112" s="76" t="s">
        <v>645</v>
      </c>
      <c r="C112" s="101"/>
      <c r="D112" s="3293">
        <v>195730835</v>
      </c>
      <c r="E112" s="3383">
        <v>20482506</v>
      </c>
      <c r="F112" s="3292">
        <v>-15794166</v>
      </c>
      <c r="G112" s="3284">
        <v>0</v>
      </c>
      <c r="H112" s="3283">
        <v>0</v>
      </c>
      <c r="I112" s="3293">
        <f t="shared" si="13"/>
        <v>200419175</v>
      </c>
      <c r="J112" s="3294" t="s">
        <v>646</v>
      </c>
      <c r="K112" s="3295">
        <v>75</v>
      </c>
      <c r="L112" s="246"/>
    </row>
    <row r="113" spans="1:12" ht="15.75" customHeight="1">
      <c r="A113" s="3381">
        <v>76</v>
      </c>
      <c r="B113" s="3384" t="s">
        <v>3791</v>
      </c>
      <c r="C113" s="3382"/>
      <c r="D113" s="3293">
        <v>954124</v>
      </c>
      <c r="E113" s="3385">
        <v>0</v>
      </c>
      <c r="F113" s="3292">
        <v>527849</v>
      </c>
      <c r="G113" s="3296">
        <v>-1047329</v>
      </c>
      <c r="H113" s="3296">
        <v>0</v>
      </c>
      <c r="I113" s="3293">
        <f t="shared" si="13"/>
        <v>434644</v>
      </c>
      <c r="J113" s="3302" t="s">
        <v>3800</v>
      </c>
      <c r="K113" s="3295">
        <v>76</v>
      </c>
      <c r="L113" s="246"/>
    </row>
    <row r="114" spans="1:12" ht="15.75" customHeight="1">
      <c r="A114" s="3381">
        <v>77</v>
      </c>
      <c r="B114" s="76" t="s">
        <v>4435</v>
      </c>
      <c r="C114" s="101"/>
      <c r="D114" s="3293">
        <f t="shared" ref="D114:I114" si="14">SUM(D99:D113)</f>
        <v>7892879404</v>
      </c>
      <c r="E114" s="3383">
        <f t="shared" si="14"/>
        <v>517753958</v>
      </c>
      <c r="F114" s="3292">
        <f t="shared" si="14"/>
        <v>-94109049</v>
      </c>
      <c r="G114" s="3284">
        <f t="shared" si="14"/>
        <v>5115726</v>
      </c>
      <c r="H114" s="3283">
        <f t="shared" si="14"/>
        <v>-724240</v>
      </c>
      <c r="I114" s="3293">
        <f t="shared" si="14"/>
        <v>8320915799</v>
      </c>
      <c r="J114" s="3281"/>
      <c r="K114" s="3295">
        <v>77</v>
      </c>
      <c r="L114" s="246"/>
    </row>
    <row r="115" spans="1:12" ht="15.75" customHeight="1">
      <c r="A115" s="3381">
        <v>78</v>
      </c>
      <c r="B115" s="76" t="s">
        <v>3793</v>
      </c>
      <c r="C115" s="101"/>
      <c r="D115" s="3388"/>
      <c r="E115" s="3389"/>
      <c r="F115" s="3303"/>
      <c r="G115" s="3286"/>
      <c r="H115" s="3286"/>
      <c r="I115" s="3304"/>
      <c r="J115" s="1366"/>
      <c r="K115" s="3295">
        <v>78</v>
      </c>
      <c r="L115" s="246"/>
    </row>
    <row r="116" spans="1:12" ht="15.75" customHeight="1">
      <c r="A116" s="3381">
        <v>79</v>
      </c>
      <c r="B116" s="76" t="s">
        <v>3794</v>
      </c>
      <c r="C116" s="101"/>
      <c r="D116" s="3390"/>
      <c r="E116" s="3391"/>
      <c r="F116" s="3305"/>
      <c r="G116" s="3306"/>
      <c r="H116" s="3306"/>
      <c r="I116" s="3307"/>
      <c r="J116" s="1367" t="s">
        <v>3799</v>
      </c>
      <c r="K116" s="3295">
        <v>79</v>
      </c>
      <c r="L116" s="246"/>
    </row>
    <row r="117" spans="1:12" ht="15.75" customHeight="1">
      <c r="A117" s="3381">
        <v>80</v>
      </c>
      <c r="B117" s="76" t="s">
        <v>3795</v>
      </c>
      <c r="C117" s="101"/>
      <c r="D117" s="3390"/>
      <c r="E117" s="3391"/>
      <c r="F117" s="3305"/>
      <c r="G117" s="3306"/>
      <c r="H117" s="3306"/>
      <c r="I117" s="3307"/>
      <c r="J117" s="1367" t="s">
        <v>3801</v>
      </c>
      <c r="K117" s="3295">
        <v>80</v>
      </c>
      <c r="L117" s="246"/>
    </row>
    <row r="118" spans="1:12" ht="15.75" customHeight="1">
      <c r="A118" s="3381">
        <v>81</v>
      </c>
      <c r="B118" s="76" t="s">
        <v>3796</v>
      </c>
      <c r="C118" s="101"/>
      <c r="D118" s="3390"/>
      <c r="E118" s="3391"/>
      <c r="F118" s="3305"/>
      <c r="G118" s="3306"/>
      <c r="H118" s="3306"/>
      <c r="I118" s="3307"/>
      <c r="J118" s="1367" t="s">
        <v>3802</v>
      </c>
      <c r="K118" s="3295">
        <v>81</v>
      </c>
      <c r="L118" s="246"/>
    </row>
    <row r="119" spans="1:12" ht="15.75" customHeight="1">
      <c r="A119" s="3381">
        <v>82</v>
      </c>
      <c r="B119" s="76" t="s">
        <v>3797</v>
      </c>
      <c r="C119" s="101"/>
      <c r="D119" s="3390"/>
      <c r="E119" s="3391"/>
      <c r="F119" s="3305"/>
      <c r="G119" s="3306"/>
      <c r="H119" s="3306"/>
      <c r="I119" s="3307"/>
      <c r="J119" s="1367" t="s">
        <v>3803</v>
      </c>
      <c r="K119" s="3295">
        <v>82</v>
      </c>
      <c r="L119" s="246"/>
    </row>
    <row r="120" spans="1:12" ht="15.75" customHeight="1">
      <c r="A120" s="3381">
        <v>83</v>
      </c>
      <c r="B120" s="76" t="s">
        <v>3798</v>
      </c>
      <c r="C120" s="101"/>
      <c r="D120" s="3390"/>
      <c r="E120" s="3391"/>
      <c r="F120" s="3305"/>
      <c r="G120" s="3306"/>
      <c r="H120" s="3306"/>
      <c r="I120" s="3307"/>
      <c r="J120" s="1367" t="s">
        <v>3804</v>
      </c>
      <c r="K120" s="3295">
        <v>83</v>
      </c>
      <c r="L120" s="246"/>
    </row>
    <row r="121" spans="1:12" ht="15.75" customHeight="1">
      <c r="A121" s="3381">
        <v>84</v>
      </c>
      <c r="B121" s="76" t="s">
        <v>4238</v>
      </c>
      <c r="C121" s="101"/>
      <c r="D121" s="3390"/>
      <c r="E121" s="3391"/>
      <c r="F121" s="3305"/>
      <c r="G121" s="3306"/>
      <c r="H121" s="3306"/>
      <c r="I121" s="3307"/>
      <c r="J121" s="1367" t="s">
        <v>3805</v>
      </c>
      <c r="K121" s="3295">
        <v>84</v>
      </c>
      <c r="L121" s="246"/>
    </row>
    <row r="122" spans="1:12" ht="15.75" customHeight="1">
      <c r="A122" s="3381">
        <v>85</v>
      </c>
      <c r="B122" s="76" t="s">
        <v>4239</v>
      </c>
      <c r="C122" s="101"/>
      <c r="D122" s="3390"/>
      <c r="E122" s="3391"/>
      <c r="F122" s="3305"/>
      <c r="G122" s="3306"/>
      <c r="H122" s="3306"/>
      <c r="I122" s="3307"/>
      <c r="J122" s="1367" t="s">
        <v>3806</v>
      </c>
      <c r="K122" s="3295">
        <v>85</v>
      </c>
      <c r="L122" s="246"/>
    </row>
    <row r="123" spans="1:12" ht="15.75" customHeight="1">
      <c r="A123" s="3381">
        <v>86</v>
      </c>
      <c r="B123" s="76" t="s">
        <v>4166</v>
      </c>
      <c r="C123" s="101"/>
      <c r="D123" s="3390">
        <f t="shared" ref="D123:I123" si="15">SUM(D116:D122)</f>
        <v>0</v>
      </c>
      <c r="E123" s="3391">
        <f t="shared" si="15"/>
        <v>0</v>
      </c>
      <c r="F123" s="3305">
        <f t="shared" si="15"/>
        <v>0</v>
      </c>
      <c r="G123" s="3306">
        <f t="shared" si="15"/>
        <v>0</v>
      </c>
      <c r="H123" s="3306">
        <f t="shared" si="15"/>
        <v>0</v>
      </c>
      <c r="I123" s="3307">
        <f t="shared" si="15"/>
        <v>0</v>
      </c>
      <c r="J123" s="1367"/>
      <c r="K123" s="3295">
        <v>86</v>
      </c>
      <c r="L123" s="246"/>
    </row>
    <row r="124" spans="1:12" ht="15.75" customHeight="1">
      <c r="A124" s="3381">
        <v>87</v>
      </c>
      <c r="B124" s="76" t="s">
        <v>3792</v>
      </c>
      <c r="C124" s="101"/>
      <c r="D124" s="3388"/>
      <c r="E124" s="3389"/>
      <c r="F124" s="3303"/>
      <c r="G124" s="3286"/>
      <c r="H124" s="3286"/>
      <c r="I124" s="3304"/>
      <c r="J124" s="3281"/>
      <c r="K124" s="3295">
        <v>87</v>
      </c>
      <c r="L124" s="246"/>
    </row>
    <row r="125" spans="1:12" ht="15.75" customHeight="1" thickBot="1">
      <c r="A125" s="3381">
        <v>88</v>
      </c>
      <c r="B125" s="76" t="s">
        <v>647</v>
      </c>
      <c r="C125" s="101"/>
      <c r="D125" s="2640">
        <v>2341028</v>
      </c>
      <c r="E125" s="3337">
        <v>0</v>
      </c>
      <c r="F125" s="3308">
        <v>0</v>
      </c>
      <c r="G125" s="3279"/>
      <c r="H125" s="3287">
        <v>0</v>
      </c>
      <c r="I125" s="2640">
        <f>D125+E125+F125+G125+H125</f>
        <v>2341028</v>
      </c>
      <c r="J125" s="3294" t="s">
        <v>648</v>
      </c>
      <c r="K125" s="3295">
        <v>88</v>
      </c>
      <c r="L125" s="246"/>
    </row>
    <row r="126" spans="1:12" ht="15.75" customHeight="1">
      <c r="A126" s="2736">
        <v>89</v>
      </c>
      <c r="B126" s="2783" t="s">
        <v>649</v>
      </c>
      <c r="C126" s="2737"/>
      <c r="D126" s="2784">
        <v>143234118</v>
      </c>
      <c r="E126" s="3392">
        <v>6177212</v>
      </c>
      <c r="F126" s="3308">
        <v>-596295</v>
      </c>
      <c r="G126" s="3279"/>
      <c r="H126" s="3287">
        <v>0</v>
      </c>
      <c r="I126" s="2640">
        <f t="shared" ref="I126:I134" si="16">D126+E126+F126+G126+H126</f>
        <v>148815035</v>
      </c>
      <c r="J126" s="3294" t="s">
        <v>650</v>
      </c>
      <c r="K126" s="3295">
        <v>89</v>
      </c>
      <c r="L126" s="246"/>
    </row>
    <row r="127" spans="1:12" ht="15.75" customHeight="1">
      <c r="A127" s="3381">
        <v>90</v>
      </c>
      <c r="B127" s="76" t="s">
        <v>651</v>
      </c>
      <c r="C127" s="101"/>
      <c r="D127" s="2640">
        <v>15753805</v>
      </c>
      <c r="E127" s="3337">
        <v>2658720</v>
      </c>
      <c r="F127" s="3308">
        <v>-2987059</v>
      </c>
      <c r="G127" s="3279"/>
      <c r="H127" s="3287">
        <v>-98039</v>
      </c>
      <c r="I127" s="2640">
        <f t="shared" si="16"/>
        <v>15327427</v>
      </c>
      <c r="J127" s="3294" t="s">
        <v>652</v>
      </c>
      <c r="K127" s="3295">
        <v>90</v>
      </c>
      <c r="L127" s="246"/>
    </row>
    <row r="128" spans="1:12" ht="15.75" customHeight="1">
      <c r="A128" s="3381">
        <v>91</v>
      </c>
      <c r="B128" s="76" t="s">
        <v>653</v>
      </c>
      <c r="C128" s="101"/>
      <c r="D128" s="2640">
        <v>8063206</v>
      </c>
      <c r="E128" s="3337">
        <v>0</v>
      </c>
      <c r="F128" s="3308">
        <v>0</v>
      </c>
      <c r="G128" s="3279"/>
      <c r="H128" s="3287">
        <v>0</v>
      </c>
      <c r="I128" s="2640">
        <f t="shared" si="16"/>
        <v>8063206</v>
      </c>
      <c r="J128" s="3294" t="s">
        <v>654</v>
      </c>
      <c r="K128" s="3295">
        <v>91</v>
      </c>
      <c r="L128" s="246"/>
    </row>
    <row r="129" spans="1:12" ht="15.75" customHeight="1">
      <c r="A129" s="3381">
        <v>92</v>
      </c>
      <c r="B129" s="76" t="s">
        <v>655</v>
      </c>
      <c r="C129" s="101"/>
      <c r="D129" s="2640">
        <v>1</v>
      </c>
      <c r="E129" s="3337">
        <v>186813</v>
      </c>
      <c r="F129" s="3308">
        <v>0</v>
      </c>
      <c r="G129" s="3279"/>
      <c r="H129" s="3287">
        <v>0</v>
      </c>
      <c r="I129" s="2640">
        <f t="shared" si="16"/>
        <v>186814</v>
      </c>
      <c r="J129" s="3294" t="s">
        <v>656</v>
      </c>
      <c r="K129" s="3295">
        <v>92</v>
      </c>
      <c r="L129" s="246"/>
    </row>
    <row r="130" spans="1:12" ht="15.75" customHeight="1">
      <c r="A130" s="3381">
        <v>93</v>
      </c>
      <c r="B130" s="13" t="s">
        <v>657</v>
      </c>
      <c r="C130" s="80"/>
      <c r="D130" s="561">
        <v>53410214</v>
      </c>
      <c r="E130" s="3337">
        <v>2495129</v>
      </c>
      <c r="F130" s="3308">
        <v>-1941203</v>
      </c>
      <c r="G130" s="3279"/>
      <c r="H130" s="3287">
        <v>364973</v>
      </c>
      <c r="I130" s="2640">
        <f t="shared" si="16"/>
        <v>54329113</v>
      </c>
      <c r="J130" s="3294" t="s">
        <v>658</v>
      </c>
      <c r="K130" s="3295">
        <v>93</v>
      </c>
      <c r="L130" s="246"/>
    </row>
    <row r="131" spans="1:12" ht="15.75" customHeight="1">
      <c r="A131" s="3381">
        <v>94</v>
      </c>
      <c r="B131" s="3007" t="s">
        <v>659</v>
      </c>
      <c r="C131" s="3008"/>
      <c r="D131" s="3009">
        <v>22496206</v>
      </c>
      <c r="E131" s="3337">
        <v>926932</v>
      </c>
      <c r="F131" s="3308">
        <v>-649191</v>
      </c>
      <c r="G131" s="3279"/>
      <c r="H131" s="3287">
        <v>0</v>
      </c>
      <c r="I131" s="2640">
        <f t="shared" si="16"/>
        <v>22773947</v>
      </c>
      <c r="J131" s="3294" t="s">
        <v>660</v>
      </c>
      <c r="K131" s="3295">
        <v>94</v>
      </c>
      <c r="L131" s="246"/>
    </row>
    <row r="132" spans="1:12" ht="15.75" customHeight="1">
      <c r="A132" s="3381">
        <v>95</v>
      </c>
      <c r="B132" s="3007" t="s">
        <v>661</v>
      </c>
      <c r="C132" s="3010"/>
      <c r="D132" s="1053">
        <v>279275</v>
      </c>
      <c r="E132" s="3391">
        <v>0</v>
      </c>
      <c r="F132" s="3308">
        <v>-220444</v>
      </c>
      <c r="G132" s="3279"/>
      <c r="H132" s="3287">
        <v>0</v>
      </c>
      <c r="I132" s="2640">
        <f t="shared" si="16"/>
        <v>58831</v>
      </c>
      <c r="J132" s="3294" t="s">
        <v>662</v>
      </c>
      <c r="K132" s="3295">
        <v>95</v>
      </c>
      <c r="L132" s="246"/>
    </row>
    <row r="133" spans="1:12" ht="15.75" customHeight="1">
      <c r="A133" s="3381">
        <v>96</v>
      </c>
      <c r="B133" s="1947" t="s">
        <v>332</v>
      </c>
      <c r="C133" s="1947"/>
      <c r="D133" s="1053">
        <v>84944769</v>
      </c>
      <c r="E133" s="3393">
        <v>17703890</v>
      </c>
      <c r="F133" s="3280">
        <v>-5381244</v>
      </c>
      <c r="G133" s="3279"/>
      <c r="H133" s="3287">
        <v>-774985</v>
      </c>
      <c r="I133" s="2640">
        <f t="shared" si="16"/>
        <v>96492430</v>
      </c>
      <c r="J133" s="3294" t="s">
        <v>333</v>
      </c>
      <c r="K133" s="3295">
        <v>96</v>
      </c>
      <c r="L133" s="246"/>
    </row>
    <row r="134" spans="1:12" ht="15.75" customHeight="1">
      <c r="A134" s="3394">
        <v>97</v>
      </c>
      <c r="B134" s="3007" t="s">
        <v>334</v>
      </c>
      <c r="C134" s="1041"/>
      <c r="D134" s="1053">
        <v>42497172</v>
      </c>
      <c r="E134" s="2035">
        <v>200081</v>
      </c>
      <c r="F134" s="3309">
        <v>-9383</v>
      </c>
      <c r="G134" s="3279"/>
      <c r="H134" s="3287">
        <v>0</v>
      </c>
      <c r="I134" s="2640">
        <f t="shared" si="16"/>
        <v>42687870</v>
      </c>
      <c r="J134" s="3294" t="s">
        <v>335</v>
      </c>
      <c r="K134" s="3295">
        <v>97</v>
      </c>
      <c r="L134" s="246"/>
    </row>
    <row r="135" spans="1:12" ht="15.75" customHeight="1">
      <c r="A135" s="2754">
        <v>98</v>
      </c>
      <c r="B135" s="3010" t="s">
        <v>336</v>
      </c>
      <c r="C135" s="1041"/>
      <c r="D135" s="1053">
        <f t="shared" ref="D135:I135" si="17">SUM(D125:D134)</f>
        <v>373019794</v>
      </c>
      <c r="E135" s="2035">
        <f t="shared" si="17"/>
        <v>30348777</v>
      </c>
      <c r="F135" s="3309">
        <f t="shared" si="17"/>
        <v>-11784819</v>
      </c>
      <c r="G135" s="3278">
        <f t="shared" si="17"/>
        <v>0</v>
      </c>
      <c r="H135" s="2640">
        <f t="shared" si="17"/>
        <v>-508051</v>
      </c>
      <c r="I135" s="2640">
        <f t="shared" si="17"/>
        <v>391075701</v>
      </c>
      <c r="J135" s="3281"/>
      <c r="K135" s="3295">
        <v>98</v>
      </c>
      <c r="L135" s="246"/>
    </row>
    <row r="136" spans="1:12" ht="15.75" customHeight="1">
      <c r="A136" s="3381">
        <v>99</v>
      </c>
      <c r="B136" s="3007" t="s">
        <v>337</v>
      </c>
      <c r="C136" s="1041"/>
      <c r="D136" s="1053">
        <v>0</v>
      </c>
      <c r="E136" s="2307"/>
      <c r="F136" s="2618"/>
      <c r="G136" s="1053"/>
      <c r="H136" s="3279"/>
      <c r="I136" s="2640">
        <f>D136+E136-F136+G136+H136</f>
        <v>0</v>
      </c>
      <c r="J136" s="3294" t="s">
        <v>338</v>
      </c>
      <c r="K136" s="3295">
        <v>99</v>
      </c>
      <c r="L136" s="246"/>
    </row>
    <row r="137" spans="1:12" ht="15.75" customHeight="1">
      <c r="A137" s="3381">
        <v>100</v>
      </c>
      <c r="B137" s="3007" t="s">
        <v>3808</v>
      </c>
      <c r="C137" s="1041"/>
      <c r="D137" s="1053">
        <v>403938</v>
      </c>
      <c r="E137" s="3391">
        <v>1519943</v>
      </c>
      <c r="F137" s="3014">
        <v>-12455</v>
      </c>
      <c r="G137" s="390"/>
      <c r="H137" s="3307">
        <v>0</v>
      </c>
      <c r="I137" s="2640">
        <f>D137+E137+F137+G137+H137</f>
        <v>1911426</v>
      </c>
      <c r="J137" s="1366">
        <v>-399.1</v>
      </c>
      <c r="K137" s="3295">
        <v>100</v>
      </c>
      <c r="L137" s="246"/>
    </row>
    <row r="138" spans="1:12" ht="15.75" customHeight="1">
      <c r="A138" s="3381">
        <v>101</v>
      </c>
      <c r="B138" s="3007" t="s">
        <v>4433</v>
      </c>
      <c r="C138" s="1041"/>
      <c r="D138" s="1053">
        <f t="shared" ref="D138:I138" si="18">D135+D136+D137</f>
        <v>373423732</v>
      </c>
      <c r="E138" s="3391">
        <f t="shared" si="18"/>
        <v>31868720</v>
      </c>
      <c r="F138" s="3014">
        <f t="shared" si="18"/>
        <v>-11797274</v>
      </c>
      <c r="G138" s="3279">
        <f t="shared" si="18"/>
        <v>0</v>
      </c>
      <c r="H138" s="3287">
        <f t="shared" si="18"/>
        <v>-508051</v>
      </c>
      <c r="I138" s="2640">
        <f t="shared" si="18"/>
        <v>392987127</v>
      </c>
      <c r="J138" s="3281"/>
      <c r="K138" s="3295">
        <v>101</v>
      </c>
      <c r="L138" s="246"/>
    </row>
    <row r="139" spans="1:12" ht="15.75" customHeight="1">
      <c r="A139" s="3381">
        <v>102</v>
      </c>
      <c r="B139" s="3007" t="s">
        <v>4434</v>
      </c>
      <c r="C139" s="1041"/>
      <c r="D139" s="1053">
        <f t="shared" ref="D139:I139" si="19">D84+D97+D114+D138+D31+D123</f>
        <v>12562887611</v>
      </c>
      <c r="E139" s="3391">
        <f t="shared" si="19"/>
        <v>779672276</v>
      </c>
      <c r="F139" s="3014">
        <f t="shared" si="19"/>
        <v>-119173516</v>
      </c>
      <c r="G139" s="3279">
        <f t="shared" si="19"/>
        <v>5115726</v>
      </c>
      <c r="H139" s="3279">
        <f t="shared" si="19"/>
        <v>-888133</v>
      </c>
      <c r="I139" s="2640">
        <f t="shared" si="19"/>
        <v>13227613964</v>
      </c>
      <c r="J139" s="3281"/>
      <c r="K139" s="3295">
        <v>102</v>
      </c>
      <c r="L139" s="246"/>
    </row>
    <row r="140" spans="1:12" ht="15.75" customHeight="1">
      <c r="A140" s="3381">
        <v>103</v>
      </c>
      <c r="B140" s="3007" t="s">
        <v>339</v>
      </c>
      <c r="C140" s="1041"/>
      <c r="D140" s="1053"/>
      <c r="E140" s="3391"/>
      <c r="F140" s="3014"/>
      <c r="G140" s="3279"/>
      <c r="H140" s="3287"/>
      <c r="I140" s="2640"/>
      <c r="J140" s="3294" t="s">
        <v>340</v>
      </c>
      <c r="K140" s="3295">
        <v>103</v>
      </c>
      <c r="L140" s="246"/>
    </row>
    <row r="141" spans="1:12" ht="15.75" customHeight="1">
      <c r="A141" s="3381">
        <v>104</v>
      </c>
      <c r="B141" s="1024" t="s">
        <v>341</v>
      </c>
      <c r="C141" s="1024"/>
      <c r="D141" s="1053"/>
      <c r="E141" s="3391"/>
      <c r="F141" s="3014"/>
      <c r="G141" s="3279"/>
      <c r="H141" s="3287"/>
      <c r="I141" s="2640"/>
      <c r="J141" s="3281"/>
      <c r="K141" s="3295">
        <v>104</v>
      </c>
      <c r="L141" s="246"/>
    </row>
    <row r="142" spans="1:12" ht="15.75" customHeight="1">
      <c r="A142" s="3381">
        <v>105</v>
      </c>
      <c r="B142" s="1024" t="s">
        <v>1095</v>
      </c>
      <c r="C142" s="1024"/>
      <c r="D142" s="1053"/>
      <c r="E142" s="3391"/>
      <c r="F142" s="3014"/>
      <c r="G142" s="3279"/>
      <c r="H142" s="3287"/>
      <c r="I142" s="2640">
        <f>D142+E142-F142+G142+H142</f>
        <v>0</v>
      </c>
      <c r="J142" s="3294" t="s">
        <v>1096</v>
      </c>
      <c r="K142" s="3295">
        <v>105</v>
      </c>
      <c r="L142" s="246"/>
    </row>
    <row r="143" spans="1:12" ht="15.75" customHeight="1" thickBot="1">
      <c r="A143" s="2229">
        <v>106</v>
      </c>
      <c r="B143" s="2713" t="s">
        <v>4432</v>
      </c>
      <c r="C143" s="2713"/>
      <c r="D143" s="3011">
        <f t="shared" ref="D143:I143" si="20">D139+D142+D140-D141</f>
        <v>12562887611</v>
      </c>
      <c r="E143" s="2233">
        <f t="shared" si="20"/>
        <v>779672276</v>
      </c>
      <c r="F143" s="3015">
        <f t="shared" si="20"/>
        <v>-119173516</v>
      </c>
      <c r="G143" s="3288">
        <f t="shared" si="20"/>
        <v>5115726</v>
      </c>
      <c r="H143" s="3310">
        <f t="shared" si="20"/>
        <v>-888133</v>
      </c>
      <c r="I143" s="3311">
        <f t="shared" si="20"/>
        <v>13227613964</v>
      </c>
      <c r="J143" s="3312"/>
      <c r="K143" s="3313">
        <v>106</v>
      </c>
      <c r="L143" s="246"/>
    </row>
    <row r="144" spans="1:12" ht="15.75" customHeight="1"/>
    <row r="145" spans="1:12" ht="15.75" customHeight="1">
      <c r="A145" s="13" t="s">
        <v>4493</v>
      </c>
      <c r="F145" s="13" t="s">
        <v>4493</v>
      </c>
      <c r="K145" s="231" t="s">
        <v>1097</v>
      </c>
      <c r="L145" s="231"/>
    </row>
    <row r="146" spans="1:12" ht="15.75" customHeight="1">
      <c r="A146" s="16" t="s">
        <v>1098</v>
      </c>
      <c r="B146" s="16"/>
      <c r="C146" s="16"/>
      <c r="D146" s="16"/>
      <c r="E146" s="16"/>
      <c r="F146" s="3517" t="s">
        <v>1099</v>
      </c>
      <c r="G146" s="3517"/>
      <c r="H146" s="3517"/>
      <c r="I146" s="3517"/>
      <c r="J146" s="3517"/>
      <c r="K146" s="3517"/>
      <c r="L146" s="16"/>
    </row>
    <row r="148" spans="1:12">
      <c r="I148" s="3012"/>
    </row>
    <row r="153" spans="1:12">
      <c r="B153"/>
    </row>
    <row r="154" spans="1:12">
      <c r="B154"/>
    </row>
    <row r="155" spans="1:12">
      <c r="B155"/>
    </row>
    <row r="158" spans="1:12">
      <c r="A158" s="2511"/>
    </row>
    <row r="159" spans="1:12">
      <c r="A159" s="2511"/>
    </row>
    <row r="160" spans="1:12">
      <c r="A160" s="2511"/>
    </row>
    <row r="161" spans="1:1">
      <c r="A161" s="2511"/>
    </row>
    <row r="162" spans="1:1">
      <c r="A162" s="2511"/>
    </row>
    <row r="163" spans="1:1">
      <c r="A163" s="2511"/>
    </row>
    <row r="164" spans="1:1">
      <c r="A164" s="2511"/>
    </row>
    <row r="165" spans="1:1">
      <c r="A165" s="2511"/>
    </row>
    <row r="166" spans="1:1">
      <c r="A166" s="2511"/>
    </row>
    <row r="167" spans="1:1">
      <c r="A167" s="2511"/>
    </row>
    <row r="168" spans="1:1">
      <c r="A168" s="2511"/>
    </row>
    <row r="169" spans="1:1">
      <c r="A169" s="2511"/>
    </row>
    <row r="170" spans="1:1">
      <c r="A170" s="2511"/>
    </row>
    <row r="171" spans="1:1">
      <c r="A171" s="2511"/>
    </row>
    <row r="172" spans="1:1">
      <c r="A172" s="2511"/>
    </row>
    <row r="173" spans="1:1">
      <c r="A173" s="2511"/>
    </row>
    <row r="174" spans="1:1">
      <c r="A174" s="2511"/>
    </row>
    <row r="175" spans="1:1">
      <c r="A175" s="2511"/>
    </row>
    <row r="176" spans="1:1">
      <c r="A176" s="2511"/>
    </row>
    <row r="177" spans="1:1">
      <c r="A177" s="2511"/>
    </row>
    <row r="178" spans="1:1">
      <c r="A178" s="2511"/>
    </row>
    <row r="179" spans="1:1">
      <c r="A179" s="2511"/>
    </row>
    <row r="180" spans="1:1">
      <c r="A180" s="2511"/>
    </row>
    <row r="181" spans="1:1" ht="15.75" thickBot="1">
      <c r="A181" s="1980"/>
    </row>
    <row r="182" spans="1:1">
      <c r="A182" s="2675"/>
    </row>
    <row r="183" spans="1:1">
      <c r="A183" s="2675"/>
    </row>
    <row r="184" spans="1:1">
      <c r="A184" s="2675"/>
    </row>
    <row r="185" spans="1:1">
      <c r="A185" s="2675"/>
    </row>
    <row r="186" spans="1:1">
      <c r="A186" s="2675"/>
    </row>
    <row r="187" spans="1:1">
      <c r="A187" s="2675"/>
    </row>
    <row r="188" spans="1:1">
      <c r="A188" s="2675"/>
    </row>
    <row r="189" spans="1:1">
      <c r="A189" s="2675"/>
    </row>
    <row r="190" spans="1:1">
      <c r="A190" s="2675"/>
    </row>
    <row r="191" spans="1:1">
      <c r="A191" s="2675"/>
    </row>
    <row r="192" spans="1:1">
      <c r="A192" s="2675"/>
    </row>
    <row r="193" spans="1:1">
      <c r="A193" s="2675"/>
    </row>
    <row r="194" spans="1:1">
      <c r="A194" s="2675"/>
    </row>
    <row r="195" spans="1:1">
      <c r="A195" s="2675"/>
    </row>
    <row r="196" spans="1:1">
      <c r="A196" s="2675"/>
    </row>
    <row r="197" spans="1:1">
      <c r="A197" s="2675"/>
    </row>
    <row r="198" spans="1:1">
      <c r="A198" s="2675"/>
    </row>
    <row r="199" spans="1:1">
      <c r="A199" s="2675"/>
    </row>
    <row r="200" spans="1:1" ht="15.75" thickBot="1">
      <c r="A200" s="1980"/>
    </row>
  </sheetData>
  <mergeCells count="2">
    <mergeCell ref="F4:K4"/>
    <mergeCell ref="F146:K146"/>
  </mergeCells>
  <printOptions horizontalCentered="1" verticalCentered="1"/>
  <pageMargins left="0.5" right="0.75" top="0.5" bottom="0.5" header="0.5" footer="0.5"/>
  <pageSetup scale="61" fitToWidth="2" fitToHeight="2" pageOrder="overThenDown" orientation="portrait" r:id="rId1"/>
  <headerFooter alignWithMargins="0"/>
  <rowBreaks count="1" manualBreakCount="1">
    <brk id="71" max="16383" man="1"/>
  </rowBreaks>
  <colBreaks count="1" manualBreakCount="1">
    <brk id="5" max="1048575" man="1"/>
  </colBreaks>
  <customProperties>
    <customPr name="_pios_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ransitionEvaluation="1">
    <tabColor rgb="FF92D050"/>
    <pageSetUpPr fitToPage="1"/>
  </sheetPr>
  <dimension ref="A1:P79"/>
  <sheetViews>
    <sheetView workbookViewId="0"/>
  </sheetViews>
  <sheetFormatPr defaultColWidth="9.6640625" defaultRowHeight="15"/>
  <cols>
    <col min="1" max="1" width="4.6640625" style="13" customWidth="1"/>
    <col min="2" max="2" width="45.6640625" style="13" customWidth="1"/>
    <col min="3" max="3" width="20.44140625" style="13" customWidth="1"/>
    <col min="4" max="5" width="18.6640625" style="13" customWidth="1"/>
    <col min="6" max="16384" width="9.6640625" style="13"/>
  </cols>
  <sheetData>
    <row r="1" spans="1:5" ht="15.75" customHeight="1">
      <c r="A1" s="31" t="s">
        <v>1757</v>
      </c>
      <c r="B1" s="186"/>
      <c r="C1" s="66" t="s">
        <v>3200</v>
      </c>
      <c r="D1" s="187" t="s">
        <v>1759</v>
      </c>
      <c r="E1" s="67" t="s">
        <v>1119</v>
      </c>
    </row>
    <row r="2" spans="1:5" ht="15.75" customHeight="1">
      <c r="A2" s="71" t="str">
        <f>'Data Sheet'!$C$25</f>
        <v xml:space="preserve">Niagara Mohawk Power Corporation </v>
      </c>
      <c r="B2" s="80"/>
      <c r="C2" s="13" t="s">
        <v>1120</v>
      </c>
      <c r="D2" s="77" t="s">
        <v>3219</v>
      </c>
      <c r="E2" s="72"/>
    </row>
    <row r="3" spans="1:5" ht="15.75" customHeight="1">
      <c r="A3" s="73"/>
      <c r="B3" s="101"/>
      <c r="C3" s="76" t="s">
        <v>1121</v>
      </c>
      <c r="D3" s="559" t="str">
        <f>'Data Sheet'!$C$40</f>
        <v>April 30, 2025</v>
      </c>
      <c r="E3" s="94" t="str">
        <f>'Data Sheet'!$C$38</f>
        <v>December 31, 2024</v>
      </c>
    </row>
    <row r="4" spans="1:5" ht="18" customHeight="1">
      <c r="A4" s="216"/>
      <c r="B4" s="217" t="s">
        <v>1122</v>
      </c>
      <c r="C4" s="217"/>
      <c r="D4" s="217"/>
      <c r="E4" s="218"/>
    </row>
    <row r="5" spans="1:5" ht="15.75" customHeight="1">
      <c r="A5" s="71"/>
      <c r="B5" s="13" t="s">
        <v>1123</v>
      </c>
      <c r="E5" s="72"/>
    </row>
    <row r="6" spans="1:5" ht="15.75" customHeight="1">
      <c r="A6" s="71"/>
      <c r="B6" s="13" t="s">
        <v>1124</v>
      </c>
      <c r="E6" s="72"/>
    </row>
    <row r="7" spans="1:5" ht="15.75" customHeight="1">
      <c r="A7" s="71"/>
      <c r="B7" s="13" t="s">
        <v>1125</v>
      </c>
      <c r="E7" s="72"/>
    </row>
    <row r="8" spans="1:5" ht="15.75" customHeight="1">
      <c r="A8" s="71"/>
      <c r="B8" s="13" t="s">
        <v>1126</v>
      </c>
      <c r="E8" s="72"/>
    </row>
    <row r="9" spans="1:5" ht="15.75" customHeight="1">
      <c r="A9" s="71"/>
      <c r="B9" s="13" t="s">
        <v>1127</v>
      </c>
      <c r="E9" s="72"/>
    </row>
    <row r="10" spans="1:5">
      <c r="A10" s="71"/>
      <c r="E10" s="72"/>
    </row>
    <row r="11" spans="1:5">
      <c r="A11" s="73"/>
      <c r="B11" s="76"/>
      <c r="C11" s="76"/>
      <c r="D11" s="76"/>
      <c r="E11" s="75"/>
    </row>
    <row r="12" spans="1:5">
      <c r="A12" s="79"/>
      <c r="C12" s="245" t="s">
        <v>1128</v>
      </c>
      <c r="D12" s="245" t="s">
        <v>1129</v>
      </c>
      <c r="E12" s="195" t="s">
        <v>1791</v>
      </c>
    </row>
    <row r="13" spans="1:5">
      <c r="A13" s="79"/>
      <c r="B13" s="246" t="s">
        <v>1130</v>
      </c>
      <c r="C13" s="245" t="s">
        <v>1131</v>
      </c>
      <c r="D13" s="245" t="s">
        <v>1132</v>
      </c>
      <c r="E13" s="195" t="s">
        <v>1133</v>
      </c>
    </row>
    <row r="14" spans="1:5">
      <c r="A14" s="232" t="s">
        <v>1686</v>
      </c>
      <c r="B14" s="246" t="s">
        <v>1134</v>
      </c>
      <c r="C14" s="245" t="s">
        <v>1135</v>
      </c>
      <c r="D14" s="245" t="s">
        <v>1136</v>
      </c>
      <c r="E14" s="195" t="s">
        <v>2258</v>
      </c>
    </row>
    <row r="15" spans="1:5">
      <c r="A15" s="233" t="s">
        <v>1689</v>
      </c>
      <c r="B15" s="524" t="s">
        <v>2935</v>
      </c>
      <c r="C15" s="277" t="s">
        <v>2936</v>
      </c>
      <c r="D15" s="277" t="s">
        <v>2937</v>
      </c>
      <c r="E15" s="198" t="s">
        <v>2938</v>
      </c>
    </row>
    <row r="16" spans="1:5">
      <c r="A16" s="232">
        <v>1</v>
      </c>
      <c r="B16" s="13" t="s">
        <v>1137</v>
      </c>
      <c r="C16" s="234"/>
      <c r="D16" s="235"/>
      <c r="E16" s="236"/>
    </row>
    <row r="17" spans="1:16">
      <c r="A17" s="232">
        <v>2</v>
      </c>
      <c r="C17" s="90"/>
      <c r="D17" s="90"/>
      <c r="E17" s="237"/>
    </row>
    <row r="18" spans="1:16">
      <c r="A18" s="232">
        <v>3</v>
      </c>
      <c r="C18" s="90"/>
      <c r="D18" s="90"/>
      <c r="E18" s="238"/>
    </row>
    <row r="19" spans="1:16">
      <c r="A19" s="232">
        <v>4</v>
      </c>
      <c r="C19" s="90"/>
      <c r="D19" s="90"/>
      <c r="E19" s="238"/>
    </row>
    <row r="20" spans="1:16">
      <c r="A20" s="232">
        <v>5</v>
      </c>
      <c r="C20" s="90"/>
      <c r="D20" s="90"/>
      <c r="E20" s="238"/>
    </row>
    <row r="21" spans="1:16">
      <c r="A21" s="232">
        <v>6</v>
      </c>
      <c r="C21" s="90"/>
      <c r="D21" s="90"/>
      <c r="E21" s="238"/>
    </row>
    <row r="22" spans="1:16">
      <c r="A22" s="232">
        <v>8</v>
      </c>
      <c r="C22" s="90"/>
      <c r="D22" s="90"/>
      <c r="E22" s="238"/>
    </row>
    <row r="23" spans="1:16">
      <c r="A23" s="232">
        <v>9</v>
      </c>
      <c r="C23" s="90"/>
      <c r="D23" s="90"/>
      <c r="E23" s="238"/>
    </row>
    <row r="24" spans="1:16">
      <c r="A24" s="232">
        <v>10</v>
      </c>
      <c r="C24" s="90"/>
      <c r="D24" s="90"/>
      <c r="E24" s="238"/>
    </row>
    <row r="25" spans="1:16">
      <c r="A25" s="232">
        <v>11</v>
      </c>
      <c r="C25" s="90"/>
      <c r="D25" s="90"/>
      <c r="E25" s="238"/>
    </row>
    <row r="26" spans="1:16">
      <c r="A26" s="232">
        <v>12</v>
      </c>
      <c r="C26" s="90"/>
      <c r="D26" s="90"/>
      <c r="E26" s="238"/>
    </row>
    <row r="27" spans="1:16">
      <c r="A27" s="232">
        <v>13</v>
      </c>
      <c r="C27" s="90"/>
      <c r="D27" s="90"/>
      <c r="E27" s="238"/>
    </row>
    <row r="28" spans="1:16">
      <c r="A28" s="232">
        <v>14</v>
      </c>
      <c r="C28" s="90"/>
      <c r="D28" s="90"/>
      <c r="E28" s="238"/>
    </row>
    <row r="29" spans="1:16">
      <c r="A29" s="232">
        <v>15</v>
      </c>
      <c r="C29" s="90"/>
      <c r="D29" s="90"/>
      <c r="E29" s="238"/>
      <c r="F29" s="16"/>
      <c r="G29" s="16"/>
      <c r="H29" s="16"/>
      <c r="I29" s="16"/>
      <c r="J29" s="16"/>
      <c r="K29" s="16"/>
      <c r="L29" s="16"/>
      <c r="M29" s="16"/>
      <c r="N29" s="16"/>
      <c r="O29" s="16"/>
      <c r="P29" s="16"/>
    </row>
    <row r="30" spans="1:16">
      <c r="A30" s="232">
        <v>16</v>
      </c>
      <c r="C30" s="90"/>
      <c r="D30" s="90"/>
      <c r="E30" s="238"/>
      <c r="F30" s="16"/>
      <c r="G30" s="16"/>
      <c r="H30" s="16"/>
      <c r="I30" s="16"/>
      <c r="J30" s="16"/>
      <c r="K30" s="16"/>
      <c r="L30" s="16"/>
      <c r="M30" s="16"/>
      <c r="N30" s="16"/>
      <c r="O30" s="16"/>
      <c r="P30" s="16"/>
    </row>
    <row r="31" spans="1:16">
      <c r="A31" s="232">
        <v>17</v>
      </c>
      <c r="C31" s="90"/>
      <c r="D31" s="90"/>
      <c r="E31" s="238"/>
      <c r="F31" s="16"/>
      <c r="G31" s="16"/>
      <c r="H31" s="16"/>
      <c r="I31" s="16"/>
      <c r="J31" s="16"/>
      <c r="K31" s="16"/>
      <c r="L31" s="16"/>
      <c r="M31" s="16"/>
      <c r="N31" s="16"/>
      <c r="O31" s="16"/>
      <c r="P31" s="16"/>
    </row>
    <row r="32" spans="1:16">
      <c r="A32" s="232">
        <v>18</v>
      </c>
      <c r="C32" s="90"/>
      <c r="D32" s="90"/>
      <c r="E32" s="238"/>
    </row>
    <row r="33" spans="1:5">
      <c r="A33" s="232">
        <v>19</v>
      </c>
      <c r="C33" s="90"/>
      <c r="D33" s="90"/>
      <c r="E33" s="238"/>
    </row>
    <row r="34" spans="1:5">
      <c r="A34" s="232">
        <v>20</v>
      </c>
      <c r="C34" s="90"/>
      <c r="D34" s="90"/>
      <c r="E34" s="238"/>
    </row>
    <row r="35" spans="1:5">
      <c r="A35" s="232">
        <v>21</v>
      </c>
      <c r="B35" s="13" t="s">
        <v>1138</v>
      </c>
      <c r="C35" s="200"/>
      <c r="D35" s="201"/>
      <c r="E35" s="209"/>
    </row>
    <row r="36" spans="1:5">
      <c r="A36" s="232">
        <v>22</v>
      </c>
      <c r="C36" s="90"/>
      <c r="D36" s="90"/>
      <c r="E36" s="238"/>
    </row>
    <row r="37" spans="1:5">
      <c r="A37" s="232">
        <v>23</v>
      </c>
      <c r="B37" s="13" t="s">
        <v>1746</v>
      </c>
      <c r="C37" s="90"/>
      <c r="D37" s="90"/>
      <c r="E37" s="238"/>
    </row>
    <row r="38" spans="1:5">
      <c r="A38" s="232">
        <v>24</v>
      </c>
      <c r="B38" s="13" t="s">
        <v>1746</v>
      </c>
      <c r="C38" s="90"/>
      <c r="D38" s="90"/>
      <c r="E38" s="238"/>
    </row>
    <row r="39" spans="1:5">
      <c r="A39" s="232">
        <v>25</v>
      </c>
      <c r="B39" s="13" t="s">
        <v>1746</v>
      </c>
      <c r="C39" s="90" t="s">
        <v>1746</v>
      </c>
      <c r="D39" s="90" t="s">
        <v>1746</v>
      </c>
      <c r="E39" s="238" t="s">
        <v>1746</v>
      </c>
    </row>
    <row r="40" spans="1:5">
      <c r="A40" s="232">
        <v>26</v>
      </c>
      <c r="C40" s="90"/>
      <c r="D40" s="90"/>
      <c r="E40" s="238"/>
    </row>
    <row r="41" spans="1:5">
      <c r="A41" s="232">
        <v>27</v>
      </c>
      <c r="C41" s="90"/>
      <c r="D41" s="90"/>
      <c r="E41" s="238"/>
    </row>
    <row r="42" spans="1:5">
      <c r="A42" s="232">
        <v>28</v>
      </c>
      <c r="C42" s="90"/>
      <c r="D42" s="90"/>
      <c r="E42" s="238"/>
    </row>
    <row r="43" spans="1:5">
      <c r="A43" s="232">
        <v>29</v>
      </c>
      <c r="C43" s="90"/>
      <c r="D43" s="90"/>
      <c r="E43" s="238"/>
    </row>
    <row r="44" spans="1:5">
      <c r="A44" s="232">
        <v>30</v>
      </c>
      <c r="C44" s="90"/>
      <c r="D44" s="90"/>
      <c r="E44" s="238"/>
    </row>
    <row r="45" spans="1:5">
      <c r="A45" s="232">
        <v>31</v>
      </c>
      <c r="C45" s="90"/>
      <c r="D45" s="90"/>
      <c r="E45" s="238"/>
    </row>
    <row r="46" spans="1:5">
      <c r="A46" s="232">
        <v>32</v>
      </c>
      <c r="C46" s="90"/>
      <c r="D46" s="90"/>
      <c r="E46" s="238"/>
    </row>
    <row r="47" spans="1:5">
      <c r="A47" s="232">
        <v>33</v>
      </c>
      <c r="C47" s="90"/>
      <c r="D47" s="90"/>
      <c r="E47" s="238"/>
    </row>
    <row r="48" spans="1:5">
      <c r="A48" s="232">
        <v>34</v>
      </c>
      <c r="C48" s="90"/>
      <c r="D48" s="90"/>
      <c r="E48" s="238"/>
    </row>
    <row r="49" spans="1:5">
      <c r="A49" s="232">
        <v>35</v>
      </c>
      <c r="C49" s="90"/>
      <c r="D49" s="90"/>
      <c r="E49" s="238"/>
    </row>
    <row r="50" spans="1:5">
      <c r="A50" s="232">
        <v>36</v>
      </c>
      <c r="C50" s="90"/>
      <c r="D50" s="90"/>
      <c r="E50" s="238"/>
    </row>
    <row r="51" spans="1:5">
      <c r="A51" s="232">
        <v>37</v>
      </c>
      <c r="C51" s="90"/>
      <c r="D51" s="90"/>
      <c r="E51" s="238"/>
    </row>
    <row r="52" spans="1:5">
      <c r="A52" s="232">
        <v>38</v>
      </c>
      <c r="C52" s="90"/>
      <c r="D52" s="90"/>
      <c r="E52" s="238"/>
    </row>
    <row r="53" spans="1:5">
      <c r="A53" s="232">
        <v>39</v>
      </c>
      <c r="C53" s="90"/>
      <c r="D53" s="90"/>
      <c r="E53" s="238"/>
    </row>
    <row r="54" spans="1:5">
      <c r="A54" s="232">
        <v>40</v>
      </c>
      <c r="C54" s="90"/>
      <c r="D54" s="90"/>
      <c r="E54" s="238"/>
    </row>
    <row r="55" spans="1:5">
      <c r="A55" s="232">
        <v>41</v>
      </c>
      <c r="C55" s="90"/>
      <c r="D55" s="90"/>
      <c r="E55" s="238"/>
    </row>
    <row r="56" spans="1:5">
      <c r="A56" s="232">
        <v>42</v>
      </c>
      <c r="C56" s="90"/>
      <c r="D56" s="90"/>
      <c r="E56" s="238"/>
    </row>
    <row r="57" spans="1:5">
      <c r="A57" s="232">
        <v>43</v>
      </c>
      <c r="C57" s="90"/>
      <c r="D57" s="90"/>
      <c r="E57" s="238"/>
    </row>
    <row r="58" spans="1:5">
      <c r="A58" s="232">
        <v>44</v>
      </c>
      <c r="C58" s="90"/>
      <c r="D58" s="90"/>
      <c r="E58" s="238"/>
    </row>
    <row r="59" spans="1:5">
      <c r="A59" s="232">
        <v>45</v>
      </c>
      <c r="C59" s="90"/>
      <c r="D59" s="90"/>
      <c r="E59" s="238"/>
    </row>
    <row r="60" spans="1:5">
      <c r="A60" s="232">
        <v>46</v>
      </c>
      <c r="B60" s="76"/>
      <c r="C60" s="92"/>
      <c r="D60" s="92"/>
      <c r="E60" s="239"/>
    </row>
    <row r="61" spans="1:5" ht="15.75" thickBot="1">
      <c r="A61" s="240">
        <v>47</v>
      </c>
      <c r="B61" s="241" t="s">
        <v>159</v>
      </c>
      <c r="C61" s="242"/>
      <c r="D61" s="243"/>
      <c r="E61" s="244">
        <f>SUM(E17:E60)</f>
        <v>0</v>
      </c>
    </row>
    <row r="63" spans="1:5">
      <c r="A63" s="13" t="s">
        <v>1139</v>
      </c>
      <c r="E63" s="231" t="s">
        <v>1140</v>
      </c>
    </row>
    <row r="64" spans="1:5">
      <c r="A64" s="16" t="s">
        <v>1141</v>
      </c>
      <c r="B64" s="16"/>
      <c r="C64" s="16"/>
      <c r="D64" s="16"/>
      <c r="E64" s="16"/>
    </row>
    <row r="71" spans="2:2">
      <c r="B71"/>
    </row>
    <row r="72" spans="2:2">
      <c r="B72"/>
    </row>
    <row r="73" spans="2:2">
      <c r="B73"/>
    </row>
    <row r="74" spans="2:2">
      <c r="B74"/>
    </row>
    <row r="75" spans="2:2">
      <c r="B75"/>
    </row>
    <row r="76" spans="2:2">
      <c r="B76"/>
    </row>
    <row r="77" spans="2:2">
      <c r="B77"/>
    </row>
    <row r="78" spans="2:2">
      <c r="B78"/>
    </row>
    <row r="79" spans="2:2">
      <c r="B79"/>
    </row>
  </sheetData>
  <printOptions horizontalCentered="1" verticalCentered="1"/>
  <pageMargins left="0.5" right="0.5" top="0.5" bottom="0.5" header="0.5" footer="0.5"/>
  <pageSetup scale="72" orientation="portrait" horizontalDpi="300" verticalDpi="300" r:id="rId1"/>
  <headerFooter alignWithMargins="0"/>
  <customProperties>
    <customPr name="_pios_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ransitionEvaluation="1">
    <tabColor rgb="FF92D050"/>
    <pageSetUpPr fitToPage="1"/>
  </sheetPr>
  <dimension ref="A1:R200"/>
  <sheetViews>
    <sheetView view="pageBreakPreview" zoomScale="60" zoomScaleNormal="60" workbookViewId="0">
      <selection activeCell="H1" sqref="H1:R1048576"/>
    </sheetView>
  </sheetViews>
  <sheetFormatPr defaultColWidth="9.6640625" defaultRowHeight="15"/>
  <cols>
    <col min="1" max="1" width="4.6640625" style="13" customWidth="1"/>
    <col min="2" max="2" width="33" style="13" customWidth="1"/>
    <col min="3" max="3" width="28" style="13" customWidth="1"/>
    <col min="4" max="4" width="10.6640625" style="13" customWidth="1"/>
    <col min="5" max="5" width="12.6640625" style="13" customWidth="1"/>
    <col min="6" max="6" width="18.6640625" style="13" customWidth="1"/>
    <col min="7" max="7" width="6" style="13" customWidth="1"/>
    <col min="8" max="8" width="16" customWidth="1"/>
    <col min="9" max="9" width="13.44140625" customWidth="1"/>
    <col min="10" max="10" width="8" customWidth="1"/>
    <col min="11" max="11" width="10" customWidth="1"/>
    <col min="12" max="12" width="17.44140625" customWidth="1"/>
    <col min="14" max="14" width="13.5546875" customWidth="1"/>
    <col min="15" max="15" width="19.44140625" customWidth="1"/>
    <col min="17" max="17" width="12.6640625" customWidth="1"/>
    <col min="18" max="18" width="16" customWidth="1"/>
    <col min="19" max="16384" width="9.6640625" style="13"/>
  </cols>
  <sheetData>
    <row r="1" spans="1:7">
      <c r="A1" s="1962" t="s">
        <v>1757</v>
      </c>
      <c r="B1" s="2050"/>
      <c r="C1" s="2051" t="s">
        <v>3200</v>
      </c>
      <c r="D1" s="2052" t="s">
        <v>1759</v>
      </c>
      <c r="E1" s="2050"/>
      <c r="F1" s="2234" t="s">
        <v>1760</v>
      </c>
    </row>
    <row r="2" spans="1:7">
      <c r="A2" s="1967" t="str">
        <f>'Data Sheet'!$C$25</f>
        <v xml:space="preserve">Niagara Mohawk Power Corporation </v>
      </c>
      <c r="B2" s="80"/>
      <c r="C2" s="50" t="s">
        <v>5790</v>
      </c>
      <c r="D2" s="90" t="s">
        <v>3219</v>
      </c>
      <c r="E2" s="80"/>
      <c r="F2" s="2224"/>
    </row>
    <row r="3" spans="1:7" ht="15" customHeight="1">
      <c r="A3" s="1970"/>
      <c r="B3" s="101"/>
      <c r="C3" s="85" t="s">
        <v>1101</v>
      </c>
      <c r="D3" s="958" t="str">
        <f>'Data Sheet'!$C$40</f>
        <v>April 30, 2025</v>
      </c>
      <c r="E3" s="267"/>
      <c r="F3" s="2131" t="str">
        <f>'Data Sheet'!$C$38</f>
        <v>December 31, 2024</v>
      </c>
    </row>
    <row r="4" spans="1:7" ht="15" customHeight="1">
      <c r="A4" s="3604" t="s">
        <v>1102</v>
      </c>
      <c r="B4" s="3605"/>
      <c r="C4" s="3605"/>
      <c r="D4" s="3605"/>
      <c r="E4" s="3605"/>
      <c r="F4" s="3606"/>
      <c r="G4" s="16"/>
    </row>
    <row r="5" spans="1:7">
      <c r="A5" s="2074"/>
      <c r="B5" s="87" t="s">
        <v>1103</v>
      </c>
      <c r="C5" s="87"/>
      <c r="D5" s="87"/>
      <c r="E5" s="87"/>
      <c r="F5" s="2215"/>
    </row>
    <row r="6" spans="1:7">
      <c r="A6" s="1967"/>
      <c r="F6" s="1968"/>
    </row>
    <row r="7" spans="1:7">
      <c r="A7" s="1970"/>
      <c r="B7" s="76" t="s">
        <v>1104</v>
      </c>
      <c r="C7" s="76"/>
      <c r="D7" s="76"/>
      <c r="E7" s="76"/>
      <c r="F7" s="2029"/>
    </row>
    <row r="8" spans="1:7">
      <c r="A8" s="2074"/>
      <c r="B8" s="514" t="s">
        <v>1105</v>
      </c>
      <c r="C8" s="83"/>
      <c r="D8" s="83"/>
      <c r="E8" s="83"/>
      <c r="F8" s="2225"/>
    </row>
    <row r="9" spans="1:7">
      <c r="A9" s="1967"/>
      <c r="B9" s="77" t="s">
        <v>1106</v>
      </c>
      <c r="C9" s="77"/>
      <c r="D9" s="77"/>
      <c r="E9" s="515" t="s">
        <v>1107</v>
      </c>
      <c r="F9" s="2224"/>
    </row>
    <row r="10" spans="1:7">
      <c r="A10" s="1967"/>
      <c r="B10" s="77" t="s">
        <v>1108</v>
      </c>
      <c r="C10" s="515" t="s">
        <v>1109</v>
      </c>
      <c r="D10" s="77" t="s">
        <v>1110</v>
      </c>
      <c r="E10" s="515" t="s">
        <v>1111</v>
      </c>
      <c r="F10" s="2200" t="s">
        <v>1112</v>
      </c>
      <c r="G10" s="246"/>
    </row>
    <row r="11" spans="1:7">
      <c r="A11" s="1967" t="s">
        <v>1686</v>
      </c>
      <c r="B11" s="77" t="s">
        <v>1113</v>
      </c>
      <c r="C11" s="515" t="s">
        <v>1114</v>
      </c>
      <c r="D11" s="77" t="s">
        <v>1115</v>
      </c>
      <c r="E11" s="515" t="s">
        <v>1116</v>
      </c>
      <c r="F11" s="2200" t="s">
        <v>2434</v>
      </c>
      <c r="G11" s="246"/>
    </row>
    <row r="12" spans="1:7">
      <c r="A12" s="1970" t="s">
        <v>1689</v>
      </c>
      <c r="B12" s="523" t="s">
        <v>2935</v>
      </c>
      <c r="C12" s="523" t="s">
        <v>2936</v>
      </c>
      <c r="D12" s="523" t="s">
        <v>2937</v>
      </c>
      <c r="E12" s="523" t="s">
        <v>2938</v>
      </c>
      <c r="F12" s="2131"/>
    </row>
    <row r="13" spans="1:7">
      <c r="A13" s="2239" t="s">
        <v>1694</v>
      </c>
      <c r="B13" s="83" t="s">
        <v>5350</v>
      </c>
      <c r="C13" s="13" t="s">
        <v>5357</v>
      </c>
      <c r="D13" s="1653">
        <v>6990</v>
      </c>
      <c r="E13" s="2240">
        <v>46370</v>
      </c>
      <c r="F13" s="2241">
        <v>104999</v>
      </c>
      <c r="G13" s="336"/>
    </row>
    <row r="14" spans="1:7">
      <c r="A14" s="2057" t="s">
        <v>1695</v>
      </c>
      <c r="B14" s="77"/>
      <c r="C14" s="13" t="s">
        <v>5358</v>
      </c>
      <c r="D14" s="77"/>
      <c r="F14" s="2076"/>
      <c r="G14" s="260"/>
    </row>
    <row r="15" spans="1:7">
      <c r="A15" s="2057" t="s">
        <v>1696</v>
      </c>
      <c r="B15" s="77"/>
      <c r="C15" s="13" t="s">
        <v>5359</v>
      </c>
      <c r="D15" s="77"/>
      <c r="F15" s="2076"/>
      <c r="G15" s="260"/>
    </row>
    <row r="16" spans="1:7">
      <c r="A16" s="2057" t="s">
        <v>1697</v>
      </c>
      <c r="B16" s="77"/>
      <c r="C16" s="13" t="s">
        <v>5360</v>
      </c>
      <c r="D16" s="77"/>
      <c r="F16" s="2076"/>
      <c r="G16" s="260"/>
    </row>
    <row r="17" spans="1:7">
      <c r="A17" s="2057" t="s">
        <v>1698</v>
      </c>
      <c r="B17" s="77"/>
      <c r="D17" s="77"/>
      <c r="F17" s="2076"/>
      <c r="G17" s="260"/>
    </row>
    <row r="18" spans="1:7">
      <c r="A18" s="2057" t="s">
        <v>1699</v>
      </c>
      <c r="B18" s="77" t="s">
        <v>7267</v>
      </c>
      <c r="C18" s="13" t="s">
        <v>5361</v>
      </c>
      <c r="D18" s="1487">
        <v>34319</v>
      </c>
      <c r="E18" s="2240">
        <v>45291</v>
      </c>
      <c r="F18" s="2076">
        <v>390790</v>
      </c>
      <c r="G18" s="260"/>
    </row>
    <row r="19" spans="1:7">
      <c r="A19" s="2057" t="s">
        <v>1700</v>
      </c>
      <c r="B19" s="77"/>
      <c r="C19" s="13" t="s">
        <v>3319</v>
      </c>
      <c r="D19" s="77"/>
      <c r="F19" s="2076"/>
      <c r="G19" s="260"/>
    </row>
    <row r="20" spans="1:7">
      <c r="A20" s="2057" t="s">
        <v>1701</v>
      </c>
      <c r="B20" s="77"/>
      <c r="C20" s="13" t="s">
        <v>5362</v>
      </c>
      <c r="D20" s="77"/>
      <c r="F20" s="2076"/>
      <c r="G20" s="260"/>
    </row>
    <row r="21" spans="1:7">
      <c r="A21" s="2057" t="s">
        <v>1702</v>
      </c>
      <c r="B21" s="77"/>
      <c r="C21" s="13" t="s">
        <v>5359</v>
      </c>
      <c r="D21" s="77"/>
      <c r="F21" s="2076"/>
      <c r="G21" s="260"/>
    </row>
    <row r="22" spans="1:7">
      <c r="A22" s="2057" t="s">
        <v>1703</v>
      </c>
      <c r="B22" s="77"/>
      <c r="C22" s="13" t="s">
        <v>5363</v>
      </c>
      <c r="D22" s="77"/>
      <c r="F22" s="2076"/>
      <c r="G22" s="260"/>
    </row>
    <row r="23" spans="1:7">
      <c r="A23" s="2057" t="s">
        <v>1704</v>
      </c>
      <c r="B23" s="77"/>
      <c r="D23" s="77"/>
      <c r="F23" s="2076"/>
      <c r="G23" s="260"/>
    </row>
    <row r="24" spans="1:7">
      <c r="A24" s="2057" t="s">
        <v>1705</v>
      </c>
      <c r="B24" s="77" t="s">
        <v>7268</v>
      </c>
      <c r="C24" s="13" t="s">
        <v>5361</v>
      </c>
      <c r="D24" s="1487">
        <v>34319</v>
      </c>
      <c r="E24" s="2240">
        <v>45291</v>
      </c>
      <c r="F24" s="2076">
        <v>415014</v>
      </c>
      <c r="G24" s="260"/>
    </row>
    <row r="25" spans="1:7">
      <c r="A25" s="2057" t="s">
        <v>1706</v>
      </c>
      <c r="B25" s="77"/>
      <c r="C25" s="13" t="s">
        <v>5364</v>
      </c>
      <c r="D25" s="77"/>
      <c r="F25" s="2076"/>
      <c r="G25" s="260"/>
    </row>
    <row r="26" spans="1:7">
      <c r="A26" s="2057" t="s">
        <v>1707</v>
      </c>
      <c r="B26" s="77"/>
      <c r="C26" s="13" t="s">
        <v>5359</v>
      </c>
      <c r="D26" s="77"/>
      <c r="F26" s="2076"/>
      <c r="G26" s="260"/>
    </row>
    <row r="27" spans="1:7">
      <c r="A27" s="2057" t="s">
        <v>1708</v>
      </c>
      <c r="B27" s="77"/>
      <c r="C27" s="13" t="s">
        <v>5365</v>
      </c>
      <c r="D27" s="77"/>
      <c r="F27" s="2076"/>
      <c r="G27" s="260"/>
    </row>
    <row r="28" spans="1:7">
      <c r="A28" s="2057" t="s">
        <v>1709</v>
      </c>
      <c r="B28" s="77"/>
      <c r="D28" s="77"/>
      <c r="F28" s="2076"/>
      <c r="G28" s="260"/>
    </row>
    <row r="29" spans="1:7">
      <c r="A29" s="2057" t="s">
        <v>1710</v>
      </c>
      <c r="B29" s="77" t="s">
        <v>5351</v>
      </c>
      <c r="C29" s="13" t="s">
        <v>5361</v>
      </c>
      <c r="D29" s="1667">
        <v>31670</v>
      </c>
      <c r="E29" s="1667">
        <v>45473</v>
      </c>
      <c r="F29" s="2076">
        <v>7705</v>
      </c>
      <c r="G29" s="260"/>
    </row>
    <row r="30" spans="1:7">
      <c r="A30" s="2057" t="s">
        <v>1711</v>
      </c>
      <c r="B30" s="77" t="s">
        <v>5352</v>
      </c>
      <c r="C30" s="13" t="s">
        <v>5366</v>
      </c>
      <c r="D30" s="77"/>
      <c r="F30" s="2076"/>
      <c r="G30" s="260"/>
    </row>
    <row r="31" spans="1:7">
      <c r="A31" s="2057" t="s">
        <v>1712</v>
      </c>
      <c r="B31" s="77"/>
      <c r="C31" s="13" t="s">
        <v>5359</v>
      </c>
      <c r="D31" s="77"/>
      <c r="F31" s="2076"/>
      <c r="G31" s="260"/>
    </row>
    <row r="32" spans="1:7">
      <c r="A32" s="2057" t="s">
        <v>1713</v>
      </c>
      <c r="B32" s="77"/>
      <c r="C32" s="13" t="s">
        <v>5365</v>
      </c>
      <c r="D32" s="77"/>
      <c r="F32" s="2076"/>
      <c r="G32" s="260"/>
    </row>
    <row r="33" spans="1:7">
      <c r="A33" s="2057" t="s">
        <v>558</v>
      </c>
      <c r="B33" s="77"/>
      <c r="D33" s="77"/>
      <c r="F33" s="2076"/>
      <c r="G33" s="260"/>
    </row>
    <row r="34" spans="1:7">
      <c r="A34" s="2057" t="s">
        <v>559</v>
      </c>
      <c r="B34" s="77" t="s">
        <v>5353</v>
      </c>
      <c r="C34" s="13" t="s">
        <v>5361</v>
      </c>
      <c r="D34" s="1667">
        <v>32374</v>
      </c>
      <c r="E34" s="1667">
        <v>47233</v>
      </c>
      <c r="F34" s="2076">
        <v>514603</v>
      </c>
      <c r="G34" s="260"/>
    </row>
    <row r="35" spans="1:7">
      <c r="A35" s="2057" t="s">
        <v>560</v>
      </c>
      <c r="B35" s="77"/>
      <c r="C35" s="13" t="s">
        <v>5367</v>
      </c>
      <c r="D35" s="77"/>
      <c r="F35" s="2076"/>
      <c r="G35" s="260"/>
    </row>
    <row r="36" spans="1:7">
      <c r="A36" s="2057" t="s">
        <v>561</v>
      </c>
      <c r="B36" s="77"/>
      <c r="C36" s="13" t="s">
        <v>5368</v>
      </c>
      <c r="D36" s="77"/>
      <c r="F36" s="2076"/>
      <c r="G36" s="260"/>
    </row>
    <row r="37" spans="1:7">
      <c r="A37" s="2057" t="s">
        <v>562</v>
      </c>
      <c r="B37" s="77"/>
      <c r="C37" s="13" t="s">
        <v>5359</v>
      </c>
      <c r="D37" s="77"/>
      <c r="F37" s="2076"/>
      <c r="G37" s="260"/>
    </row>
    <row r="38" spans="1:7">
      <c r="A38" s="2057" t="s">
        <v>563</v>
      </c>
      <c r="B38" s="77"/>
      <c r="C38" s="13" t="s">
        <v>5369</v>
      </c>
      <c r="D38" s="77"/>
      <c r="F38" s="2076"/>
      <c r="G38" s="260"/>
    </row>
    <row r="39" spans="1:7">
      <c r="A39" s="2057" t="s">
        <v>564</v>
      </c>
      <c r="B39" s="77"/>
      <c r="D39" s="77"/>
      <c r="F39" s="2076"/>
      <c r="G39" s="260"/>
    </row>
    <row r="40" spans="1:7">
      <c r="A40" s="2057" t="s">
        <v>2293</v>
      </c>
      <c r="B40" s="77" t="s">
        <v>5354</v>
      </c>
      <c r="C40" s="13" t="s">
        <v>5370</v>
      </c>
      <c r="D40" s="1487">
        <v>33589</v>
      </c>
      <c r="E40" s="1667">
        <v>49207</v>
      </c>
      <c r="F40" s="2076">
        <f>710562</f>
        <v>710562</v>
      </c>
      <c r="G40" s="260"/>
    </row>
    <row r="41" spans="1:7">
      <c r="A41" s="2057" t="s">
        <v>2294</v>
      </c>
      <c r="B41" s="77"/>
      <c r="C41" s="13" t="s">
        <v>5371</v>
      </c>
      <c r="D41" s="77"/>
      <c r="F41" s="2076"/>
      <c r="G41" s="260"/>
    </row>
    <row r="42" spans="1:7">
      <c r="A42" s="2057"/>
      <c r="B42" s="77"/>
      <c r="C42" s="13" t="s">
        <v>5372</v>
      </c>
      <c r="D42" s="77"/>
      <c r="F42" s="2076"/>
      <c r="G42" s="260"/>
    </row>
    <row r="43" spans="1:7">
      <c r="A43" s="2057" t="s">
        <v>2295</v>
      </c>
      <c r="B43" s="77"/>
      <c r="D43" s="77"/>
      <c r="F43" s="2076"/>
      <c r="G43" s="260"/>
    </row>
    <row r="44" spans="1:7">
      <c r="A44" s="2057" t="s">
        <v>2296</v>
      </c>
      <c r="B44" s="77" t="s">
        <v>7269</v>
      </c>
      <c r="C44" s="13" t="s">
        <v>5373</v>
      </c>
      <c r="D44" s="1487">
        <v>33589</v>
      </c>
      <c r="E44" s="2240">
        <v>49633</v>
      </c>
      <c r="F44" s="2076">
        <v>280334</v>
      </c>
      <c r="G44" s="260"/>
    </row>
    <row r="45" spans="1:7">
      <c r="A45" s="2057" t="s">
        <v>2297</v>
      </c>
      <c r="B45" s="77" t="s">
        <v>5356</v>
      </c>
      <c r="C45" s="13" t="s">
        <v>5374</v>
      </c>
      <c r="D45" s="1487"/>
      <c r="E45" s="2240"/>
      <c r="F45" s="2076"/>
      <c r="G45" s="260"/>
    </row>
    <row r="46" spans="1:7">
      <c r="A46" s="2057" t="s">
        <v>2298</v>
      </c>
      <c r="B46" s="77"/>
      <c r="C46" s="13" t="s">
        <v>5359</v>
      </c>
      <c r="D46" s="77"/>
      <c r="F46" s="2076"/>
      <c r="G46" s="260"/>
    </row>
    <row r="47" spans="1:7">
      <c r="A47" s="2057" t="s">
        <v>2299</v>
      </c>
      <c r="B47" s="77"/>
      <c r="C47" s="13" t="s">
        <v>5372</v>
      </c>
      <c r="D47" s="77"/>
      <c r="F47" s="2076"/>
      <c r="G47" s="260"/>
    </row>
    <row r="48" spans="1:7">
      <c r="A48" s="2057" t="s">
        <v>2300</v>
      </c>
      <c r="B48" s="77"/>
      <c r="D48" s="77"/>
      <c r="F48" s="2076"/>
      <c r="G48" s="260"/>
    </row>
    <row r="49" spans="1:7">
      <c r="A49" s="2057" t="s">
        <v>2301</v>
      </c>
      <c r="B49" s="77" t="s">
        <v>7270</v>
      </c>
      <c r="C49" s="13" t="s">
        <v>5373</v>
      </c>
      <c r="D49" s="1487">
        <v>33589</v>
      </c>
      <c r="E49" s="2240">
        <v>49633</v>
      </c>
      <c r="F49" s="2076">
        <v>597878</v>
      </c>
      <c r="G49" s="260"/>
    </row>
    <row r="50" spans="1:7">
      <c r="A50" s="2057" t="s">
        <v>2302</v>
      </c>
      <c r="B50" s="77" t="s">
        <v>5356</v>
      </c>
      <c r="C50" s="13" t="s">
        <v>5375</v>
      </c>
      <c r="D50" s="1487"/>
      <c r="E50" s="2240"/>
      <c r="F50" s="2076"/>
      <c r="G50" s="260"/>
    </row>
    <row r="51" spans="1:7">
      <c r="A51" s="2057" t="s">
        <v>2303</v>
      </c>
      <c r="B51" s="77"/>
      <c r="C51" s="13" t="s">
        <v>5376</v>
      </c>
      <c r="D51" s="77"/>
      <c r="F51" s="2076"/>
      <c r="G51" s="260"/>
    </row>
    <row r="52" spans="1:7">
      <c r="A52" s="2057" t="s">
        <v>2304</v>
      </c>
      <c r="B52" s="77"/>
      <c r="C52" s="13" t="s">
        <v>5359</v>
      </c>
      <c r="D52" s="77"/>
      <c r="F52" s="2076"/>
      <c r="G52" s="260"/>
    </row>
    <row r="53" spans="1:7">
      <c r="A53" s="2057" t="s">
        <v>2305</v>
      </c>
      <c r="B53" s="77"/>
      <c r="C53" s="13" t="s">
        <v>5372</v>
      </c>
      <c r="D53" s="77"/>
      <c r="F53" s="2076"/>
      <c r="G53" s="260"/>
    </row>
    <row r="54" spans="1:7">
      <c r="A54" s="2057" t="s">
        <v>2306</v>
      </c>
      <c r="B54" s="77"/>
      <c r="D54" s="77"/>
      <c r="F54" s="2076"/>
      <c r="G54" s="260"/>
    </row>
    <row r="55" spans="1:7">
      <c r="A55" s="2057" t="s">
        <v>2307</v>
      </c>
      <c r="B55" s="80"/>
      <c r="D55" s="77"/>
      <c r="F55" s="2076"/>
      <c r="G55" s="260"/>
    </row>
    <row r="56" spans="1:7">
      <c r="A56" s="2057" t="s">
        <v>2308</v>
      </c>
      <c r="B56" s="77"/>
      <c r="D56" s="77"/>
      <c r="F56" s="2076"/>
      <c r="G56" s="260"/>
    </row>
    <row r="57" spans="1:7">
      <c r="A57" s="2057" t="s">
        <v>2309</v>
      </c>
      <c r="B57" s="77"/>
      <c r="D57" s="77"/>
      <c r="F57" s="2076"/>
      <c r="G57" s="260"/>
    </row>
    <row r="58" spans="1:7">
      <c r="A58" s="2057" t="s">
        <v>2310</v>
      </c>
      <c r="B58" s="77"/>
      <c r="D58" s="77"/>
      <c r="F58" s="2076"/>
      <c r="G58" s="260"/>
    </row>
    <row r="59" spans="1:7">
      <c r="A59" s="2242" t="s">
        <v>2311</v>
      </c>
      <c r="B59" s="85"/>
      <c r="D59" s="77"/>
      <c r="F59" s="2188"/>
      <c r="G59" s="260"/>
    </row>
    <row r="60" spans="1:7" ht="15.75" thickBot="1">
      <c r="A60" s="2243" t="s">
        <v>2312</v>
      </c>
      <c r="B60" s="2244" t="s">
        <v>159</v>
      </c>
      <c r="C60" s="2245"/>
      <c r="D60" s="2245"/>
      <c r="E60" s="2245"/>
      <c r="F60" s="2246">
        <f>SUM(F13:F59)</f>
        <v>3021885</v>
      </c>
      <c r="G60" s="336"/>
    </row>
    <row r="62" spans="1:7">
      <c r="A62" s="13" t="s">
        <v>1117</v>
      </c>
    </row>
    <row r="63" spans="1:7">
      <c r="A63" s="3517" t="s">
        <v>1118</v>
      </c>
      <c r="B63" s="3517"/>
      <c r="C63" s="3517"/>
      <c r="D63" s="3517"/>
      <c r="E63" s="3517"/>
      <c r="F63" s="3517"/>
      <c r="G63" s="16"/>
    </row>
    <row r="70" spans="2:2">
      <c r="B70"/>
    </row>
    <row r="71" spans="2:2">
      <c r="B71"/>
    </row>
    <row r="72" spans="2:2">
      <c r="B72"/>
    </row>
    <row r="73" spans="2:2">
      <c r="B73"/>
    </row>
    <row r="74" spans="2:2">
      <c r="B74"/>
    </row>
    <row r="75" spans="2:2">
      <c r="B75"/>
    </row>
    <row r="76" spans="2:2">
      <c r="B76"/>
    </row>
    <row r="77" spans="2:2">
      <c r="B77"/>
    </row>
    <row r="78" spans="2:2">
      <c r="B78"/>
    </row>
    <row r="125" spans="1:5" ht="15.75" thickBot="1"/>
    <row r="126" spans="1:5">
      <c r="A126" s="1962"/>
      <c r="B126" s="2197"/>
      <c r="C126" s="2197"/>
      <c r="D126" s="2197"/>
      <c r="E126" s="1964"/>
    </row>
    <row r="127" spans="1:5">
      <c r="A127" s="2511"/>
      <c r="E127" s="2678"/>
    </row>
    <row r="128" spans="1:5">
      <c r="A128" s="2511"/>
      <c r="E128" s="2678"/>
    </row>
    <row r="129" spans="1:6">
      <c r="A129" s="2511"/>
      <c r="E129" s="2678"/>
    </row>
    <row r="130" spans="1:6">
      <c r="A130" s="2511"/>
      <c r="E130" s="2678"/>
    </row>
    <row r="131" spans="1:6">
      <c r="A131" s="2511"/>
      <c r="E131" s="2678"/>
    </row>
    <row r="132" spans="1:6">
      <c r="A132" s="2511"/>
      <c r="C132" s="2850"/>
      <c r="D132" s="2850"/>
      <c r="E132" s="2678"/>
    </row>
    <row r="133" spans="1:6">
      <c r="A133" s="2511"/>
      <c r="C133" s="1097"/>
      <c r="D133" s="1097"/>
      <c r="E133" s="2678"/>
    </row>
    <row r="134" spans="1:6">
      <c r="A134" s="2511"/>
      <c r="C134" s="1097"/>
      <c r="D134" s="1097"/>
      <c r="E134" s="2678"/>
    </row>
    <row r="135" spans="1:6">
      <c r="A135" s="2511"/>
      <c r="C135" s="1097"/>
      <c r="D135" s="1097"/>
      <c r="E135" s="2678"/>
    </row>
    <row r="136" spans="1:6">
      <c r="A136" s="2511"/>
      <c r="C136" s="1097"/>
      <c r="D136" s="1097"/>
      <c r="E136" s="2678"/>
      <c r="F136" s="2678"/>
    </row>
    <row r="137" spans="1:6">
      <c r="A137" s="2511"/>
      <c r="C137" s="1097"/>
      <c r="D137" s="1097"/>
      <c r="E137" s="2678"/>
      <c r="F137" s="2678"/>
    </row>
    <row r="138" spans="1:6">
      <c r="A138" s="2511"/>
      <c r="C138" s="1097"/>
      <c r="D138" s="1097"/>
      <c r="E138" s="2678"/>
      <c r="F138" s="2678"/>
    </row>
    <row r="139" spans="1:6">
      <c r="A139" s="2511"/>
      <c r="C139" s="1097"/>
      <c r="D139" s="1097"/>
      <c r="E139" s="2678"/>
      <c r="F139" s="2678"/>
    </row>
    <row r="140" spans="1:6">
      <c r="A140" s="2511"/>
      <c r="C140" s="1097"/>
      <c r="D140" s="1097"/>
      <c r="E140" s="2678"/>
      <c r="F140" s="2678"/>
    </row>
    <row r="141" spans="1:6">
      <c r="A141" s="2511"/>
      <c r="C141" s="1097"/>
      <c r="D141" s="1097"/>
      <c r="E141" s="2678"/>
      <c r="F141" s="2678"/>
    </row>
    <row r="142" spans="1:6">
      <c r="A142" s="2511"/>
      <c r="C142" s="1097"/>
      <c r="D142" s="1097"/>
      <c r="E142" s="2678"/>
      <c r="F142" s="2678"/>
    </row>
    <row r="143" spans="1:6">
      <c r="A143" s="2511"/>
      <c r="C143" s="1097"/>
      <c r="D143" s="1097"/>
      <c r="E143" s="2678"/>
      <c r="F143" s="2678"/>
    </row>
    <row r="144" spans="1:6">
      <c r="A144" s="2511"/>
      <c r="C144" s="1097"/>
      <c r="D144" s="1097"/>
      <c r="E144" s="2678"/>
      <c r="F144" s="2678"/>
    </row>
    <row r="145" spans="1:6">
      <c r="A145" s="2511"/>
      <c r="C145" s="1097"/>
      <c r="D145" s="1097"/>
      <c r="E145" s="2678"/>
      <c r="F145" s="2678"/>
    </row>
    <row r="146" spans="1:6">
      <c r="A146" s="2511"/>
      <c r="C146" s="1097"/>
      <c r="D146" s="1097"/>
      <c r="E146" s="2678"/>
      <c r="F146" s="2678"/>
    </row>
    <row r="147" spans="1:6">
      <c r="A147" s="2511"/>
      <c r="C147" s="1097"/>
      <c r="D147" s="1097"/>
      <c r="E147" s="2678"/>
      <c r="F147" s="2678"/>
    </row>
    <row r="148" spans="1:6">
      <c r="A148" s="2511"/>
      <c r="C148" s="1097"/>
      <c r="D148" s="1097"/>
      <c r="E148" s="2678"/>
      <c r="F148" s="2678"/>
    </row>
    <row r="149" spans="1:6">
      <c r="A149" s="2511"/>
      <c r="C149" s="1097"/>
      <c r="D149" s="1097"/>
      <c r="E149" s="2678"/>
      <c r="F149" s="2678"/>
    </row>
    <row r="150" spans="1:6">
      <c r="A150" s="2511"/>
      <c r="C150" s="1097"/>
      <c r="D150" s="1097"/>
      <c r="E150" s="2678"/>
      <c r="F150" s="2678"/>
    </row>
    <row r="151" spans="1:6">
      <c r="A151" s="2511"/>
      <c r="C151" s="1097"/>
      <c r="D151" s="1097"/>
      <c r="E151" s="2678"/>
      <c r="F151" s="2678"/>
    </row>
    <row r="152" spans="1:6">
      <c r="A152" s="2511"/>
      <c r="C152" s="1097"/>
      <c r="D152" s="1097"/>
      <c r="E152" s="2678"/>
      <c r="F152" s="2678"/>
    </row>
    <row r="153" spans="1:6">
      <c r="A153" s="2511"/>
      <c r="C153" s="1097"/>
      <c r="D153" s="1097"/>
      <c r="E153" s="2678"/>
      <c r="F153" s="2678"/>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2">
    <mergeCell ref="A4:F4"/>
    <mergeCell ref="A63:F63"/>
  </mergeCells>
  <printOptions horizontalCentered="1" verticalCentered="1"/>
  <pageMargins left="0.5" right="0.5" top="0.5" bottom="0.5" header="0.5" footer="0.5"/>
  <pageSetup scale="74" orientation="portrait" r:id="rId1"/>
  <headerFooter alignWithMargins="0"/>
  <customProperties>
    <customPr name="_pios_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ransitionEvaluation="1">
    <tabColor rgb="FF92D050"/>
  </sheetPr>
  <dimension ref="A1:R377"/>
  <sheetViews>
    <sheetView view="pageBreakPreview" zoomScale="70" zoomScaleNormal="60" zoomScaleSheetLayoutView="70" workbookViewId="0">
      <selection activeCell="I1" sqref="I1:R1048576"/>
    </sheetView>
  </sheetViews>
  <sheetFormatPr defaultColWidth="9.6640625" defaultRowHeight="15"/>
  <cols>
    <col min="1" max="1" width="2.6640625" style="13" customWidth="1"/>
    <col min="2" max="2" width="4.6640625" style="13" customWidth="1"/>
    <col min="3" max="3" width="1.6640625" style="13" customWidth="1"/>
    <col min="4" max="4" width="19.6640625" style="13" customWidth="1"/>
    <col min="5" max="5" width="28.6640625" style="13" customWidth="1"/>
    <col min="6" max="6" width="15.6640625" style="13" customWidth="1"/>
    <col min="7" max="7" width="34.77734375" style="260" customWidth="1"/>
    <col min="8" max="8" width="6" style="260" customWidth="1"/>
    <col min="9" max="9" width="16.6640625" customWidth="1"/>
    <col min="10" max="10" width="17.5546875" customWidth="1"/>
    <col min="11" max="11" width="9.5546875" customWidth="1"/>
    <col min="12" max="12" width="14" customWidth="1"/>
    <col min="13" max="13" width="15.6640625" bestFit="1" customWidth="1"/>
    <col min="14" max="14" width="10.44140625" customWidth="1"/>
    <col min="15" max="15" width="15.6640625" customWidth="1"/>
    <col min="18" max="18" width="18.21875" customWidth="1"/>
    <col min="19" max="16384" width="9.6640625" style="13"/>
  </cols>
  <sheetData>
    <row r="1" spans="1:8" ht="15.75" customHeight="1">
      <c r="A1" s="31"/>
      <c r="B1" s="66" t="s">
        <v>1142</v>
      </c>
      <c r="C1" s="66"/>
      <c r="D1" s="186"/>
      <c r="E1" s="66" t="s">
        <v>3200</v>
      </c>
      <c r="F1" s="188" t="s">
        <v>1759</v>
      </c>
      <c r="G1" s="1681" t="s">
        <v>1760</v>
      </c>
    </row>
    <row r="2" spans="1:8" ht="15.75" customHeight="1">
      <c r="A2" s="71"/>
      <c r="B2" s="13" t="str">
        <f>'Data Sheet'!$C$25</f>
        <v xml:space="preserve">Niagara Mohawk Power Corporation </v>
      </c>
      <c r="D2" s="80"/>
      <c r="E2" s="50" t="s">
        <v>5790</v>
      </c>
      <c r="F2" s="90" t="s">
        <v>3219</v>
      </c>
      <c r="G2" s="238"/>
    </row>
    <row r="3" spans="1:8" ht="15.75" customHeight="1">
      <c r="A3" s="71"/>
      <c r="D3" s="80"/>
      <c r="E3" s="13" t="s">
        <v>1143</v>
      </c>
      <c r="F3" s="559" t="str">
        <f>'Data Sheet'!$C$40</f>
        <v>April 30, 2025</v>
      </c>
      <c r="G3" s="239" t="str">
        <f>'Data Sheet'!$C$38</f>
        <v>December 31, 2024</v>
      </c>
    </row>
    <row r="4" spans="1:8" ht="15.75" customHeight="1">
      <c r="A4" s="3607" t="s">
        <v>1144</v>
      </c>
      <c r="B4" s="3605"/>
      <c r="C4" s="3605"/>
      <c r="D4" s="3605"/>
      <c r="E4" s="3605"/>
      <c r="F4" s="3605"/>
      <c r="G4" s="3608"/>
      <c r="H4" s="337"/>
    </row>
    <row r="5" spans="1:8" ht="15.75" customHeight="1">
      <c r="A5" s="71"/>
      <c r="G5" s="264"/>
    </row>
    <row r="6" spans="1:8" ht="15.75" customHeight="1">
      <c r="A6" s="71"/>
      <c r="B6" s="13" t="s">
        <v>1145</v>
      </c>
      <c r="G6" s="264"/>
    </row>
    <row r="7" spans="1:8" ht="15.75" customHeight="1">
      <c r="A7" s="71"/>
      <c r="B7" s="13" t="s">
        <v>1146</v>
      </c>
      <c r="G7" s="264"/>
    </row>
    <row r="8" spans="1:8" ht="15.75" customHeight="1">
      <c r="A8" s="71"/>
      <c r="B8" s="13" t="s">
        <v>1147</v>
      </c>
      <c r="G8" s="264"/>
    </row>
    <row r="9" spans="1:8" ht="15.75" customHeight="1">
      <c r="A9" s="71"/>
      <c r="B9" s="13" t="s">
        <v>1148</v>
      </c>
      <c r="G9" s="264"/>
    </row>
    <row r="10" spans="1:8" ht="15.75" customHeight="1">
      <c r="A10" s="71"/>
      <c r="B10" s="13" t="s">
        <v>4440</v>
      </c>
      <c r="G10" s="264"/>
    </row>
    <row r="11" spans="1:8" ht="15.75" customHeight="1">
      <c r="A11" s="73"/>
      <c r="B11" s="76"/>
      <c r="C11" s="76"/>
      <c r="D11" s="76"/>
      <c r="E11" s="76"/>
      <c r="F11" s="76"/>
      <c r="G11" s="1227"/>
    </row>
    <row r="12" spans="1:8">
      <c r="A12" s="71"/>
      <c r="C12" s="88"/>
      <c r="D12" s="87"/>
      <c r="E12" s="87"/>
      <c r="F12" s="81"/>
      <c r="G12" s="1682" t="s">
        <v>1149</v>
      </c>
      <c r="H12" s="282"/>
    </row>
    <row r="13" spans="1:8">
      <c r="A13" s="71"/>
      <c r="B13" s="246" t="s">
        <v>1686</v>
      </c>
      <c r="C13" s="245"/>
      <c r="E13" s="246" t="s">
        <v>1150</v>
      </c>
      <c r="F13" s="247"/>
      <c r="G13" s="1682" t="s">
        <v>1151</v>
      </c>
      <c r="H13" s="282"/>
    </row>
    <row r="14" spans="1:8">
      <c r="A14" s="73"/>
      <c r="B14" s="524" t="s">
        <v>1689</v>
      </c>
      <c r="C14" s="92"/>
      <c r="D14" s="76" t="s">
        <v>1152</v>
      </c>
      <c r="E14" s="76"/>
      <c r="F14" s="101"/>
      <c r="G14" s="1683" t="s">
        <v>2936</v>
      </c>
      <c r="H14" s="282"/>
    </row>
    <row r="15" spans="1:8">
      <c r="A15" s="71"/>
      <c r="B15" s="13">
        <v>1</v>
      </c>
      <c r="C15" s="90"/>
      <c r="D15" s="248" t="s">
        <v>2912</v>
      </c>
      <c r="G15" s="238"/>
    </row>
    <row r="16" spans="1:8">
      <c r="A16" s="71"/>
      <c r="B16" s="13">
        <v>2</v>
      </c>
      <c r="C16" s="90"/>
      <c r="G16" s="238"/>
    </row>
    <row r="17" spans="1:7">
      <c r="A17" s="71"/>
      <c r="B17" s="13">
        <v>3</v>
      </c>
      <c r="C17" s="90"/>
      <c r="G17" s="238"/>
    </row>
    <row r="18" spans="1:7">
      <c r="A18" s="71"/>
      <c r="B18" s="13">
        <v>4</v>
      </c>
      <c r="C18" s="90"/>
      <c r="G18" s="238"/>
    </row>
    <row r="19" spans="1:7">
      <c r="A19" s="71"/>
      <c r="B19" s="13">
        <v>5</v>
      </c>
      <c r="C19" s="90"/>
      <c r="G19" s="238"/>
    </row>
    <row r="20" spans="1:7">
      <c r="A20" s="71"/>
      <c r="B20" s="13">
        <v>6</v>
      </c>
      <c r="C20" s="90"/>
      <c r="G20" s="238"/>
    </row>
    <row r="21" spans="1:7">
      <c r="A21" s="71"/>
      <c r="B21" s="13">
        <v>7</v>
      </c>
      <c r="C21" s="90"/>
      <c r="G21" s="238"/>
    </row>
    <row r="22" spans="1:7">
      <c r="A22" s="71"/>
      <c r="B22" s="13">
        <v>8</v>
      </c>
      <c r="C22" s="90"/>
      <c r="G22" s="238"/>
    </row>
    <row r="23" spans="1:7">
      <c r="A23" s="71"/>
      <c r="B23" s="13">
        <v>9</v>
      </c>
      <c r="C23" s="90"/>
      <c r="G23" s="238"/>
    </row>
    <row r="24" spans="1:7">
      <c r="A24" s="71"/>
      <c r="B24" s="13">
        <v>10</v>
      </c>
      <c r="C24" s="90"/>
      <c r="G24" s="238"/>
    </row>
    <row r="25" spans="1:7">
      <c r="A25" s="71"/>
      <c r="B25" s="13">
        <v>11</v>
      </c>
      <c r="C25" s="90"/>
      <c r="G25" s="238"/>
    </row>
    <row r="26" spans="1:7">
      <c r="A26" s="71"/>
      <c r="B26" s="13">
        <v>12</v>
      </c>
      <c r="C26" s="90"/>
      <c r="G26" s="238"/>
    </row>
    <row r="27" spans="1:7">
      <c r="A27" s="71"/>
      <c r="B27" s="13">
        <v>13</v>
      </c>
      <c r="C27" s="90"/>
      <c r="G27" s="238"/>
    </row>
    <row r="28" spans="1:7">
      <c r="A28" s="71"/>
      <c r="B28" s="13">
        <v>14</v>
      </c>
      <c r="C28" s="90"/>
      <c r="G28" s="238"/>
    </row>
    <row r="29" spans="1:7">
      <c r="A29" s="71"/>
      <c r="B29" s="13">
        <v>15</v>
      </c>
      <c r="C29" s="90"/>
      <c r="G29" s="238"/>
    </row>
    <row r="30" spans="1:7">
      <c r="A30" s="71"/>
      <c r="B30" s="13">
        <v>16</v>
      </c>
      <c r="C30" s="90"/>
      <c r="G30" s="238"/>
    </row>
    <row r="31" spans="1:7">
      <c r="A31" s="71"/>
      <c r="B31" s="13">
        <v>17</v>
      </c>
      <c r="C31" s="90"/>
      <c r="G31" s="238"/>
    </row>
    <row r="32" spans="1:7">
      <c r="A32" s="71"/>
      <c r="B32" s="13">
        <v>18</v>
      </c>
      <c r="C32" s="90"/>
      <c r="D32" s="13" t="s">
        <v>1153</v>
      </c>
      <c r="G32" s="238">
        <f>G301</f>
        <v>1669226851</v>
      </c>
    </row>
    <row r="33" spans="1:7">
      <c r="A33" s="71"/>
      <c r="B33" s="13">
        <v>19</v>
      </c>
      <c r="C33" s="90"/>
      <c r="E33" s="13" t="s">
        <v>1154</v>
      </c>
      <c r="G33" s="222">
        <f>G32</f>
        <v>1669226851</v>
      </c>
    </row>
    <row r="34" spans="1:7">
      <c r="A34" s="71"/>
      <c r="B34" s="13">
        <v>20</v>
      </c>
      <c r="C34" s="90"/>
      <c r="G34" s="238"/>
    </row>
    <row r="35" spans="1:7">
      <c r="A35" s="71"/>
      <c r="B35" s="13">
        <v>21</v>
      </c>
      <c r="C35" s="90"/>
      <c r="D35" s="248" t="s">
        <v>2913</v>
      </c>
      <c r="G35" s="238"/>
    </row>
    <row r="36" spans="1:7">
      <c r="A36" s="71"/>
      <c r="B36" s="13">
        <v>22</v>
      </c>
      <c r="C36" s="90"/>
      <c r="G36" s="238"/>
    </row>
    <row r="37" spans="1:7">
      <c r="A37" s="71"/>
      <c r="B37" s="13">
        <v>23</v>
      </c>
      <c r="C37" s="90"/>
      <c r="G37" s="238"/>
    </row>
    <row r="38" spans="1:7">
      <c r="A38" s="71"/>
      <c r="B38" s="13">
        <v>24</v>
      </c>
      <c r="C38" s="90"/>
      <c r="G38" s="238"/>
    </row>
    <row r="39" spans="1:7">
      <c r="A39" s="71"/>
      <c r="B39" s="13">
        <v>25</v>
      </c>
      <c r="C39" s="90"/>
      <c r="G39" s="238"/>
    </row>
    <row r="40" spans="1:7">
      <c r="A40" s="71"/>
      <c r="B40" s="13">
        <v>26</v>
      </c>
      <c r="C40" s="90"/>
      <c r="G40" s="238"/>
    </row>
    <row r="41" spans="1:7">
      <c r="A41" s="71"/>
      <c r="B41" s="13">
        <v>27</v>
      </c>
      <c r="C41" s="90"/>
      <c r="G41" s="238"/>
    </row>
    <row r="42" spans="1:7">
      <c r="A42" s="71"/>
      <c r="B42" s="13">
        <v>28</v>
      </c>
      <c r="C42" s="90"/>
      <c r="G42" s="238"/>
    </row>
    <row r="43" spans="1:7">
      <c r="A43" s="71"/>
      <c r="B43" s="13">
        <v>29</v>
      </c>
      <c r="C43" s="90"/>
      <c r="G43" s="238"/>
    </row>
    <row r="44" spans="1:7">
      <c r="A44" s="71"/>
      <c r="B44" s="13">
        <v>30</v>
      </c>
      <c r="C44" s="90"/>
      <c r="D44" s="13" t="s">
        <v>1153</v>
      </c>
      <c r="G44" s="238">
        <f>G353</f>
        <v>210650053</v>
      </c>
    </row>
    <row r="45" spans="1:7">
      <c r="A45" s="71"/>
      <c r="B45" s="13">
        <v>31</v>
      </c>
      <c r="C45" s="90"/>
      <c r="E45" s="13" t="s">
        <v>1154</v>
      </c>
      <c r="G45" s="222">
        <f>G44</f>
        <v>210650053</v>
      </c>
    </row>
    <row r="46" spans="1:7">
      <c r="A46" s="71"/>
      <c r="B46" s="13">
        <v>32</v>
      </c>
      <c r="C46" s="90"/>
      <c r="G46" s="238"/>
    </row>
    <row r="47" spans="1:7">
      <c r="A47" s="71"/>
      <c r="B47" s="13">
        <v>33</v>
      </c>
      <c r="C47" s="90"/>
      <c r="D47" s="248" t="s">
        <v>3450</v>
      </c>
      <c r="G47" s="238"/>
    </row>
    <row r="48" spans="1:7">
      <c r="A48" s="71"/>
      <c r="B48" s="13">
        <v>34</v>
      </c>
      <c r="C48" s="90"/>
      <c r="G48" s="238"/>
    </row>
    <row r="49" spans="1:8">
      <c r="A49" s="71"/>
      <c r="B49" s="13">
        <v>35</v>
      </c>
      <c r="C49" s="90"/>
      <c r="G49" s="238"/>
    </row>
    <row r="50" spans="1:8">
      <c r="A50" s="71"/>
      <c r="B50" s="13">
        <v>36</v>
      </c>
      <c r="C50" s="90"/>
      <c r="G50" s="238"/>
    </row>
    <row r="51" spans="1:8">
      <c r="A51" s="71"/>
      <c r="B51" s="13">
        <v>37</v>
      </c>
      <c r="C51" s="90"/>
      <c r="G51" s="238"/>
    </row>
    <row r="52" spans="1:8">
      <c r="A52" s="71"/>
      <c r="B52" s="13">
        <v>38</v>
      </c>
      <c r="C52" s="90"/>
      <c r="G52" s="238"/>
    </row>
    <row r="53" spans="1:8">
      <c r="A53" s="71"/>
      <c r="B53" s="13">
        <v>39</v>
      </c>
      <c r="C53" s="90"/>
      <c r="G53" s="238"/>
    </row>
    <row r="54" spans="1:8">
      <c r="A54" s="71"/>
      <c r="B54" s="13">
        <v>40</v>
      </c>
      <c r="C54" s="90"/>
      <c r="G54" s="238"/>
    </row>
    <row r="55" spans="1:8">
      <c r="A55" s="71"/>
      <c r="B55" s="13">
        <v>41</v>
      </c>
      <c r="C55" s="90"/>
      <c r="D55" s="13" t="s">
        <v>1153</v>
      </c>
      <c r="G55" s="238">
        <f>G373</f>
        <v>19377713</v>
      </c>
    </row>
    <row r="56" spans="1:8">
      <c r="A56" s="71"/>
      <c r="B56" s="13">
        <v>42</v>
      </c>
      <c r="C56" s="90"/>
      <c r="E56" s="13" t="s">
        <v>1154</v>
      </c>
      <c r="G56" s="222">
        <f>G55</f>
        <v>19377713</v>
      </c>
    </row>
    <row r="57" spans="1:8" ht="15.75" thickBot="1">
      <c r="A57" s="95"/>
      <c r="B57" s="96">
        <v>43</v>
      </c>
      <c r="C57" s="1205"/>
      <c r="D57" s="1206" t="s">
        <v>159</v>
      </c>
      <c r="E57" s="1206"/>
      <c r="F57" s="96"/>
      <c r="G57" s="249">
        <f>G33+G45+G56</f>
        <v>1899254617</v>
      </c>
    </row>
    <row r="59" spans="1:8" ht="15.75">
      <c r="A59" s="13" t="s">
        <v>4494</v>
      </c>
      <c r="B59" s="98"/>
      <c r="C59" s="98"/>
      <c r="D59" s="98"/>
      <c r="E59" s="1368"/>
    </row>
    <row r="60" spans="1:8">
      <c r="A60" s="3517" t="s">
        <v>1155</v>
      </c>
      <c r="B60" s="3517"/>
      <c r="C60" s="3517"/>
      <c r="D60" s="3517"/>
      <c r="E60" s="3517"/>
      <c r="F60" s="3517"/>
      <c r="G60" s="3517"/>
      <c r="H60" s="337"/>
    </row>
    <row r="61" spans="1:8" ht="15.75">
      <c r="A61" s="3593" t="s">
        <v>1156</v>
      </c>
      <c r="B61" s="3593"/>
      <c r="C61" s="3593"/>
      <c r="D61" s="3593"/>
      <c r="E61" s="3593"/>
      <c r="F61" s="3593"/>
      <c r="G61" s="3593"/>
      <c r="H61" s="337"/>
    </row>
    <row r="62" spans="1:8" ht="15.75" thickBot="1">
      <c r="B62" s="13" t="str">
        <f>'Data Sheet'!$C$25</f>
        <v xml:space="preserve">Niagara Mohawk Power Corporation </v>
      </c>
      <c r="F62" s="552" t="str">
        <f>'Data Sheet'!$C$40</f>
        <v>April 30, 2025</v>
      </c>
      <c r="G62" s="1684" t="str">
        <f>'Data Sheet'!$C$38</f>
        <v>December 31, 2024</v>
      </c>
      <c r="H62" s="1684"/>
    </row>
    <row r="63" spans="1:8">
      <c r="A63" s="1962"/>
      <c r="B63" s="1963"/>
      <c r="C63" s="1963"/>
      <c r="D63" s="1963"/>
      <c r="E63" s="1963"/>
      <c r="F63" s="1963"/>
      <c r="G63" s="2014"/>
    </row>
    <row r="64" spans="1:8" ht="15.75">
      <c r="A64" s="2015"/>
      <c r="B64" s="16"/>
      <c r="C64" s="16"/>
      <c r="D64" s="17" t="s">
        <v>1144</v>
      </c>
      <c r="E64" s="16"/>
      <c r="F64" s="16"/>
      <c r="G64" s="2016"/>
      <c r="H64" s="337"/>
    </row>
    <row r="65" spans="1:7">
      <c r="A65" s="1967"/>
      <c r="G65" s="2017"/>
    </row>
    <row r="66" spans="1:7" ht="15.75">
      <c r="A66" s="2074"/>
      <c r="B66" s="87"/>
      <c r="C66" s="87"/>
      <c r="D66" s="1689" t="s">
        <v>4869</v>
      </c>
      <c r="E66" s="87"/>
      <c r="F66" s="87"/>
      <c r="G66" s="2075"/>
    </row>
    <row r="67" spans="1:7">
      <c r="A67" s="1967"/>
      <c r="B67" s="13">
        <v>1</v>
      </c>
      <c r="D67" s="13" t="s">
        <v>6257</v>
      </c>
      <c r="G67" s="2076">
        <v>84743762</v>
      </c>
    </row>
    <row r="68" spans="1:7">
      <c r="A68" s="1967"/>
      <c r="B68" s="13">
        <f>B67+1</f>
        <v>2</v>
      </c>
      <c r="D68" s="13" t="s">
        <v>5951</v>
      </c>
      <c r="G68" s="2076">
        <v>33727686</v>
      </c>
    </row>
    <row r="69" spans="1:7">
      <c r="A69" s="1967"/>
      <c r="B69" s="13">
        <f t="shared" ref="B69:B118" si="0">B68+1</f>
        <v>3</v>
      </c>
      <c r="D69" s="13" t="s">
        <v>5957</v>
      </c>
      <c r="G69" s="2076">
        <v>17870934</v>
      </c>
    </row>
    <row r="70" spans="1:7">
      <c r="A70" s="1967"/>
      <c r="B70" s="13">
        <f t="shared" si="0"/>
        <v>4</v>
      </c>
      <c r="D70" s="13" t="s">
        <v>6262</v>
      </c>
      <c r="G70" s="2076">
        <v>13150151</v>
      </c>
    </row>
    <row r="71" spans="1:7">
      <c r="A71" s="1967"/>
      <c r="B71" s="13">
        <f t="shared" si="0"/>
        <v>5</v>
      </c>
      <c r="D71" s="13" t="s">
        <v>5960</v>
      </c>
      <c r="G71" s="2076">
        <v>11260450</v>
      </c>
    </row>
    <row r="72" spans="1:7">
      <c r="A72" s="1967"/>
      <c r="B72" s="13">
        <f t="shared" si="0"/>
        <v>6</v>
      </c>
      <c r="D72" s="13" t="s">
        <v>5953</v>
      </c>
      <c r="G72" s="2076">
        <v>11134704</v>
      </c>
    </row>
    <row r="73" spans="1:7">
      <c r="A73" s="1967"/>
      <c r="B73" s="13">
        <f t="shared" si="0"/>
        <v>7</v>
      </c>
      <c r="D73" s="13" t="s">
        <v>5954</v>
      </c>
      <c r="G73" s="2076">
        <v>10134800</v>
      </c>
    </row>
    <row r="74" spans="1:7">
      <c r="A74" s="1967"/>
      <c r="B74" s="13">
        <f t="shared" si="0"/>
        <v>8</v>
      </c>
      <c r="D74" s="13" t="s">
        <v>5955</v>
      </c>
      <c r="E74" s="246"/>
      <c r="F74" s="246"/>
      <c r="G74" s="2076">
        <v>10084103</v>
      </c>
    </row>
    <row r="75" spans="1:7">
      <c r="A75" s="1967"/>
      <c r="B75" s="13">
        <f t="shared" si="0"/>
        <v>9</v>
      </c>
      <c r="C75" s="246"/>
      <c r="D75" s="13" t="s">
        <v>7024</v>
      </c>
      <c r="G75" s="2076">
        <v>8940902</v>
      </c>
    </row>
    <row r="76" spans="1:7">
      <c r="A76" s="1967"/>
      <c r="B76" s="13">
        <f t="shared" si="0"/>
        <v>10</v>
      </c>
      <c r="D76" s="13" t="s">
        <v>5963</v>
      </c>
      <c r="G76" s="2076">
        <v>8133409</v>
      </c>
    </row>
    <row r="77" spans="1:7">
      <c r="A77" s="1967"/>
      <c r="B77" s="13">
        <f t="shared" si="0"/>
        <v>11</v>
      </c>
      <c r="D77" s="13" t="s">
        <v>5952</v>
      </c>
      <c r="G77" s="2076">
        <v>7762701</v>
      </c>
    </row>
    <row r="78" spans="1:7">
      <c r="A78" s="1967"/>
      <c r="B78" s="13">
        <f t="shared" si="0"/>
        <v>12</v>
      </c>
      <c r="D78" s="13" t="s">
        <v>7025</v>
      </c>
      <c r="G78" s="2076">
        <v>7122896</v>
      </c>
    </row>
    <row r="79" spans="1:7">
      <c r="A79" s="1967"/>
      <c r="B79" s="13">
        <f t="shared" si="0"/>
        <v>13</v>
      </c>
      <c r="D79" s="13" t="s">
        <v>7026</v>
      </c>
      <c r="G79" s="2076">
        <v>6605955</v>
      </c>
    </row>
    <row r="80" spans="1:7">
      <c r="A80" s="1967"/>
      <c r="B80" s="13">
        <f t="shared" si="0"/>
        <v>14</v>
      </c>
      <c r="D80" s="13" t="s">
        <v>5961</v>
      </c>
      <c r="G80" s="2076">
        <v>5599190</v>
      </c>
    </row>
    <row r="81" spans="1:7">
      <c r="A81" s="1967"/>
      <c r="B81" s="13">
        <f t="shared" si="0"/>
        <v>15</v>
      </c>
      <c r="D81" s="13" t="s">
        <v>5959</v>
      </c>
      <c r="G81" s="2076">
        <v>5571997</v>
      </c>
    </row>
    <row r="82" spans="1:7">
      <c r="A82" s="1967"/>
      <c r="B82" s="13">
        <f t="shared" si="0"/>
        <v>16</v>
      </c>
      <c r="D82" s="13" t="s">
        <v>5967</v>
      </c>
      <c r="G82" s="2076">
        <v>5534435</v>
      </c>
    </row>
    <row r="83" spans="1:7">
      <c r="A83" s="1967"/>
      <c r="B83" s="13">
        <f t="shared" si="0"/>
        <v>17</v>
      </c>
      <c r="D83" s="13" t="s">
        <v>5974</v>
      </c>
      <c r="G83" s="2076">
        <v>5175971</v>
      </c>
    </row>
    <row r="84" spans="1:7">
      <c r="A84" s="1967"/>
      <c r="B84" s="13">
        <f t="shared" si="0"/>
        <v>18</v>
      </c>
      <c r="D84" s="13" t="s">
        <v>7027</v>
      </c>
      <c r="G84" s="2076">
        <v>5174754</v>
      </c>
    </row>
    <row r="85" spans="1:7">
      <c r="A85" s="1967"/>
      <c r="B85" s="13">
        <f t="shared" si="0"/>
        <v>19</v>
      </c>
      <c r="D85" s="13" t="s">
        <v>5956</v>
      </c>
      <c r="G85" s="2076">
        <v>5071761</v>
      </c>
    </row>
    <row r="86" spans="1:7">
      <c r="A86" s="1967"/>
      <c r="B86" s="13">
        <f t="shared" si="0"/>
        <v>20</v>
      </c>
      <c r="D86" s="13" t="s">
        <v>6258</v>
      </c>
      <c r="G86" s="2076">
        <v>4862621</v>
      </c>
    </row>
    <row r="87" spans="1:7">
      <c r="A87" s="1967"/>
      <c r="B87" s="13">
        <f t="shared" si="0"/>
        <v>21</v>
      </c>
      <c r="D87" s="13" t="s">
        <v>6259</v>
      </c>
      <c r="G87" s="2076">
        <v>4146489</v>
      </c>
    </row>
    <row r="88" spans="1:7">
      <c r="A88" s="1967"/>
      <c r="B88" s="13">
        <f t="shared" si="0"/>
        <v>22</v>
      </c>
      <c r="D88" s="13" t="s">
        <v>5972</v>
      </c>
      <c r="G88" s="2076">
        <v>3669119</v>
      </c>
    </row>
    <row r="89" spans="1:7">
      <c r="A89" s="1967"/>
      <c r="B89" s="13">
        <f t="shared" si="0"/>
        <v>23</v>
      </c>
      <c r="D89" s="13" t="s">
        <v>7028</v>
      </c>
      <c r="G89" s="2076">
        <v>3013393</v>
      </c>
    </row>
    <row r="90" spans="1:7">
      <c r="A90" s="1967"/>
      <c r="B90" s="13">
        <f t="shared" si="0"/>
        <v>24</v>
      </c>
      <c r="D90" s="13" t="s">
        <v>5969</v>
      </c>
      <c r="G90" s="2076">
        <v>2984938</v>
      </c>
    </row>
    <row r="91" spans="1:7">
      <c r="A91" s="1967"/>
      <c r="B91" s="13">
        <f t="shared" si="0"/>
        <v>25</v>
      </c>
      <c r="D91" s="13" t="s">
        <v>5966</v>
      </c>
      <c r="G91" s="2076">
        <v>2960012</v>
      </c>
    </row>
    <row r="92" spans="1:7">
      <c r="A92" s="1967"/>
      <c r="B92" s="13">
        <f t="shared" si="0"/>
        <v>26</v>
      </c>
      <c r="D92" s="13" t="s">
        <v>7029</v>
      </c>
      <c r="G92" s="2076">
        <v>2730473</v>
      </c>
    </row>
    <row r="93" spans="1:7">
      <c r="A93" s="1967"/>
      <c r="B93" s="13">
        <f t="shared" si="0"/>
        <v>27</v>
      </c>
      <c r="D93" s="13" t="s">
        <v>5965</v>
      </c>
      <c r="G93" s="2076">
        <v>2724169</v>
      </c>
    </row>
    <row r="94" spans="1:7">
      <c r="A94" s="1967"/>
      <c r="B94" s="13">
        <f t="shared" si="0"/>
        <v>28</v>
      </c>
      <c r="D94" s="13" t="s">
        <v>7030</v>
      </c>
      <c r="G94" s="2076">
        <v>2682307</v>
      </c>
    </row>
    <row r="95" spans="1:7">
      <c r="A95" s="1967"/>
      <c r="B95" s="13">
        <f t="shared" si="0"/>
        <v>29</v>
      </c>
      <c r="D95" s="13" t="s">
        <v>7031</v>
      </c>
      <c r="G95" s="2076">
        <v>2596433</v>
      </c>
    </row>
    <row r="96" spans="1:7">
      <c r="A96" s="1967"/>
      <c r="B96" s="13">
        <f t="shared" si="0"/>
        <v>30</v>
      </c>
      <c r="D96" s="13" t="s">
        <v>6265</v>
      </c>
      <c r="G96" s="2076">
        <v>2586701</v>
      </c>
    </row>
    <row r="97" spans="1:7">
      <c r="A97" s="1967"/>
      <c r="B97" s="13">
        <f t="shared" si="0"/>
        <v>31</v>
      </c>
      <c r="D97" s="13" t="s">
        <v>5958</v>
      </c>
      <c r="G97" s="2076">
        <v>2537309</v>
      </c>
    </row>
    <row r="98" spans="1:7">
      <c r="A98" s="1967"/>
      <c r="B98" s="13">
        <f t="shared" si="0"/>
        <v>32</v>
      </c>
      <c r="D98" s="13" t="s">
        <v>7032</v>
      </c>
      <c r="G98" s="2076">
        <v>2306530</v>
      </c>
    </row>
    <row r="99" spans="1:7">
      <c r="A99" s="1967"/>
      <c r="B99" s="13">
        <f t="shared" si="0"/>
        <v>33</v>
      </c>
      <c r="D99" s="13" t="s">
        <v>6264</v>
      </c>
      <c r="G99" s="2076">
        <v>2152209</v>
      </c>
    </row>
    <row r="100" spans="1:7">
      <c r="A100" s="1967"/>
      <c r="B100" s="13">
        <f t="shared" si="0"/>
        <v>34</v>
      </c>
      <c r="D100" s="13" t="s">
        <v>5962</v>
      </c>
      <c r="G100" s="2076">
        <v>2104525</v>
      </c>
    </row>
    <row r="101" spans="1:7">
      <c r="A101" s="1967"/>
      <c r="B101" s="13">
        <f t="shared" si="0"/>
        <v>35</v>
      </c>
      <c r="D101" s="13" t="s">
        <v>5970</v>
      </c>
      <c r="G101" s="2076">
        <v>2020484</v>
      </c>
    </row>
    <row r="102" spans="1:7">
      <c r="A102" s="1967"/>
      <c r="B102" s="13">
        <f t="shared" si="0"/>
        <v>36</v>
      </c>
      <c r="D102" s="13" t="s">
        <v>7033</v>
      </c>
      <c r="G102" s="2076">
        <v>2010617</v>
      </c>
    </row>
    <row r="103" spans="1:7">
      <c r="A103" s="1967"/>
      <c r="B103" s="13">
        <f t="shared" si="0"/>
        <v>37</v>
      </c>
      <c r="D103" s="13" t="s">
        <v>7034</v>
      </c>
      <c r="G103" s="2076">
        <v>2005842</v>
      </c>
    </row>
    <row r="104" spans="1:7">
      <c r="A104" s="1967"/>
      <c r="B104" s="13">
        <f t="shared" si="0"/>
        <v>38</v>
      </c>
      <c r="D104" s="13" t="s">
        <v>6260</v>
      </c>
      <c r="G104" s="2076">
        <v>1988756</v>
      </c>
    </row>
    <row r="105" spans="1:7">
      <c r="A105" s="1967"/>
      <c r="B105" s="13">
        <f t="shared" si="0"/>
        <v>39</v>
      </c>
      <c r="D105" s="13" t="s">
        <v>7035</v>
      </c>
      <c r="G105" s="2076">
        <v>1929362</v>
      </c>
    </row>
    <row r="106" spans="1:7">
      <c r="A106" s="1967"/>
      <c r="B106" s="13">
        <f t="shared" si="0"/>
        <v>40</v>
      </c>
      <c r="D106" s="13" t="s">
        <v>7036</v>
      </c>
      <c r="G106" s="2076">
        <v>1916140</v>
      </c>
    </row>
    <row r="107" spans="1:7">
      <c r="A107" s="1967"/>
      <c r="B107" s="13">
        <f t="shared" si="0"/>
        <v>41</v>
      </c>
      <c r="D107" s="13" t="s">
        <v>6261</v>
      </c>
      <c r="G107" s="2076">
        <v>1870821</v>
      </c>
    </row>
    <row r="108" spans="1:7">
      <c r="A108" s="1967"/>
      <c r="B108" s="13">
        <f t="shared" si="0"/>
        <v>42</v>
      </c>
      <c r="D108" s="13" t="s">
        <v>7037</v>
      </c>
      <c r="G108" s="2076">
        <v>1773070</v>
      </c>
    </row>
    <row r="109" spans="1:7">
      <c r="A109" s="1967"/>
      <c r="B109" s="13">
        <f t="shared" si="0"/>
        <v>43</v>
      </c>
      <c r="D109" s="13" t="s">
        <v>7038</v>
      </c>
      <c r="G109" s="2076">
        <v>1732444</v>
      </c>
    </row>
    <row r="110" spans="1:7">
      <c r="A110" s="1967"/>
      <c r="B110" s="13">
        <f t="shared" si="0"/>
        <v>44</v>
      </c>
      <c r="D110" s="13" t="s">
        <v>7039</v>
      </c>
      <c r="G110" s="2076">
        <v>1723256</v>
      </c>
    </row>
    <row r="111" spans="1:7">
      <c r="A111" s="1967"/>
      <c r="B111" s="13">
        <f t="shared" si="0"/>
        <v>45</v>
      </c>
      <c r="D111" s="13" t="s">
        <v>7040</v>
      </c>
      <c r="G111" s="2076">
        <v>1721704</v>
      </c>
    </row>
    <row r="112" spans="1:7">
      <c r="A112" s="1967"/>
      <c r="B112" s="13">
        <f t="shared" si="0"/>
        <v>46</v>
      </c>
      <c r="D112" s="13" t="s">
        <v>5964</v>
      </c>
      <c r="G112" s="2076">
        <v>1704767</v>
      </c>
    </row>
    <row r="113" spans="1:8">
      <c r="A113" s="1967"/>
      <c r="B113" s="13">
        <f t="shared" si="0"/>
        <v>47</v>
      </c>
      <c r="D113" s="13" t="s">
        <v>6263</v>
      </c>
      <c r="G113" s="2076">
        <v>1606681</v>
      </c>
    </row>
    <row r="114" spans="1:8">
      <c r="A114" s="1967"/>
      <c r="B114" s="13">
        <f t="shared" si="0"/>
        <v>48</v>
      </c>
      <c r="D114" s="13" t="s">
        <v>7041</v>
      </c>
      <c r="G114" s="2076">
        <v>1552644</v>
      </c>
    </row>
    <row r="115" spans="1:8">
      <c r="A115" s="1967"/>
      <c r="B115" s="13">
        <f t="shared" si="0"/>
        <v>49</v>
      </c>
      <c r="D115" s="13" t="s">
        <v>7042</v>
      </c>
      <c r="G115" s="2076">
        <v>1498945</v>
      </c>
    </row>
    <row r="116" spans="1:8">
      <c r="A116" s="1967"/>
      <c r="B116" s="13">
        <f t="shared" si="0"/>
        <v>50</v>
      </c>
      <c r="D116" s="13" t="s">
        <v>7043</v>
      </c>
      <c r="G116" s="2076">
        <v>1490037</v>
      </c>
    </row>
    <row r="117" spans="1:8">
      <c r="A117" s="1967"/>
      <c r="B117" s="13">
        <f t="shared" si="0"/>
        <v>51</v>
      </c>
      <c r="D117" s="13" t="s">
        <v>7044</v>
      </c>
      <c r="G117" s="2076">
        <v>1489156</v>
      </c>
    </row>
    <row r="118" spans="1:8">
      <c r="A118" s="1967"/>
      <c r="B118" s="13">
        <f t="shared" si="0"/>
        <v>52</v>
      </c>
      <c r="D118" s="13" t="s">
        <v>7045</v>
      </c>
      <c r="G118" s="2076">
        <v>1460849</v>
      </c>
    </row>
    <row r="119" spans="1:8" ht="15.75" thickBot="1">
      <c r="A119" s="1980"/>
      <c r="B119" s="2019"/>
      <c r="C119" s="2000"/>
      <c r="D119" s="2000"/>
      <c r="E119" s="2000"/>
      <c r="F119" s="2019"/>
      <c r="G119" s="2077"/>
    </row>
    <row r="121" spans="1:8" ht="15.75">
      <c r="A121" s="13" t="s">
        <v>4494</v>
      </c>
      <c r="B121" s="98"/>
      <c r="C121" s="98"/>
      <c r="D121" s="98"/>
      <c r="E121" s="1368"/>
    </row>
    <row r="122" spans="1:8">
      <c r="A122" s="16" t="s">
        <v>1157</v>
      </c>
      <c r="B122" s="16"/>
      <c r="C122" s="16"/>
      <c r="D122" s="16"/>
      <c r="E122" s="16"/>
      <c r="F122" s="16"/>
      <c r="G122" s="337"/>
      <c r="H122" s="337"/>
    </row>
    <row r="123" spans="1:8" ht="15.75" thickBot="1">
      <c r="B123" s="13" t="str">
        <f>'Data Sheet'!$C$25</f>
        <v xml:space="preserve">Niagara Mohawk Power Corporation </v>
      </c>
      <c r="F123" s="552" t="str">
        <f>'Data Sheet'!$C$40</f>
        <v>April 30, 2025</v>
      </c>
      <c r="G123" s="1684" t="str">
        <f>G62</f>
        <v>December 31, 2024</v>
      </c>
      <c r="H123" s="1684"/>
    </row>
    <row r="124" spans="1:8">
      <c r="A124" s="1962"/>
      <c r="B124" s="2197"/>
      <c r="C124" s="2197"/>
      <c r="D124" s="2197"/>
      <c r="E124" s="2197"/>
      <c r="F124" s="2197"/>
      <c r="G124" s="2014"/>
    </row>
    <row r="125" spans="1:8" ht="15.75">
      <c r="A125" s="2781"/>
      <c r="B125" s="16"/>
      <c r="C125" s="16"/>
      <c r="D125" s="17" t="s">
        <v>1144</v>
      </c>
      <c r="E125" s="16"/>
      <c r="F125" s="16"/>
      <c r="G125" s="3017"/>
      <c r="H125" s="337"/>
    </row>
    <row r="126" spans="1:8">
      <c r="A126" s="2078"/>
      <c r="B126" s="1024"/>
      <c r="C126" s="1024"/>
      <c r="D126" s="1024"/>
      <c r="E126" s="1024"/>
      <c r="F126" s="1024"/>
      <c r="G126" s="2079"/>
    </row>
    <row r="127" spans="1:8">
      <c r="A127" s="2018"/>
      <c r="B127" s="1947">
        <v>1</v>
      </c>
      <c r="C127" s="1947"/>
      <c r="D127" s="1947" t="s">
        <v>7046</v>
      </c>
      <c r="E127" s="1947"/>
      <c r="F127" s="1947"/>
      <c r="G127" s="2037">
        <v>1457970</v>
      </c>
    </row>
    <row r="128" spans="1:8">
      <c r="A128" s="2675"/>
      <c r="B128" s="13">
        <f>B127+1</f>
        <v>2</v>
      </c>
      <c r="D128" s="13" t="s">
        <v>6267</v>
      </c>
      <c r="G128" s="2033">
        <v>1446600</v>
      </c>
    </row>
    <row r="129" spans="1:7">
      <c r="A129" s="2675"/>
      <c r="B129" s="13">
        <f t="shared" ref="B129:B179" si="1">B128+1</f>
        <v>3</v>
      </c>
      <c r="D129" s="13" t="s">
        <v>7047</v>
      </c>
      <c r="G129" s="2033">
        <v>1376993</v>
      </c>
    </row>
    <row r="130" spans="1:7">
      <c r="A130" s="2675"/>
      <c r="B130" s="13">
        <f t="shared" si="1"/>
        <v>4</v>
      </c>
      <c r="D130" s="13" t="s">
        <v>5975</v>
      </c>
      <c r="G130" s="2033">
        <v>1366893</v>
      </c>
    </row>
    <row r="131" spans="1:7">
      <c r="A131" s="2675"/>
      <c r="B131" s="13">
        <f t="shared" si="1"/>
        <v>5</v>
      </c>
      <c r="D131" s="13" t="s">
        <v>7048</v>
      </c>
      <c r="G131" s="2033">
        <v>1363913</v>
      </c>
    </row>
    <row r="132" spans="1:7">
      <c r="A132" s="2675"/>
      <c r="B132" s="13">
        <f t="shared" si="1"/>
        <v>6</v>
      </c>
      <c r="D132" s="13" t="s">
        <v>5902</v>
      </c>
      <c r="G132" s="2033">
        <v>1325713</v>
      </c>
    </row>
    <row r="133" spans="1:7">
      <c r="A133" s="2675"/>
      <c r="B133" s="13">
        <f t="shared" si="1"/>
        <v>7</v>
      </c>
      <c r="D133" s="13" t="s">
        <v>6266</v>
      </c>
      <c r="G133" s="2033">
        <v>1307361</v>
      </c>
    </row>
    <row r="134" spans="1:7">
      <c r="A134" s="2675"/>
      <c r="B134" s="13">
        <f t="shared" si="1"/>
        <v>8</v>
      </c>
      <c r="D134" s="13" t="s">
        <v>7049</v>
      </c>
      <c r="G134" s="2033">
        <v>1305010</v>
      </c>
    </row>
    <row r="135" spans="1:7">
      <c r="A135" s="2675"/>
      <c r="B135" s="13">
        <f t="shared" si="1"/>
        <v>9</v>
      </c>
      <c r="D135" s="13" t="s">
        <v>7050</v>
      </c>
      <c r="G135" s="2033">
        <v>1303072</v>
      </c>
    </row>
    <row r="136" spans="1:7">
      <c r="A136" s="2675"/>
      <c r="B136" s="13">
        <f t="shared" si="1"/>
        <v>10</v>
      </c>
      <c r="C136" s="246"/>
      <c r="D136" s="13" t="s">
        <v>7051</v>
      </c>
      <c r="E136" s="246"/>
      <c r="F136" s="246"/>
      <c r="G136" s="2033">
        <v>1294028</v>
      </c>
    </row>
    <row r="137" spans="1:7">
      <c r="A137" s="2675"/>
      <c r="B137" s="13">
        <f t="shared" si="1"/>
        <v>11</v>
      </c>
      <c r="D137" s="13" t="s">
        <v>7052</v>
      </c>
      <c r="G137" s="2033">
        <v>1272701</v>
      </c>
    </row>
    <row r="138" spans="1:7">
      <c r="A138" s="2675"/>
      <c r="B138" s="13">
        <f t="shared" si="1"/>
        <v>12</v>
      </c>
      <c r="D138" s="13" t="s">
        <v>7053</v>
      </c>
      <c r="G138" s="2033">
        <v>1216307</v>
      </c>
    </row>
    <row r="139" spans="1:7">
      <c r="A139" s="2675"/>
      <c r="B139" s="13">
        <f t="shared" si="1"/>
        <v>13</v>
      </c>
      <c r="D139" s="13" t="s">
        <v>7054</v>
      </c>
      <c r="G139" s="2033">
        <v>1186929</v>
      </c>
    </row>
    <row r="140" spans="1:7">
      <c r="A140" s="2675"/>
      <c r="B140" s="13">
        <f t="shared" si="1"/>
        <v>14</v>
      </c>
      <c r="D140" s="13" t="s">
        <v>6268</v>
      </c>
      <c r="G140" s="2033">
        <v>1186702</v>
      </c>
    </row>
    <row r="141" spans="1:7">
      <c r="A141" s="2675"/>
      <c r="B141" s="13">
        <f t="shared" si="1"/>
        <v>15</v>
      </c>
      <c r="D141" s="13" t="s">
        <v>5968</v>
      </c>
      <c r="G141" s="2033">
        <v>1182064</v>
      </c>
    </row>
    <row r="142" spans="1:7">
      <c r="A142" s="2675"/>
      <c r="B142" s="13">
        <f t="shared" si="1"/>
        <v>16</v>
      </c>
      <c r="D142" s="13" t="s">
        <v>7055</v>
      </c>
      <c r="G142" s="2033">
        <v>1119885</v>
      </c>
    </row>
    <row r="143" spans="1:7">
      <c r="A143" s="2675"/>
      <c r="B143" s="13">
        <f t="shared" si="1"/>
        <v>17</v>
      </c>
      <c r="D143" s="13" t="s">
        <v>5973</v>
      </c>
      <c r="G143" s="2033">
        <v>1119279</v>
      </c>
    </row>
    <row r="144" spans="1:7">
      <c r="A144" s="2675"/>
      <c r="B144" s="13">
        <f t="shared" si="1"/>
        <v>18</v>
      </c>
      <c r="D144" s="13" t="s">
        <v>7056</v>
      </c>
      <c r="G144" s="2033">
        <v>1116008</v>
      </c>
    </row>
    <row r="145" spans="1:7">
      <c r="A145" s="2675"/>
      <c r="B145" s="13">
        <f t="shared" si="1"/>
        <v>19</v>
      </c>
      <c r="D145" s="13" t="s">
        <v>7057</v>
      </c>
      <c r="G145" s="2033">
        <v>1101485</v>
      </c>
    </row>
    <row r="146" spans="1:7">
      <c r="A146" s="2675"/>
      <c r="B146" s="13">
        <f t="shared" si="1"/>
        <v>20</v>
      </c>
      <c r="D146" s="13" t="s">
        <v>7058</v>
      </c>
      <c r="G146" s="2033">
        <v>1078465</v>
      </c>
    </row>
    <row r="147" spans="1:7">
      <c r="A147" s="2675"/>
      <c r="B147" s="13">
        <f t="shared" si="1"/>
        <v>21</v>
      </c>
      <c r="D147" s="13" t="s">
        <v>7059</v>
      </c>
      <c r="G147" s="2033">
        <v>1069986</v>
      </c>
    </row>
    <row r="148" spans="1:7">
      <c r="A148" s="2675"/>
      <c r="B148" s="13">
        <f t="shared" si="1"/>
        <v>22</v>
      </c>
      <c r="D148" s="13" t="s">
        <v>7060</v>
      </c>
      <c r="G148" s="2033">
        <v>1043775</v>
      </c>
    </row>
    <row r="149" spans="1:7">
      <c r="A149" s="2675"/>
      <c r="B149" s="13">
        <f t="shared" si="1"/>
        <v>23</v>
      </c>
      <c r="D149" s="13" t="s">
        <v>7061</v>
      </c>
      <c r="G149" s="2033">
        <v>1040106</v>
      </c>
    </row>
    <row r="150" spans="1:7">
      <c r="A150" s="2675"/>
      <c r="B150" s="13">
        <f t="shared" si="1"/>
        <v>24</v>
      </c>
      <c r="D150" s="13" t="s">
        <v>5971</v>
      </c>
      <c r="G150" s="2033">
        <v>1034112</v>
      </c>
    </row>
    <row r="151" spans="1:7">
      <c r="A151" s="2675"/>
      <c r="B151" s="13">
        <f t="shared" si="1"/>
        <v>25</v>
      </c>
      <c r="D151" s="13" t="s">
        <v>7062</v>
      </c>
      <c r="G151" s="2033">
        <v>1015097</v>
      </c>
    </row>
    <row r="152" spans="1:7">
      <c r="A152" s="2675"/>
      <c r="B152" s="13">
        <f t="shared" si="1"/>
        <v>26</v>
      </c>
      <c r="D152" s="13" t="s">
        <v>5519</v>
      </c>
      <c r="G152" s="2033">
        <v>180721257</v>
      </c>
    </row>
    <row r="153" spans="1:7">
      <c r="A153" s="2675"/>
      <c r="B153" s="13">
        <f t="shared" si="1"/>
        <v>27</v>
      </c>
      <c r="F153" s="13" t="s">
        <v>1154</v>
      </c>
      <c r="G153" s="2037">
        <f>SUM(G67:G118,G127:G152)</f>
        <v>549405075</v>
      </c>
    </row>
    <row r="154" spans="1:7" ht="15.75">
      <c r="A154" s="2675"/>
      <c r="B154" s="13">
        <f t="shared" si="1"/>
        <v>28</v>
      </c>
      <c r="D154" s="98" t="s">
        <v>4867</v>
      </c>
      <c r="G154" s="3186"/>
    </row>
    <row r="155" spans="1:7">
      <c r="A155" s="2675"/>
      <c r="B155" s="13">
        <f t="shared" si="1"/>
        <v>29</v>
      </c>
      <c r="D155" s="13" t="s">
        <v>5976</v>
      </c>
      <c r="G155" s="2033">
        <v>180155632</v>
      </c>
    </row>
    <row r="156" spans="1:7">
      <c r="A156" s="2675"/>
      <c r="B156" s="13">
        <f t="shared" si="1"/>
        <v>30</v>
      </c>
      <c r="D156" s="13" t="s">
        <v>5978</v>
      </c>
      <c r="G156" s="2033">
        <v>132366042</v>
      </c>
    </row>
    <row r="157" spans="1:7">
      <c r="A157" s="2675"/>
      <c r="B157" s="13">
        <f t="shared" si="1"/>
        <v>31</v>
      </c>
      <c r="D157" s="13" t="s">
        <v>5979</v>
      </c>
      <c r="G157" s="2033">
        <v>61712560</v>
      </c>
    </row>
    <row r="158" spans="1:7">
      <c r="A158" s="2675"/>
      <c r="B158" s="13">
        <f t="shared" si="1"/>
        <v>32</v>
      </c>
      <c r="D158" s="13" t="s">
        <v>5977</v>
      </c>
      <c r="G158" s="2033">
        <v>53373411</v>
      </c>
    </row>
    <row r="159" spans="1:7">
      <c r="A159" s="2675"/>
      <c r="B159" s="13">
        <f t="shared" si="1"/>
        <v>33</v>
      </c>
      <c r="D159" s="13" t="s">
        <v>7063</v>
      </c>
      <c r="G159" s="2033">
        <v>34492599</v>
      </c>
    </row>
    <row r="160" spans="1:7">
      <c r="A160" s="2675"/>
      <c r="B160" s="13">
        <f t="shared" si="1"/>
        <v>34</v>
      </c>
      <c r="D160" s="13" t="s">
        <v>7064</v>
      </c>
      <c r="G160" s="2033">
        <v>27324590</v>
      </c>
    </row>
    <row r="161" spans="1:7">
      <c r="A161" s="2675"/>
      <c r="B161" s="13">
        <f t="shared" si="1"/>
        <v>35</v>
      </c>
      <c r="D161" s="13" t="s">
        <v>7065</v>
      </c>
      <c r="G161" s="2033">
        <v>26090367</v>
      </c>
    </row>
    <row r="162" spans="1:7">
      <c r="A162" s="2675"/>
      <c r="B162" s="13">
        <f t="shared" si="1"/>
        <v>36</v>
      </c>
      <c r="D162" s="13" t="s">
        <v>7066</v>
      </c>
      <c r="G162" s="2033">
        <v>20849571</v>
      </c>
    </row>
    <row r="163" spans="1:7">
      <c r="A163" s="2675"/>
      <c r="B163" s="13">
        <f t="shared" si="1"/>
        <v>37</v>
      </c>
      <c r="D163" s="13" t="s">
        <v>5980</v>
      </c>
      <c r="G163" s="2033">
        <v>18908256</v>
      </c>
    </row>
    <row r="164" spans="1:7">
      <c r="A164" s="2675"/>
      <c r="B164" s="13">
        <f t="shared" si="1"/>
        <v>38</v>
      </c>
      <c r="D164" s="13" t="s">
        <v>7067</v>
      </c>
      <c r="G164" s="2033">
        <v>14680968</v>
      </c>
    </row>
    <row r="165" spans="1:7">
      <c r="A165" s="2675"/>
      <c r="B165" s="13">
        <f t="shared" si="1"/>
        <v>39</v>
      </c>
      <c r="D165" s="13" t="s">
        <v>7068</v>
      </c>
      <c r="G165" s="2033">
        <v>14486598</v>
      </c>
    </row>
    <row r="166" spans="1:7">
      <c r="A166" s="2675"/>
      <c r="B166" s="13">
        <f t="shared" si="1"/>
        <v>40</v>
      </c>
      <c r="D166" s="13" t="s">
        <v>5981</v>
      </c>
      <c r="G166" s="2033">
        <v>13273535</v>
      </c>
    </row>
    <row r="167" spans="1:7">
      <c r="A167" s="2675"/>
      <c r="B167" s="13">
        <f t="shared" si="1"/>
        <v>41</v>
      </c>
      <c r="D167" s="13" t="s">
        <v>7069</v>
      </c>
      <c r="G167" s="2033">
        <v>12989472</v>
      </c>
    </row>
    <row r="168" spans="1:7">
      <c r="A168" s="2675"/>
      <c r="B168" s="13">
        <f t="shared" si="1"/>
        <v>42</v>
      </c>
      <c r="D168" s="13" t="s">
        <v>5982</v>
      </c>
      <c r="G168" s="2033">
        <v>12331647</v>
      </c>
    </row>
    <row r="169" spans="1:7">
      <c r="A169" s="2675"/>
      <c r="B169" s="13">
        <f t="shared" si="1"/>
        <v>43</v>
      </c>
      <c r="D169" s="13" t="s">
        <v>7070</v>
      </c>
      <c r="G169" s="2033">
        <v>10027370</v>
      </c>
    </row>
    <row r="170" spans="1:7">
      <c r="A170" s="2675"/>
      <c r="B170" s="13">
        <f t="shared" si="1"/>
        <v>44</v>
      </c>
      <c r="D170" s="13" t="s">
        <v>5983</v>
      </c>
      <c r="G170" s="2033">
        <v>9623825</v>
      </c>
    </row>
    <row r="171" spans="1:7">
      <c r="A171" s="2675"/>
      <c r="B171" s="13">
        <f t="shared" si="1"/>
        <v>45</v>
      </c>
      <c r="D171" s="13" t="s">
        <v>5990</v>
      </c>
      <c r="G171" s="2033">
        <v>9611650</v>
      </c>
    </row>
    <row r="172" spans="1:7">
      <c r="A172" s="2675"/>
      <c r="B172" s="13">
        <f t="shared" si="1"/>
        <v>46</v>
      </c>
      <c r="D172" s="13" t="s">
        <v>5986</v>
      </c>
      <c r="G172" s="2033">
        <v>8471007</v>
      </c>
    </row>
    <row r="173" spans="1:7">
      <c r="A173" s="2675"/>
      <c r="B173" s="13">
        <f t="shared" si="1"/>
        <v>47</v>
      </c>
      <c r="D173" s="13" t="s">
        <v>7071</v>
      </c>
      <c r="G173" s="2033">
        <v>8023198</v>
      </c>
    </row>
    <row r="174" spans="1:7">
      <c r="A174" s="2675"/>
      <c r="B174" s="13">
        <f t="shared" si="1"/>
        <v>48</v>
      </c>
      <c r="D174" s="13" t="s">
        <v>7072</v>
      </c>
      <c r="G174" s="2033">
        <v>7849845</v>
      </c>
    </row>
    <row r="175" spans="1:7">
      <c r="A175" s="2675"/>
      <c r="B175" s="13">
        <f t="shared" si="1"/>
        <v>49</v>
      </c>
      <c r="D175" s="13" t="s">
        <v>5988</v>
      </c>
      <c r="G175" s="2033">
        <v>7631571</v>
      </c>
    </row>
    <row r="176" spans="1:7">
      <c r="A176" s="2675"/>
      <c r="B176" s="13">
        <f t="shared" si="1"/>
        <v>50</v>
      </c>
      <c r="D176" s="13" t="s">
        <v>7073</v>
      </c>
      <c r="G176" s="2033">
        <v>7221939</v>
      </c>
    </row>
    <row r="177" spans="1:8">
      <c r="A177" s="2675"/>
      <c r="B177" s="13">
        <f t="shared" si="1"/>
        <v>51</v>
      </c>
      <c r="D177" s="13" t="s">
        <v>5991</v>
      </c>
      <c r="G177" s="2033">
        <v>6944498</v>
      </c>
    </row>
    <row r="178" spans="1:8">
      <c r="A178" s="2675"/>
      <c r="B178" s="13">
        <f t="shared" si="1"/>
        <v>52</v>
      </c>
      <c r="D178" s="13" t="s">
        <v>5987</v>
      </c>
      <c r="G178" s="2033">
        <v>6924011</v>
      </c>
    </row>
    <row r="179" spans="1:8">
      <c r="A179" s="2675"/>
      <c r="B179" s="13">
        <f t="shared" si="1"/>
        <v>53</v>
      </c>
      <c r="D179" s="13" t="s">
        <v>7074</v>
      </c>
      <c r="G179" s="2033">
        <v>6536095</v>
      </c>
    </row>
    <row r="180" spans="1:8" ht="15.75" thickBot="1">
      <c r="A180" s="1980"/>
      <c r="B180" s="2713"/>
      <c r="C180" s="2753"/>
      <c r="D180" s="2753"/>
      <c r="E180" s="2753"/>
      <c r="F180" s="2713"/>
      <c r="G180" s="2042"/>
    </row>
    <row r="182" spans="1:8" ht="15.75">
      <c r="A182" s="13" t="s">
        <v>4494</v>
      </c>
      <c r="B182" s="98"/>
      <c r="C182" s="98"/>
      <c r="D182" s="98"/>
      <c r="E182" s="1368"/>
    </row>
    <row r="183" spans="1:8">
      <c r="A183" s="3517" t="s">
        <v>1158</v>
      </c>
      <c r="B183" s="3517"/>
      <c r="C183" s="3517"/>
      <c r="D183" s="3517"/>
      <c r="E183" s="3517"/>
      <c r="F183" s="3517"/>
      <c r="G183" s="3517"/>
      <c r="H183" s="337"/>
    </row>
    <row r="184" spans="1:8" ht="15.75" thickBot="1">
      <c r="B184" s="13" t="str">
        <f>'Data Sheet'!$C$25</f>
        <v xml:space="preserve">Niagara Mohawk Power Corporation </v>
      </c>
      <c r="F184" s="552" t="str">
        <f>'Data Sheet'!$C$40</f>
        <v>April 30, 2025</v>
      </c>
      <c r="G184" s="1684" t="str">
        <f>'Data Sheet'!$C$38</f>
        <v>December 31, 2024</v>
      </c>
      <c r="H184" s="1684"/>
    </row>
    <row r="185" spans="1:8">
      <c r="A185" s="1962"/>
      <c r="B185" s="2197"/>
      <c r="C185" s="2197"/>
      <c r="D185" s="2197"/>
      <c r="E185" s="2197"/>
      <c r="F185" s="1964"/>
      <c r="G185" s="2014"/>
    </row>
    <row r="186" spans="1:8" ht="15.75">
      <c r="A186" s="2781"/>
      <c r="B186" s="16"/>
      <c r="C186" s="16"/>
      <c r="D186" s="17" t="s">
        <v>1144</v>
      </c>
      <c r="E186" s="16"/>
      <c r="F186" s="2679"/>
      <c r="G186" s="3017"/>
      <c r="H186" s="337"/>
    </row>
    <row r="187" spans="1:8">
      <c r="A187" s="2078"/>
      <c r="B187" s="1024"/>
      <c r="C187" s="1024"/>
      <c r="D187" s="1024"/>
      <c r="E187" s="1024"/>
      <c r="F187" s="2782"/>
      <c r="G187" s="2079"/>
    </row>
    <row r="188" spans="1:8">
      <c r="A188" s="2675"/>
      <c r="B188" s="13">
        <v>1</v>
      </c>
      <c r="D188" s="13" t="s">
        <v>5995</v>
      </c>
      <c r="G188" s="2817">
        <v>6526749</v>
      </c>
    </row>
    <row r="189" spans="1:8">
      <c r="A189" s="2675"/>
      <c r="B189" s="13">
        <f>B188+1</f>
        <v>2</v>
      </c>
      <c r="D189" s="13" t="s">
        <v>5996</v>
      </c>
      <c r="G189" s="2817">
        <v>6219524</v>
      </c>
    </row>
    <row r="190" spans="1:8">
      <c r="A190" s="2675"/>
      <c r="B190" s="13">
        <f>B189+1</f>
        <v>3</v>
      </c>
      <c r="D190" s="13" t="s">
        <v>7075</v>
      </c>
      <c r="G190" s="2817">
        <v>5878899</v>
      </c>
    </row>
    <row r="191" spans="1:8">
      <c r="A191" s="2675"/>
      <c r="B191" s="13">
        <f t="shared" ref="B191:B240" si="2">B190+1</f>
        <v>4</v>
      </c>
      <c r="D191" s="13" t="s">
        <v>7076</v>
      </c>
      <c r="G191" s="2817">
        <v>5842188</v>
      </c>
    </row>
    <row r="192" spans="1:8">
      <c r="A192" s="2675"/>
      <c r="B192" s="13">
        <f t="shared" si="2"/>
        <v>5</v>
      </c>
      <c r="D192" s="13" t="s">
        <v>5985</v>
      </c>
      <c r="G192" s="2817">
        <v>5410066</v>
      </c>
    </row>
    <row r="193" spans="1:7">
      <c r="A193" s="2675"/>
      <c r="B193" s="13">
        <f t="shared" si="2"/>
        <v>6</v>
      </c>
      <c r="D193" s="13" t="s">
        <v>7077</v>
      </c>
      <c r="G193" s="2817">
        <v>5378389</v>
      </c>
    </row>
    <row r="194" spans="1:7">
      <c r="A194" s="2675"/>
      <c r="B194" s="13">
        <f t="shared" si="2"/>
        <v>7</v>
      </c>
      <c r="D194" s="13" t="s">
        <v>7078</v>
      </c>
      <c r="G194" s="2817">
        <v>5283626</v>
      </c>
    </row>
    <row r="195" spans="1:7">
      <c r="A195" s="2675"/>
      <c r="B195" s="13">
        <f t="shared" si="2"/>
        <v>8</v>
      </c>
      <c r="D195" s="13" t="s">
        <v>7079</v>
      </c>
      <c r="G195" s="2817">
        <v>5257358</v>
      </c>
    </row>
    <row r="196" spans="1:7">
      <c r="A196" s="2675"/>
      <c r="B196" s="13">
        <f t="shared" si="2"/>
        <v>9</v>
      </c>
      <c r="D196" s="13" t="s">
        <v>7080</v>
      </c>
      <c r="G196" s="2817">
        <v>5244369</v>
      </c>
    </row>
    <row r="197" spans="1:7">
      <c r="A197" s="2675"/>
      <c r="B197" s="13">
        <f t="shared" si="2"/>
        <v>10</v>
      </c>
      <c r="C197" s="246"/>
      <c r="D197" s="13" t="s">
        <v>7081</v>
      </c>
      <c r="G197" s="2817">
        <v>5134670</v>
      </c>
    </row>
    <row r="198" spans="1:7">
      <c r="A198" s="2675"/>
      <c r="B198" s="13">
        <f t="shared" si="2"/>
        <v>11</v>
      </c>
      <c r="D198" s="13" t="s">
        <v>7082</v>
      </c>
      <c r="G198" s="2817">
        <v>5115789</v>
      </c>
    </row>
    <row r="199" spans="1:7">
      <c r="A199" s="2675"/>
      <c r="B199" s="13">
        <f t="shared" si="2"/>
        <v>12</v>
      </c>
      <c r="D199" s="13" t="s">
        <v>7083</v>
      </c>
      <c r="G199" s="2817">
        <v>4922970</v>
      </c>
    </row>
    <row r="200" spans="1:7">
      <c r="A200" s="2675"/>
      <c r="B200" s="13">
        <f t="shared" si="2"/>
        <v>13</v>
      </c>
      <c r="D200" s="13" t="s">
        <v>7084</v>
      </c>
      <c r="G200" s="2817">
        <v>4902057</v>
      </c>
    </row>
    <row r="201" spans="1:7">
      <c r="A201" s="2675"/>
      <c r="B201" s="13">
        <f t="shared" si="2"/>
        <v>14</v>
      </c>
      <c r="D201" s="13" t="s">
        <v>7085</v>
      </c>
      <c r="G201" s="2817">
        <v>4606510</v>
      </c>
    </row>
    <row r="202" spans="1:7">
      <c r="A202" s="2675"/>
      <c r="B202" s="13">
        <f t="shared" si="2"/>
        <v>15</v>
      </c>
      <c r="D202" s="13" t="s">
        <v>7086</v>
      </c>
      <c r="G202" s="2817">
        <v>4493762</v>
      </c>
    </row>
    <row r="203" spans="1:7">
      <c r="A203" s="2675"/>
      <c r="B203" s="13">
        <f t="shared" si="2"/>
        <v>16</v>
      </c>
      <c r="D203" s="13" t="s">
        <v>7087</v>
      </c>
      <c r="G203" s="2817">
        <v>4363846</v>
      </c>
    </row>
    <row r="204" spans="1:7">
      <c r="A204" s="2675"/>
      <c r="B204" s="13">
        <f t="shared" si="2"/>
        <v>17</v>
      </c>
      <c r="D204" s="13" t="s">
        <v>5984</v>
      </c>
      <c r="G204" s="2817">
        <v>4175704</v>
      </c>
    </row>
    <row r="205" spans="1:7">
      <c r="A205" s="2675"/>
      <c r="B205" s="13">
        <f t="shared" si="2"/>
        <v>18</v>
      </c>
      <c r="D205" s="13" t="s">
        <v>6679</v>
      </c>
      <c r="G205" s="2817">
        <v>4110965</v>
      </c>
    </row>
    <row r="206" spans="1:7">
      <c r="A206" s="2675"/>
      <c r="B206" s="13">
        <f t="shared" si="2"/>
        <v>19</v>
      </c>
      <c r="D206" s="13" t="s">
        <v>7088</v>
      </c>
      <c r="G206" s="2817">
        <v>3969023</v>
      </c>
    </row>
    <row r="207" spans="1:7">
      <c r="A207" s="2675"/>
      <c r="B207" s="13">
        <f t="shared" si="2"/>
        <v>20</v>
      </c>
      <c r="D207" s="13" t="s">
        <v>7089</v>
      </c>
      <c r="G207" s="2817">
        <v>3814123</v>
      </c>
    </row>
    <row r="208" spans="1:7">
      <c r="A208" s="2675"/>
      <c r="B208" s="13">
        <f t="shared" si="2"/>
        <v>21</v>
      </c>
      <c r="D208" s="13" t="s">
        <v>7090</v>
      </c>
      <c r="G208" s="2817">
        <v>3763530</v>
      </c>
    </row>
    <row r="209" spans="1:7">
      <c r="A209" s="2675"/>
      <c r="B209" s="13">
        <f t="shared" si="2"/>
        <v>22</v>
      </c>
      <c r="D209" s="13" t="s">
        <v>6683</v>
      </c>
      <c r="G209" s="2817">
        <v>3759418</v>
      </c>
    </row>
    <row r="210" spans="1:7">
      <c r="A210" s="2675"/>
      <c r="B210" s="13">
        <f t="shared" si="2"/>
        <v>23</v>
      </c>
      <c r="D210" s="13" t="s">
        <v>7091</v>
      </c>
      <c r="G210" s="2817">
        <v>3653623</v>
      </c>
    </row>
    <row r="211" spans="1:7">
      <c r="A211" s="2675"/>
      <c r="B211" s="13">
        <f t="shared" si="2"/>
        <v>24</v>
      </c>
      <c r="D211" s="13" t="s">
        <v>5989</v>
      </c>
      <c r="G211" s="2817">
        <v>3599056</v>
      </c>
    </row>
    <row r="212" spans="1:7">
      <c r="A212" s="2675"/>
      <c r="B212" s="13">
        <f t="shared" si="2"/>
        <v>25</v>
      </c>
      <c r="D212" s="13" t="s">
        <v>7092</v>
      </c>
      <c r="G212" s="2817">
        <v>3531744</v>
      </c>
    </row>
    <row r="213" spans="1:7">
      <c r="A213" s="2675"/>
      <c r="B213" s="13">
        <f t="shared" si="2"/>
        <v>26</v>
      </c>
      <c r="D213" s="13" t="s">
        <v>7093</v>
      </c>
      <c r="G213" s="2817">
        <v>3373533</v>
      </c>
    </row>
    <row r="214" spans="1:7">
      <c r="A214" s="2675"/>
      <c r="B214" s="13">
        <f t="shared" si="2"/>
        <v>27</v>
      </c>
      <c r="D214" s="13" t="s">
        <v>7094</v>
      </c>
      <c r="G214" s="2817">
        <v>3362313</v>
      </c>
    </row>
    <row r="215" spans="1:7">
      <c r="A215" s="2675"/>
      <c r="B215" s="13">
        <f t="shared" si="2"/>
        <v>28</v>
      </c>
      <c r="D215" s="32" t="s">
        <v>7095</v>
      </c>
      <c r="E215" s="32"/>
      <c r="G215" s="2817">
        <v>3296733</v>
      </c>
    </row>
    <row r="216" spans="1:7">
      <c r="A216" s="2675"/>
      <c r="B216" s="13">
        <f t="shared" si="2"/>
        <v>29</v>
      </c>
      <c r="D216" s="13" t="s">
        <v>7096</v>
      </c>
      <c r="G216" s="2817">
        <v>3294432</v>
      </c>
    </row>
    <row r="217" spans="1:7">
      <c r="A217" s="2675"/>
      <c r="B217" s="13">
        <f t="shared" si="2"/>
        <v>30</v>
      </c>
      <c r="D217" s="13" t="s">
        <v>7097</v>
      </c>
      <c r="G217" s="2817">
        <v>3187823</v>
      </c>
    </row>
    <row r="218" spans="1:7">
      <c r="A218" s="2675"/>
      <c r="B218" s="13">
        <f t="shared" si="2"/>
        <v>31</v>
      </c>
      <c r="D218" s="13" t="s">
        <v>5999</v>
      </c>
      <c r="G218" s="2817">
        <v>3122617</v>
      </c>
    </row>
    <row r="219" spans="1:7">
      <c r="A219" s="2675"/>
      <c r="B219" s="13">
        <f t="shared" si="2"/>
        <v>32</v>
      </c>
      <c r="D219" s="13" t="s">
        <v>7098</v>
      </c>
      <c r="G219" s="2817">
        <v>3102523</v>
      </c>
    </row>
    <row r="220" spans="1:7">
      <c r="A220" s="2675"/>
      <c r="B220" s="13">
        <f t="shared" si="2"/>
        <v>33</v>
      </c>
      <c r="D220" s="13" t="s">
        <v>7099</v>
      </c>
      <c r="G220" s="2817">
        <v>3071220</v>
      </c>
    </row>
    <row r="221" spans="1:7">
      <c r="A221" s="2675"/>
      <c r="B221" s="13">
        <f t="shared" si="2"/>
        <v>34</v>
      </c>
      <c r="D221" s="13" t="s">
        <v>7100</v>
      </c>
      <c r="G221" s="2817">
        <v>3007265</v>
      </c>
    </row>
    <row r="222" spans="1:7">
      <c r="A222" s="2675"/>
      <c r="B222" s="13">
        <f t="shared" si="2"/>
        <v>35</v>
      </c>
      <c r="D222" s="13" t="s">
        <v>7101</v>
      </c>
      <c r="G222" s="2817">
        <v>3001255</v>
      </c>
    </row>
    <row r="223" spans="1:7">
      <c r="A223" s="2675"/>
      <c r="B223" s="13">
        <f t="shared" si="2"/>
        <v>36</v>
      </c>
      <c r="D223" s="13" t="s">
        <v>7102</v>
      </c>
      <c r="G223" s="2817">
        <v>2944045</v>
      </c>
    </row>
    <row r="224" spans="1:7">
      <c r="A224" s="2675"/>
      <c r="B224" s="13">
        <f t="shared" si="2"/>
        <v>37</v>
      </c>
      <c r="D224" s="13" t="s">
        <v>5992</v>
      </c>
      <c r="G224" s="2817">
        <v>2913799</v>
      </c>
    </row>
    <row r="225" spans="1:8">
      <c r="A225" s="2675"/>
      <c r="B225" s="13">
        <f t="shared" si="2"/>
        <v>38</v>
      </c>
      <c r="D225" s="13" t="s">
        <v>7103</v>
      </c>
      <c r="G225" s="2817">
        <v>2818168</v>
      </c>
    </row>
    <row r="226" spans="1:8">
      <c r="A226" s="2675"/>
      <c r="B226" s="13">
        <f t="shared" si="2"/>
        <v>39</v>
      </c>
      <c r="D226" s="13" t="s">
        <v>7104</v>
      </c>
      <c r="G226" s="2817">
        <v>2803642</v>
      </c>
    </row>
    <row r="227" spans="1:8">
      <c r="A227" s="2675"/>
      <c r="B227" s="13">
        <f t="shared" si="2"/>
        <v>40</v>
      </c>
      <c r="D227" s="13" t="s">
        <v>7105</v>
      </c>
      <c r="G227" s="2817">
        <v>2761455</v>
      </c>
    </row>
    <row r="228" spans="1:8">
      <c r="A228" s="2675"/>
      <c r="B228" s="13">
        <f t="shared" si="2"/>
        <v>41</v>
      </c>
      <c r="D228" s="13" t="s">
        <v>7106</v>
      </c>
      <c r="G228" s="2817">
        <v>2717359</v>
      </c>
    </row>
    <row r="229" spans="1:8">
      <c r="A229" s="2675"/>
      <c r="B229" s="13">
        <f t="shared" si="2"/>
        <v>42</v>
      </c>
      <c r="D229" s="13" t="s">
        <v>6680</v>
      </c>
      <c r="G229" s="2817">
        <v>2691700</v>
      </c>
    </row>
    <row r="230" spans="1:8" ht="15.75">
      <c r="A230" s="2675"/>
      <c r="B230" s="13">
        <f t="shared" si="2"/>
        <v>43</v>
      </c>
      <c r="D230" s="13" t="s">
        <v>7107</v>
      </c>
      <c r="G230" s="2817">
        <v>2615054</v>
      </c>
      <c r="H230" s="1891"/>
    </row>
    <row r="231" spans="1:8">
      <c r="A231" s="2675"/>
      <c r="B231" s="13">
        <f t="shared" si="2"/>
        <v>44</v>
      </c>
      <c r="D231" s="13" t="s">
        <v>7108</v>
      </c>
      <c r="G231" s="2817">
        <v>2590397</v>
      </c>
    </row>
    <row r="232" spans="1:8">
      <c r="A232" s="2675"/>
      <c r="B232" s="13">
        <f t="shared" si="2"/>
        <v>45</v>
      </c>
      <c r="D232" s="13" t="s">
        <v>7109</v>
      </c>
      <c r="G232" s="2817">
        <v>2575956</v>
      </c>
    </row>
    <row r="233" spans="1:8">
      <c r="A233" s="2675"/>
      <c r="B233" s="13">
        <f t="shared" si="2"/>
        <v>46</v>
      </c>
      <c r="D233" s="13" t="s">
        <v>7110</v>
      </c>
      <c r="G233" s="2817">
        <v>2570696</v>
      </c>
    </row>
    <row r="234" spans="1:8">
      <c r="A234" s="2675"/>
      <c r="B234" s="13">
        <f t="shared" si="2"/>
        <v>47</v>
      </c>
      <c r="D234" s="13" t="s">
        <v>7111</v>
      </c>
      <c r="G234" s="2817">
        <v>2546945</v>
      </c>
    </row>
    <row r="235" spans="1:8">
      <c r="A235" s="2675"/>
      <c r="B235" s="13">
        <f t="shared" si="2"/>
        <v>48</v>
      </c>
      <c r="D235" s="13" t="s">
        <v>7112</v>
      </c>
      <c r="G235" s="2817">
        <v>2504161</v>
      </c>
    </row>
    <row r="236" spans="1:8">
      <c r="A236" s="2675"/>
      <c r="B236" s="13">
        <f t="shared" si="2"/>
        <v>49</v>
      </c>
      <c r="D236" s="13" t="s">
        <v>6681</v>
      </c>
      <c r="G236" s="2817">
        <v>2479893</v>
      </c>
    </row>
    <row r="237" spans="1:8">
      <c r="A237" s="2675"/>
      <c r="B237" s="13">
        <f t="shared" si="2"/>
        <v>50</v>
      </c>
      <c r="D237" s="13" t="s">
        <v>6682</v>
      </c>
      <c r="G237" s="2817">
        <v>2469555</v>
      </c>
    </row>
    <row r="238" spans="1:8">
      <c r="A238" s="2675"/>
      <c r="B238" s="13">
        <f t="shared" si="2"/>
        <v>51</v>
      </c>
      <c r="D238" s="13" t="s">
        <v>7113</v>
      </c>
      <c r="G238" s="2817">
        <v>2459754</v>
      </c>
    </row>
    <row r="239" spans="1:8">
      <c r="A239" s="2675"/>
      <c r="B239" s="13">
        <f t="shared" si="2"/>
        <v>52</v>
      </c>
      <c r="D239" s="13" t="s">
        <v>7114</v>
      </c>
      <c r="G239" s="2817">
        <v>2416571</v>
      </c>
    </row>
    <row r="240" spans="1:8">
      <c r="A240" s="2675"/>
      <c r="B240" s="13">
        <f t="shared" si="2"/>
        <v>53</v>
      </c>
      <c r="D240" s="13" t="s">
        <v>7115</v>
      </c>
      <c r="G240" s="2817">
        <v>2400546</v>
      </c>
    </row>
    <row r="241" spans="1:8" ht="15.75" thickBot="1">
      <c r="A241" s="1980"/>
      <c r="B241" s="2713">
        <f>B240+1</f>
        <v>54</v>
      </c>
      <c r="C241" s="2753"/>
      <c r="D241" s="2753" t="s">
        <v>7116</v>
      </c>
      <c r="E241" s="2753"/>
      <c r="F241" s="2713"/>
      <c r="G241" s="2820">
        <v>2377576</v>
      </c>
    </row>
    <row r="242" spans="1:8">
      <c r="A242" s="2197"/>
      <c r="G242" s="2247"/>
    </row>
    <row r="243" spans="1:8" ht="15.75">
      <c r="A243" s="13" t="s">
        <v>4494</v>
      </c>
      <c r="B243" s="98"/>
      <c r="C243" s="98"/>
      <c r="D243" s="98"/>
      <c r="E243" s="1368"/>
    </row>
    <row r="244" spans="1:8">
      <c r="A244" s="16" t="s">
        <v>1159</v>
      </c>
      <c r="B244" s="16"/>
      <c r="C244" s="16"/>
      <c r="D244" s="16"/>
      <c r="E244" s="16"/>
      <c r="F244" s="16"/>
      <c r="G244" s="337"/>
      <c r="H244" s="337"/>
    </row>
    <row r="245" spans="1:8" ht="15.75" thickBot="1">
      <c r="A245" s="2019"/>
      <c r="B245" s="13" t="str">
        <f>'Data Sheet'!$C$25</f>
        <v xml:space="preserve">Niagara Mohawk Power Corporation </v>
      </c>
      <c r="F245" s="552" t="str">
        <f>'Data Sheet'!$C$40</f>
        <v>April 30, 2025</v>
      </c>
      <c r="G245" s="1684" t="str">
        <f>'Data Sheet'!$C$38</f>
        <v>December 31, 2024</v>
      </c>
    </row>
    <row r="246" spans="1:8">
      <c r="A246" s="1962"/>
      <c r="B246" s="1963"/>
      <c r="C246" s="1963"/>
      <c r="D246" s="1963"/>
      <c r="E246" s="1963"/>
      <c r="F246" s="1963"/>
      <c r="G246" s="2014"/>
    </row>
    <row r="247" spans="1:8" ht="15.75">
      <c r="A247" s="2015"/>
      <c r="B247" s="17"/>
      <c r="C247" s="16"/>
      <c r="D247" s="17" t="s">
        <v>1144</v>
      </c>
      <c r="E247" s="16"/>
      <c r="F247" s="16"/>
      <c r="G247" s="2016"/>
      <c r="H247" s="337"/>
    </row>
    <row r="248" spans="1:8">
      <c r="A248" s="1967"/>
      <c r="G248" s="2017"/>
    </row>
    <row r="249" spans="1:8">
      <c r="A249" s="2018"/>
      <c r="B249" s="1947">
        <v>1</v>
      </c>
      <c r="C249" s="1947"/>
      <c r="D249" s="1947" t="s">
        <v>7117</v>
      </c>
      <c r="E249" s="1947"/>
      <c r="F249" s="1947"/>
      <c r="G249" s="2037">
        <v>2369965</v>
      </c>
    </row>
    <row r="250" spans="1:8">
      <c r="A250" s="1967"/>
      <c r="B250" s="13">
        <f>1+B249</f>
        <v>2</v>
      </c>
      <c r="D250" s="13" t="s">
        <v>7118</v>
      </c>
      <c r="G250" s="2033">
        <v>2333102</v>
      </c>
    </row>
    <row r="251" spans="1:8">
      <c r="A251" s="1967"/>
      <c r="B251" s="13">
        <f t="shared" ref="B251:B312" si="3">1+B250</f>
        <v>3</v>
      </c>
      <c r="D251" s="13" t="s">
        <v>7119</v>
      </c>
      <c r="G251" s="2033">
        <v>2257597</v>
      </c>
    </row>
    <row r="252" spans="1:8">
      <c r="A252" s="1967"/>
      <c r="B252" s="13">
        <f t="shared" si="3"/>
        <v>4</v>
      </c>
      <c r="D252" s="13" t="s">
        <v>7120</v>
      </c>
      <c r="G252" s="2033">
        <v>2128535</v>
      </c>
    </row>
    <row r="253" spans="1:8">
      <c r="A253" s="1967"/>
      <c r="B253" s="13">
        <f t="shared" si="3"/>
        <v>5</v>
      </c>
      <c r="D253" s="13" t="s">
        <v>7121</v>
      </c>
      <c r="G253" s="2033">
        <v>2098041</v>
      </c>
    </row>
    <row r="254" spans="1:8">
      <c r="A254" s="1967"/>
      <c r="B254" s="13">
        <f t="shared" si="3"/>
        <v>6</v>
      </c>
      <c r="D254" s="13" t="s">
        <v>7122</v>
      </c>
      <c r="G254" s="2033">
        <v>2068240</v>
      </c>
    </row>
    <row r="255" spans="1:8">
      <c r="A255" s="1967"/>
      <c r="B255" s="13">
        <f t="shared" si="3"/>
        <v>7</v>
      </c>
      <c r="D255" s="13" t="s">
        <v>5993</v>
      </c>
      <c r="G255" s="2033">
        <v>2064361</v>
      </c>
    </row>
    <row r="256" spans="1:8">
      <c r="A256" s="1967"/>
      <c r="B256" s="13">
        <f t="shared" si="3"/>
        <v>8</v>
      </c>
      <c r="D256" s="13" t="s">
        <v>6000</v>
      </c>
      <c r="G256" s="2033">
        <v>1889121</v>
      </c>
    </row>
    <row r="257" spans="1:7">
      <c r="A257" s="1967"/>
      <c r="B257" s="13">
        <f t="shared" si="3"/>
        <v>9</v>
      </c>
      <c r="D257" s="13" t="s">
        <v>7123</v>
      </c>
      <c r="G257" s="2033">
        <v>1868897</v>
      </c>
    </row>
    <row r="258" spans="1:7">
      <c r="A258" s="1967"/>
      <c r="B258" s="13">
        <f t="shared" si="3"/>
        <v>10</v>
      </c>
      <c r="C258" s="246"/>
      <c r="D258" s="13" t="s">
        <v>7124</v>
      </c>
      <c r="G258" s="2033">
        <v>1827468</v>
      </c>
    </row>
    <row r="259" spans="1:7">
      <c r="A259" s="1967"/>
      <c r="B259" s="13">
        <f t="shared" si="3"/>
        <v>11</v>
      </c>
      <c r="D259" s="13" t="s">
        <v>7125</v>
      </c>
      <c r="E259" s="13" t="s">
        <v>1154</v>
      </c>
      <c r="G259" s="2033">
        <v>1786851</v>
      </c>
    </row>
    <row r="260" spans="1:7">
      <c r="A260" s="1967"/>
      <c r="B260" s="13">
        <f t="shared" si="3"/>
        <v>12</v>
      </c>
      <c r="D260" s="13" t="s">
        <v>7126</v>
      </c>
      <c r="E260" s="13" t="s">
        <v>4582</v>
      </c>
      <c r="G260" s="2033">
        <v>1786459</v>
      </c>
    </row>
    <row r="261" spans="1:7">
      <c r="A261" s="1967"/>
      <c r="B261" s="13">
        <f t="shared" si="3"/>
        <v>13</v>
      </c>
      <c r="D261" s="13" t="s">
        <v>7127</v>
      </c>
      <c r="G261" s="2033">
        <v>1766323</v>
      </c>
    </row>
    <row r="262" spans="1:7">
      <c r="A262" s="1967"/>
      <c r="B262" s="13">
        <f t="shared" si="3"/>
        <v>14</v>
      </c>
      <c r="D262" s="13" t="s">
        <v>5994</v>
      </c>
      <c r="G262" s="2033">
        <v>1745763</v>
      </c>
    </row>
    <row r="263" spans="1:7">
      <c r="A263" s="1967"/>
      <c r="B263" s="13">
        <f t="shared" si="3"/>
        <v>15</v>
      </c>
      <c r="D263" s="13" t="s">
        <v>7128</v>
      </c>
      <c r="G263" s="2033">
        <v>1650087</v>
      </c>
    </row>
    <row r="264" spans="1:7">
      <c r="A264" s="1967"/>
      <c r="B264" s="13">
        <f t="shared" si="3"/>
        <v>16</v>
      </c>
      <c r="D264" s="13" t="s">
        <v>7129</v>
      </c>
      <c r="G264" s="2033">
        <v>1619007</v>
      </c>
    </row>
    <row r="265" spans="1:7">
      <c r="A265" s="1967"/>
      <c r="B265" s="13">
        <f t="shared" si="3"/>
        <v>17</v>
      </c>
      <c r="D265" s="13" t="s">
        <v>7130</v>
      </c>
      <c r="G265" s="2033">
        <v>1577166</v>
      </c>
    </row>
    <row r="266" spans="1:7">
      <c r="A266" s="1967"/>
      <c r="B266" s="13">
        <f t="shared" si="3"/>
        <v>18</v>
      </c>
      <c r="D266" s="13" t="s">
        <v>7131</v>
      </c>
      <c r="G266" s="2033">
        <v>1505492</v>
      </c>
    </row>
    <row r="267" spans="1:7">
      <c r="A267" s="1967"/>
      <c r="B267" s="13">
        <f t="shared" si="3"/>
        <v>19</v>
      </c>
      <c r="D267" s="13" t="s">
        <v>7132</v>
      </c>
      <c r="G267" s="2033">
        <v>1463424</v>
      </c>
    </row>
    <row r="268" spans="1:7">
      <c r="A268" s="1967"/>
      <c r="B268" s="13">
        <f t="shared" si="3"/>
        <v>20</v>
      </c>
      <c r="D268" s="13" t="s">
        <v>7133</v>
      </c>
      <c r="G268" s="2033">
        <v>1445923</v>
      </c>
    </row>
    <row r="269" spans="1:7">
      <c r="A269" s="1967"/>
      <c r="B269" s="13">
        <f t="shared" si="3"/>
        <v>21</v>
      </c>
      <c r="D269" s="13" t="s">
        <v>7134</v>
      </c>
      <c r="G269" s="2033">
        <v>1404660</v>
      </c>
    </row>
    <row r="270" spans="1:7">
      <c r="A270" s="1967"/>
      <c r="B270" s="13">
        <f t="shared" si="3"/>
        <v>22</v>
      </c>
      <c r="D270" s="13" t="s">
        <v>5997</v>
      </c>
      <c r="G270" s="2033">
        <v>1398013</v>
      </c>
    </row>
    <row r="271" spans="1:7">
      <c r="A271" s="1967"/>
      <c r="B271" s="13">
        <f t="shared" si="3"/>
        <v>23</v>
      </c>
      <c r="D271" s="13" t="s">
        <v>7135</v>
      </c>
      <c r="G271" s="2033">
        <v>1397026</v>
      </c>
    </row>
    <row r="272" spans="1:7">
      <c r="A272" s="1967"/>
      <c r="B272" s="13">
        <f t="shared" si="3"/>
        <v>24</v>
      </c>
      <c r="D272" s="13" t="s">
        <v>7136</v>
      </c>
      <c r="G272" s="2033">
        <v>1391168</v>
      </c>
    </row>
    <row r="273" spans="1:7">
      <c r="A273" s="1967"/>
      <c r="B273" s="13">
        <f t="shared" si="3"/>
        <v>25</v>
      </c>
      <c r="D273" s="13" t="s">
        <v>7137</v>
      </c>
      <c r="G273" s="2033">
        <v>1365446</v>
      </c>
    </row>
    <row r="274" spans="1:7">
      <c r="A274" s="1967"/>
      <c r="B274" s="13">
        <f t="shared" si="3"/>
        <v>26</v>
      </c>
      <c r="D274" s="13" t="s">
        <v>7138</v>
      </c>
      <c r="G274" s="2033">
        <v>1348036</v>
      </c>
    </row>
    <row r="275" spans="1:7">
      <c r="A275" s="1967"/>
      <c r="B275" s="13">
        <f t="shared" si="3"/>
        <v>27</v>
      </c>
      <c r="D275" s="13" t="s">
        <v>7139</v>
      </c>
      <c r="G275" s="2033">
        <v>1339587</v>
      </c>
    </row>
    <row r="276" spans="1:7">
      <c r="A276" s="1967"/>
      <c r="B276" s="13">
        <f t="shared" si="3"/>
        <v>28</v>
      </c>
      <c r="D276" s="13" t="s">
        <v>7140</v>
      </c>
      <c r="G276" s="2033">
        <v>1335939</v>
      </c>
    </row>
    <row r="277" spans="1:7">
      <c r="A277" s="1967"/>
      <c r="B277" s="13">
        <f t="shared" si="3"/>
        <v>29</v>
      </c>
      <c r="D277" s="13" t="s">
        <v>7141</v>
      </c>
      <c r="G277" s="2033">
        <v>1308059</v>
      </c>
    </row>
    <row r="278" spans="1:7">
      <c r="A278" s="1967"/>
      <c r="B278" s="13">
        <f t="shared" si="3"/>
        <v>30</v>
      </c>
      <c r="D278" s="13" t="s">
        <v>7142</v>
      </c>
      <c r="G278" s="2033">
        <v>1295738</v>
      </c>
    </row>
    <row r="279" spans="1:7">
      <c r="A279" s="1967"/>
      <c r="B279" s="13">
        <f t="shared" si="3"/>
        <v>31</v>
      </c>
      <c r="D279" s="13" t="s">
        <v>7143</v>
      </c>
      <c r="E279" s="246"/>
      <c r="F279" s="246"/>
      <c r="G279" s="2033">
        <v>1292577</v>
      </c>
    </row>
    <row r="280" spans="1:7">
      <c r="A280" s="1967"/>
      <c r="B280" s="13">
        <f t="shared" si="3"/>
        <v>32</v>
      </c>
      <c r="D280" s="13" t="s">
        <v>7144</v>
      </c>
      <c r="G280" s="2033">
        <v>1274944</v>
      </c>
    </row>
    <row r="281" spans="1:7">
      <c r="A281" s="1967"/>
      <c r="B281" s="13">
        <f t="shared" si="3"/>
        <v>33</v>
      </c>
      <c r="D281" s="13" t="s">
        <v>5998</v>
      </c>
      <c r="G281" s="2033">
        <v>1268579</v>
      </c>
    </row>
    <row r="282" spans="1:7">
      <c r="A282" s="1967"/>
      <c r="B282" s="13">
        <f t="shared" si="3"/>
        <v>34</v>
      </c>
      <c r="D282" s="13" t="s">
        <v>7145</v>
      </c>
      <c r="G282" s="2033">
        <v>1268390</v>
      </c>
    </row>
    <row r="283" spans="1:7">
      <c r="A283" s="1967"/>
      <c r="B283" s="13">
        <f t="shared" si="3"/>
        <v>35</v>
      </c>
      <c r="D283" s="13" t="s">
        <v>7146</v>
      </c>
      <c r="E283" s="13" t="s">
        <v>1154</v>
      </c>
      <c r="G283" s="2033">
        <v>1265254</v>
      </c>
    </row>
    <row r="284" spans="1:7">
      <c r="A284" s="1967"/>
      <c r="B284" s="13">
        <f t="shared" si="3"/>
        <v>36</v>
      </c>
      <c r="D284" s="13" t="s">
        <v>7147</v>
      </c>
      <c r="G284" s="2033">
        <v>1247729</v>
      </c>
    </row>
    <row r="285" spans="1:7">
      <c r="A285" s="1967"/>
      <c r="B285" s="13">
        <f t="shared" si="3"/>
        <v>37</v>
      </c>
      <c r="D285" s="13" t="s">
        <v>7148</v>
      </c>
      <c r="G285" s="2033">
        <v>1202236</v>
      </c>
    </row>
    <row r="286" spans="1:7">
      <c r="A286" s="1967"/>
      <c r="B286" s="13">
        <f t="shared" si="3"/>
        <v>38</v>
      </c>
      <c r="D286" s="13" t="s">
        <v>7149</v>
      </c>
      <c r="G286" s="2033">
        <v>1198364</v>
      </c>
    </row>
    <row r="287" spans="1:7">
      <c r="A287" s="1967"/>
      <c r="B287" s="13">
        <f t="shared" si="3"/>
        <v>39</v>
      </c>
      <c r="D287" s="13" t="s">
        <v>7150</v>
      </c>
      <c r="G287" s="2033">
        <v>1196816</v>
      </c>
    </row>
    <row r="288" spans="1:7">
      <c r="A288" s="1967"/>
      <c r="B288" s="13">
        <f t="shared" si="3"/>
        <v>40</v>
      </c>
      <c r="D288" s="13" t="s">
        <v>7151</v>
      </c>
      <c r="G288" s="2033">
        <v>1186664</v>
      </c>
    </row>
    <row r="289" spans="1:7">
      <c r="A289" s="1967"/>
      <c r="B289" s="13">
        <f t="shared" si="3"/>
        <v>41</v>
      </c>
      <c r="D289" s="13" t="s">
        <v>7152</v>
      </c>
      <c r="G289" s="2033">
        <v>1185298</v>
      </c>
    </row>
    <row r="290" spans="1:7">
      <c r="A290" s="1967"/>
      <c r="B290" s="13">
        <f t="shared" si="3"/>
        <v>42</v>
      </c>
      <c r="D290" s="13" t="s">
        <v>7153</v>
      </c>
      <c r="G290" s="2033">
        <v>1172386</v>
      </c>
    </row>
    <row r="291" spans="1:7">
      <c r="A291" s="1967"/>
      <c r="B291" s="13">
        <f t="shared" si="3"/>
        <v>43</v>
      </c>
      <c r="D291" s="13" t="s">
        <v>7154</v>
      </c>
      <c r="G291" s="2033">
        <v>1166528</v>
      </c>
    </row>
    <row r="292" spans="1:7">
      <c r="A292" s="1967"/>
      <c r="B292" s="13">
        <f t="shared" si="3"/>
        <v>44</v>
      </c>
      <c r="D292" s="13" t="s">
        <v>7155</v>
      </c>
      <c r="G292" s="2033">
        <v>1136929</v>
      </c>
    </row>
    <row r="293" spans="1:7">
      <c r="A293" s="1967"/>
      <c r="B293" s="13">
        <f t="shared" si="3"/>
        <v>45</v>
      </c>
      <c r="D293" s="13" t="s">
        <v>7156</v>
      </c>
      <c r="G293" s="2033">
        <v>1090055</v>
      </c>
    </row>
    <row r="294" spans="1:7">
      <c r="A294" s="1967"/>
      <c r="B294" s="13">
        <f t="shared" si="3"/>
        <v>46</v>
      </c>
      <c r="D294" s="17" t="s">
        <v>7157</v>
      </c>
      <c r="G294" s="2033">
        <v>1090008</v>
      </c>
    </row>
    <row r="295" spans="1:7">
      <c r="A295" s="1967"/>
      <c r="B295" s="13">
        <f t="shared" si="3"/>
        <v>47</v>
      </c>
      <c r="D295" s="13" t="s">
        <v>7158</v>
      </c>
      <c r="G295" s="2033">
        <v>1050116</v>
      </c>
    </row>
    <row r="296" spans="1:7">
      <c r="A296" s="1967"/>
      <c r="B296" s="13">
        <f t="shared" si="3"/>
        <v>48</v>
      </c>
      <c r="D296" s="13" t="s">
        <v>7159</v>
      </c>
      <c r="G296" s="2033">
        <v>1038426</v>
      </c>
    </row>
    <row r="297" spans="1:7">
      <c r="A297" s="1967"/>
      <c r="B297" s="13">
        <f t="shared" si="3"/>
        <v>49</v>
      </c>
      <c r="D297" s="13" t="s">
        <v>7160</v>
      </c>
      <c r="G297" s="2033">
        <v>1003146</v>
      </c>
    </row>
    <row r="298" spans="1:7">
      <c r="A298" s="1967"/>
      <c r="B298" s="13">
        <f t="shared" si="3"/>
        <v>50</v>
      </c>
      <c r="D298" s="13" t="s">
        <v>7161</v>
      </c>
      <c r="G298" s="2033">
        <v>1001519</v>
      </c>
    </row>
    <row r="299" spans="1:7">
      <c r="A299" s="1967"/>
      <c r="B299" s="13">
        <f t="shared" si="3"/>
        <v>51</v>
      </c>
      <c r="D299" s="13" t="s">
        <v>5519</v>
      </c>
      <c r="G299" s="2033">
        <v>133315117</v>
      </c>
    </row>
    <row r="300" spans="1:7">
      <c r="A300" s="1967"/>
      <c r="B300" s="13">
        <f t="shared" si="3"/>
        <v>52</v>
      </c>
      <c r="F300" s="13" t="s">
        <v>1154</v>
      </c>
      <c r="G300" s="2035">
        <f>SUM(G155:G179,G188:G241,G249:G299)</f>
        <v>1119821776</v>
      </c>
    </row>
    <row r="301" spans="1:7" ht="15.75">
      <c r="A301" s="1967"/>
      <c r="B301" s="13">
        <f t="shared" si="3"/>
        <v>53</v>
      </c>
      <c r="F301" s="98" t="s">
        <v>4582</v>
      </c>
      <c r="G301" s="2080">
        <f>G153+G300</f>
        <v>1669226851</v>
      </c>
    </row>
    <row r="302" spans="1:7" ht="15.75">
      <c r="A302" s="1967"/>
      <c r="B302" s="13">
        <f t="shared" si="3"/>
        <v>54</v>
      </c>
      <c r="D302" s="98" t="s">
        <v>4583</v>
      </c>
      <c r="G302" s="2033"/>
    </row>
    <row r="303" spans="1:7">
      <c r="A303" s="1967"/>
      <c r="B303" s="13">
        <f t="shared" si="3"/>
        <v>55</v>
      </c>
      <c r="D303" s="13" t="s">
        <v>6001</v>
      </c>
      <c r="G303" s="2033">
        <v>26163296</v>
      </c>
    </row>
    <row r="304" spans="1:7">
      <c r="A304" s="1967"/>
      <c r="B304" s="13">
        <f t="shared" si="3"/>
        <v>56</v>
      </c>
      <c r="D304" s="13" t="s">
        <v>6684</v>
      </c>
      <c r="G304" s="2033">
        <v>25534735</v>
      </c>
    </row>
    <row r="305" spans="1:8">
      <c r="A305" s="1967"/>
      <c r="B305" s="13">
        <f t="shared" si="3"/>
        <v>57</v>
      </c>
      <c r="D305" s="13" t="s">
        <v>6003</v>
      </c>
      <c r="G305" s="2033">
        <v>9851667</v>
      </c>
    </row>
    <row r="306" spans="1:8">
      <c r="A306" s="1967"/>
      <c r="B306" s="13">
        <f t="shared" si="3"/>
        <v>58</v>
      </c>
      <c r="D306" s="13" t="s">
        <v>7162</v>
      </c>
      <c r="G306" s="2033">
        <v>7344246</v>
      </c>
    </row>
    <row r="307" spans="1:8">
      <c r="A307" s="1967"/>
      <c r="B307" s="13">
        <f t="shared" si="3"/>
        <v>59</v>
      </c>
      <c r="D307" s="13" t="s">
        <v>6004</v>
      </c>
      <c r="G307" s="2033">
        <v>6389383</v>
      </c>
    </row>
    <row r="308" spans="1:8">
      <c r="A308" s="1967"/>
      <c r="B308" s="13">
        <f t="shared" si="3"/>
        <v>60</v>
      </c>
      <c r="D308" s="13" t="s">
        <v>6005</v>
      </c>
      <c r="G308" s="2033">
        <v>6082679</v>
      </c>
    </row>
    <row r="309" spans="1:8">
      <c r="A309" s="1967"/>
      <c r="B309" s="13">
        <f t="shared" si="3"/>
        <v>61</v>
      </c>
      <c r="D309" s="13" t="s">
        <v>6008</v>
      </c>
      <c r="G309" s="2033">
        <v>5864388</v>
      </c>
    </row>
    <row r="310" spans="1:8">
      <c r="A310" s="1967"/>
      <c r="B310" s="13">
        <f t="shared" si="3"/>
        <v>62</v>
      </c>
      <c r="D310" s="13" t="s">
        <v>7163</v>
      </c>
      <c r="G310" s="2033">
        <v>5491785</v>
      </c>
    </row>
    <row r="311" spans="1:8">
      <c r="A311" s="1967"/>
      <c r="B311" s="13">
        <f t="shared" si="3"/>
        <v>63</v>
      </c>
      <c r="D311" s="13" t="s">
        <v>6007</v>
      </c>
      <c r="G311" s="2033">
        <v>5371632</v>
      </c>
    </row>
    <row r="312" spans="1:8">
      <c r="A312" s="1967"/>
      <c r="B312" s="13">
        <f t="shared" si="3"/>
        <v>64</v>
      </c>
      <c r="D312" s="13" t="s">
        <v>7164</v>
      </c>
      <c r="G312" s="2033">
        <v>5361077</v>
      </c>
    </row>
    <row r="313" spans="1:8" ht="15.75" thickBot="1">
      <c r="A313" s="1980"/>
      <c r="B313" s="2019">
        <f>B312+1</f>
        <v>65</v>
      </c>
      <c r="C313" s="2020"/>
      <c r="D313" s="2020" t="s">
        <v>7165</v>
      </c>
      <c r="E313" s="2020"/>
      <c r="F313" s="2019"/>
      <c r="G313" s="2042">
        <v>4795166</v>
      </c>
    </row>
    <row r="315" spans="1:8" ht="15.75">
      <c r="A315" s="13" t="s">
        <v>4494</v>
      </c>
      <c r="B315" s="98"/>
      <c r="C315" s="98"/>
      <c r="D315" s="98"/>
      <c r="E315" s="1368"/>
    </row>
    <row r="316" spans="1:8">
      <c r="A316" s="16" t="s">
        <v>1160</v>
      </c>
      <c r="B316" s="16"/>
      <c r="C316" s="16"/>
      <c r="D316" s="16"/>
      <c r="E316" s="16"/>
      <c r="F316" s="16"/>
      <c r="G316" s="337"/>
      <c r="H316" s="337"/>
    </row>
    <row r="317" spans="1:8" ht="15.75" thickBot="1">
      <c r="B317" s="13" t="str">
        <f>'Data Sheet'!$C$25</f>
        <v xml:space="preserve">Niagara Mohawk Power Corporation </v>
      </c>
      <c r="F317" s="552" t="str">
        <f>'Data Sheet'!$C$40</f>
        <v>April 30, 2025</v>
      </c>
      <c r="G317" s="1684" t="str">
        <f>'Data Sheet'!$C$38</f>
        <v>December 31, 2024</v>
      </c>
    </row>
    <row r="318" spans="1:8">
      <c r="A318" s="1962"/>
      <c r="B318" s="1963"/>
      <c r="C318" s="1963"/>
      <c r="D318" s="1963"/>
      <c r="E318" s="1963"/>
      <c r="F318" s="1963"/>
      <c r="G318" s="2014"/>
    </row>
    <row r="319" spans="1:8" ht="15.75">
      <c r="A319" s="2015"/>
      <c r="B319" s="17"/>
      <c r="C319" s="16"/>
      <c r="D319" s="17" t="s">
        <v>1144</v>
      </c>
      <c r="E319" s="16"/>
      <c r="F319" s="16"/>
      <c r="G319" s="2016"/>
    </row>
    <row r="320" spans="1:8">
      <c r="A320" s="2078"/>
      <c r="B320" s="1024"/>
      <c r="C320" s="1024"/>
      <c r="D320" s="1024"/>
      <c r="E320" s="1024"/>
      <c r="F320" s="1024"/>
      <c r="G320" s="2079"/>
    </row>
    <row r="321" spans="1:7">
      <c r="A321" s="1967"/>
      <c r="B321" s="13">
        <v>1</v>
      </c>
      <c r="D321" s="13" t="s">
        <v>6687</v>
      </c>
      <c r="G321" s="2033">
        <v>4489117</v>
      </c>
    </row>
    <row r="322" spans="1:7">
      <c r="A322" s="1967"/>
      <c r="B322" s="13">
        <f>B321+1</f>
        <v>2</v>
      </c>
      <c r="D322" s="13" t="s">
        <v>7166</v>
      </c>
      <c r="G322" s="2033">
        <v>4412007</v>
      </c>
    </row>
    <row r="323" spans="1:7">
      <c r="A323" s="1967"/>
      <c r="B323" s="13">
        <f t="shared" ref="B323:B372" si="4">B322+1</f>
        <v>3</v>
      </c>
      <c r="D323" s="13" t="s">
        <v>6002</v>
      </c>
      <c r="G323" s="2033">
        <v>4390697</v>
      </c>
    </row>
    <row r="324" spans="1:7">
      <c r="A324" s="1967"/>
      <c r="B324" s="13">
        <f t="shared" si="4"/>
        <v>4</v>
      </c>
      <c r="D324" s="13" t="s">
        <v>6686</v>
      </c>
      <c r="G324" s="2033">
        <v>4193846</v>
      </c>
    </row>
    <row r="325" spans="1:7">
      <c r="A325" s="1967"/>
      <c r="B325" s="13">
        <f t="shared" si="4"/>
        <v>5</v>
      </c>
      <c r="D325" s="13" t="s">
        <v>7167</v>
      </c>
      <c r="G325" s="2033">
        <v>3346214</v>
      </c>
    </row>
    <row r="326" spans="1:7">
      <c r="A326" s="1967"/>
      <c r="B326" s="13">
        <f t="shared" si="4"/>
        <v>6</v>
      </c>
      <c r="D326" s="13" t="s">
        <v>7168</v>
      </c>
      <c r="G326" s="2033">
        <v>2732391</v>
      </c>
    </row>
    <row r="327" spans="1:7">
      <c r="A327" s="1967"/>
      <c r="B327" s="13">
        <f t="shared" si="4"/>
        <v>7</v>
      </c>
      <c r="D327" s="13" t="s">
        <v>7169</v>
      </c>
      <c r="G327" s="2033">
        <v>2437000</v>
      </c>
    </row>
    <row r="328" spans="1:7">
      <c r="A328" s="1967"/>
      <c r="B328" s="13">
        <f t="shared" si="4"/>
        <v>8</v>
      </c>
      <c r="D328" s="13" t="s">
        <v>7170</v>
      </c>
      <c r="G328" s="2033">
        <v>2278477</v>
      </c>
    </row>
    <row r="329" spans="1:7">
      <c r="A329" s="1967"/>
      <c r="B329" s="13">
        <f t="shared" si="4"/>
        <v>9</v>
      </c>
      <c r="D329" s="13" t="s">
        <v>6685</v>
      </c>
      <c r="G329" s="2033">
        <v>2129981</v>
      </c>
    </row>
    <row r="330" spans="1:7">
      <c r="A330" s="1967"/>
      <c r="B330" s="13">
        <f t="shared" si="4"/>
        <v>10</v>
      </c>
      <c r="C330" s="246"/>
      <c r="D330" s="13" t="s">
        <v>7171</v>
      </c>
      <c r="G330" s="2033">
        <v>2121170</v>
      </c>
    </row>
    <row r="331" spans="1:7">
      <c r="A331" s="1967"/>
      <c r="B331" s="13">
        <f t="shared" si="4"/>
        <v>11</v>
      </c>
      <c r="D331" s="13" t="s">
        <v>7172</v>
      </c>
      <c r="G331" s="2033">
        <v>1921150</v>
      </c>
    </row>
    <row r="332" spans="1:7">
      <c r="A332" s="1967"/>
      <c r="B332" s="13">
        <f t="shared" si="4"/>
        <v>12</v>
      </c>
      <c r="D332" s="13" t="s">
        <v>7173</v>
      </c>
      <c r="G332" s="2033">
        <v>1882771</v>
      </c>
    </row>
    <row r="333" spans="1:7">
      <c r="A333" s="1967"/>
      <c r="B333" s="13">
        <f t="shared" si="4"/>
        <v>13</v>
      </c>
      <c r="D333" s="13" t="s">
        <v>7174</v>
      </c>
      <c r="G333" s="2033">
        <v>1806896</v>
      </c>
    </row>
    <row r="334" spans="1:7">
      <c r="A334" s="1967"/>
      <c r="B334" s="13">
        <f t="shared" si="4"/>
        <v>14</v>
      </c>
      <c r="D334" s="13" t="s">
        <v>7175</v>
      </c>
      <c r="G334" s="2033">
        <v>1706179</v>
      </c>
    </row>
    <row r="335" spans="1:7">
      <c r="A335" s="1967"/>
      <c r="B335" s="13">
        <f t="shared" si="4"/>
        <v>15</v>
      </c>
      <c r="D335" s="13" t="s">
        <v>7176</v>
      </c>
      <c r="G335" s="2033">
        <v>1557015</v>
      </c>
    </row>
    <row r="336" spans="1:7">
      <c r="A336" s="1967"/>
      <c r="B336" s="13">
        <f t="shared" si="4"/>
        <v>16</v>
      </c>
      <c r="D336" s="13" t="s">
        <v>7177</v>
      </c>
      <c r="G336" s="2033">
        <v>1510288</v>
      </c>
    </row>
    <row r="337" spans="1:7">
      <c r="A337" s="1967"/>
      <c r="B337" s="13">
        <f t="shared" si="4"/>
        <v>17</v>
      </c>
      <c r="D337" s="13" t="s">
        <v>6006</v>
      </c>
      <c r="G337" s="2033">
        <v>1506276</v>
      </c>
    </row>
    <row r="338" spans="1:7">
      <c r="A338" s="1967"/>
      <c r="B338" s="13">
        <f t="shared" si="4"/>
        <v>18</v>
      </c>
      <c r="D338" s="13" t="s">
        <v>7178</v>
      </c>
      <c r="G338" s="2033">
        <v>1448723</v>
      </c>
    </row>
    <row r="339" spans="1:7">
      <c r="A339" s="1967"/>
      <c r="B339" s="13">
        <f t="shared" si="4"/>
        <v>19</v>
      </c>
      <c r="D339" s="13" t="s">
        <v>7179</v>
      </c>
      <c r="G339" s="2033">
        <v>1441596</v>
      </c>
    </row>
    <row r="340" spans="1:7">
      <c r="A340" s="1967"/>
      <c r="B340" s="13">
        <f t="shared" si="4"/>
        <v>20</v>
      </c>
      <c r="D340" s="13" t="s">
        <v>7180</v>
      </c>
      <c r="G340" s="2033">
        <v>1416631</v>
      </c>
    </row>
    <row r="341" spans="1:7">
      <c r="A341" s="1967"/>
      <c r="B341" s="13">
        <f t="shared" si="4"/>
        <v>21</v>
      </c>
      <c r="D341" s="13" t="s">
        <v>7181</v>
      </c>
      <c r="G341" s="2033">
        <v>1404460</v>
      </c>
    </row>
    <row r="342" spans="1:7">
      <c r="A342" s="1967"/>
      <c r="B342" s="13">
        <f t="shared" si="4"/>
        <v>22</v>
      </c>
      <c r="D342" s="13" t="s">
        <v>7182</v>
      </c>
      <c r="G342" s="2033">
        <v>1300390</v>
      </c>
    </row>
    <row r="343" spans="1:7">
      <c r="A343" s="1967"/>
      <c r="B343" s="13">
        <f t="shared" si="4"/>
        <v>23</v>
      </c>
      <c r="D343" s="13" t="s">
        <v>7183</v>
      </c>
      <c r="G343" s="2033">
        <v>1291481</v>
      </c>
    </row>
    <row r="344" spans="1:7">
      <c r="A344" s="1967"/>
      <c r="B344" s="13">
        <f t="shared" si="4"/>
        <v>24</v>
      </c>
      <c r="D344" s="13" t="s">
        <v>7184</v>
      </c>
      <c r="G344" s="2033">
        <v>1279073</v>
      </c>
    </row>
    <row r="345" spans="1:7">
      <c r="A345" s="1967"/>
      <c r="B345" s="13">
        <f t="shared" si="4"/>
        <v>25</v>
      </c>
      <c r="D345" t="s">
        <v>7185</v>
      </c>
      <c r="G345" s="2033">
        <v>1179237</v>
      </c>
    </row>
    <row r="346" spans="1:7">
      <c r="A346" s="1967"/>
      <c r="B346" s="13">
        <f t="shared" si="4"/>
        <v>26</v>
      </c>
      <c r="D346" t="s">
        <v>7186</v>
      </c>
      <c r="G346" s="2033">
        <v>1179033</v>
      </c>
    </row>
    <row r="347" spans="1:7">
      <c r="A347" s="1967"/>
      <c r="B347" s="13">
        <f t="shared" si="4"/>
        <v>27</v>
      </c>
      <c r="D347" t="s">
        <v>7187</v>
      </c>
      <c r="G347" s="2033">
        <v>1106905</v>
      </c>
    </row>
    <row r="348" spans="1:7">
      <c r="A348" s="1967"/>
      <c r="B348" s="13">
        <f t="shared" si="4"/>
        <v>28</v>
      </c>
      <c r="D348" t="s">
        <v>7188</v>
      </c>
      <c r="G348" s="2033">
        <v>1082243</v>
      </c>
    </row>
    <row r="349" spans="1:7">
      <c r="A349" s="1967"/>
      <c r="B349" s="13">
        <f t="shared" si="4"/>
        <v>29</v>
      </c>
      <c r="D349" t="s">
        <v>7189</v>
      </c>
      <c r="G349" s="2033">
        <v>1079394</v>
      </c>
    </row>
    <row r="350" spans="1:7">
      <c r="A350" s="1967"/>
      <c r="B350" s="13">
        <f t="shared" si="4"/>
        <v>30</v>
      </c>
      <c r="D350" t="s">
        <v>7190</v>
      </c>
      <c r="G350" s="2033">
        <v>1042863</v>
      </c>
    </row>
    <row r="351" spans="1:7">
      <c r="A351" s="1967"/>
      <c r="B351" s="13">
        <f t="shared" si="4"/>
        <v>31</v>
      </c>
      <c r="D351" t="s">
        <v>7191</v>
      </c>
      <c r="G351" s="2033">
        <v>1013451</v>
      </c>
    </row>
    <row r="352" spans="1:7">
      <c r="A352" s="1967"/>
      <c r="B352" s="13">
        <f t="shared" si="4"/>
        <v>32</v>
      </c>
      <c r="D352" s="13" t="s">
        <v>5519</v>
      </c>
      <c r="G352" s="2033">
        <f>40713048-4</f>
        <v>40713044</v>
      </c>
    </row>
    <row r="353" spans="1:7" ht="15.75">
      <c r="A353" s="1967"/>
      <c r="B353" s="13">
        <f t="shared" si="4"/>
        <v>33</v>
      </c>
      <c r="F353" s="13" t="s">
        <v>1154</v>
      </c>
      <c r="G353" s="2081">
        <f>SUM(G303:G313,G321:G352)</f>
        <v>210650053</v>
      </c>
    </row>
    <row r="354" spans="1:7" ht="15.75">
      <c r="A354" s="1967"/>
      <c r="B354" s="13">
        <f t="shared" si="4"/>
        <v>34</v>
      </c>
      <c r="D354" s="98" t="s">
        <v>4868</v>
      </c>
      <c r="G354" s="2033"/>
    </row>
    <row r="355" spans="1:7">
      <c r="A355" s="1967"/>
      <c r="B355" s="13">
        <f t="shared" si="4"/>
        <v>35</v>
      </c>
      <c r="D355" t="s">
        <v>7192</v>
      </c>
      <c r="G355" s="2033">
        <v>3958435</v>
      </c>
    </row>
    <row r="356" spans="1:7">
      <c r="A356" s="1967"/>
      <c r="B356" s="13">
        <f t="shared" si="4"/>
        <v>36</v>
      </c>
      <c r="D356" t="s">
        <v>7193</v>
      </c>
      <c r="G356" s="2033">
        <v>2770975</v>
      </c>
    </row>
    <row r="357" spans="1:7">
      <c r="A357" s="1967"/>
      <c r="B357" s="13">
        <f t="shared" si="4"/>
        <v>37</v>
      </c>
      <c r="D357" t="s">
        <v>7194</v>
      </c>
      <c r="G357" s="2033">
        <v>1631324</v>
      </c>
    </row>
    <row r="358" spans="1:7">
      <c r="A358" s="1967"/>
      <c r="B358" s="13">
        <f t="shared" si="4"/>
        <v>38</v>
      </c>
      <c r="D358" s="13" t="s">
        <v>7195</v>
      </c>
      <c r="G358" s="2033">
        <v>944481</v>
      </c>
    </row>
    <row r="359" spans="1:7" ht="15.75">
      <c r="A359" s="1967"/>
      <c r="B359" s="13">
        <f t="shared" si="4"/>
        <v>39</v>
      </c>
      <c r="D359" s="13" t="s">
        <v>7196</v>
      </c>
      <c r="E359" s="98"/>
      <c r="F359" s="98"/>
      <c r="G359" s="2033">
        <v>931831</v>
      </c>
    </row>
    <row r="360" spans="1:7">
      <c r="A360" s="1967"/>
      <c r="B360" s="13">
        <f t="shared" si="4"/>
        <v>40</v>
      </c>
      <c r="D360" s="13" t="s">
        <v>7197</v>
      </c>
      <c r="G360" s="2033">
        <v>880351</v>
      </c>
    </row>
    <row r="361" spans="1:7">
      <c r="A361" s="1967"/>
      <c r="B361" s="13">
        <f t="shared" si="4"/>
        <v>41</v>
      </c>
      <c r="D361" s="13" t="s">
        <v>7198</v>
      </c>
      <c r="G361" s="2033">
        <v>545628</v>
      </c>
    </row>
    <row r="362" spans="1:7">
      <c r="A362" s="1967"/>
      <c r="B362" s="13">
        <f t="shared" si="4"/>
        <v>42</v>
      </c>
      <c r="D362" s="13" t="s">
        <v>7199</v>
      </c>
      <c r="G362" s="2033">
        <v>516782</v>
      </c>
    </row>
    <row r="363" spans="1:7">
      <c r="A363" s="1967"/>
      <c r="B363" s="13">
        <f t="shared" si="4"/>
        <v>43</v>
      </c>
      <c r="D363" s="13" t="s">
        <v>7200</v>
      </c>
      <c r="E363" s="246"/>
      <c r="F363" s="246"/>
      <c r="G363" s="2033">
        <v>512961</v>
      </c>
    </row>
    <row r="364" spans="1:7">
      <c r="A364" s="1967"/>
      <c r="B364" s="13">
        <f t="shared" si="4"/>
        <v>44</v>
      </c>
      <c r="D364" s="13" t="s">
        <v>7201</v>
      </c>
      <c r="G364" s="2033">
        <v>464144</v>
      </c>
    </row>
    <row r="365" spans="1:7">
      <c r="A365" s="1967"/>
      <c r="B365" s="13">
        <f t="shared" si="4"/>
        <v>45</v>
      </c>
      <c r="D365" s="13" t="s">
        <v>7202</v>
      </c>
      <c r="G365" s="2033">
        <v>461907</v>
      </c>
    </row>
    <row r="366" spans="1:7">
      <c r="A366" s="1967"/>
      <c r="B366" s="13">
        <f t="shared" si="4"/>
        <v>46</v>
      </c>
      <c r="D366" s="13" t="s">
        <v>7203</v>
      </c>
      <c r="G366" s="2033">
        <v>451086</v>
      </c>
    </row>
    <row r="367" spans="1:7">
      <c r="A367" s="1967"/>
      <c r="B367" s="13">
        <f t="shared" si="4"/>
        <v>47</v>
      </c>
      <c r="D367" s="13" t="s">
        <v>7204</v>
      </c>
      <c r="G367" s="2033">
        <v>429839</v>
      </c>
    </row>
    <row r="368" spans="1:7">
      <c r="A368" s="1967"/>
      <c r="B368" s="13">
        <f t="shared" si="4"/>
        <v>48</v>
      </c>
      <c r="D368" s="13" t="s">
        <v>7205</v>
      </c>
      <c r="G368" s="2033">
        <v>403818</v>
      </c>
    </row>
    <row r="369" spans="1:7">
      <c r="A369" s="1967"/>
      <c r="B369" s="13">
        <f t="shared" si="4"/>
        <v>49</v>
      </c>
      <c r="D369" s="13" t="s">
        <v>7206</v>
      </c>
      <c r="G369" s="2033">
        <v>342858</v>
      </c>
    </row>
    <row r="370" spans="1:7">
      <c r="A370" s="1967"/>
      <c r="B370" s="13">
        <f t="shared" si="4"/>
        <v>50</v>
      </c>
      <c r="D370" s="13" t="s">
        <v>7207</v>
      </c>
      <c r="G370" s="2033">
        <v>337807</v>
      </c>
    </row>
    <row r="371" spans="1:7">
      <c r="A371" s="1967"/>
      <c r="B371" s="13">
        <f t="shared" si="4"/>
        <v>51</v>
      </c>
      <c r="D371" s="13" t="s">
        <v>7208</v>
      </c>
      <c r="G371" s="2033">
        <v>329759</v>
      </c>
    </row>
    <row r="372" spans="1:7">
      <c r="A372" s="1967"/>
      <c r="B372" s="13">
        <f t="shared" si="4"/>
        <v>52</v>
      </c>
      <c r="D372" s="13" t="s">
        <v>5519</v>
      </c>
      <c r="G372" s="2033">
        <v>3463727</v>
      </c>
    </row>
    <row r="373" spans="1:7" ht="15.75">
      <c r="A373" s="1967"/>
      <c r="F373" s="13" t="s">
        <v>1154</v>
      </c>
      <c r="G373" s="2081">
        <f>SUM(G355:G372)</f>
        <v>19377713</v>
      </c>
    </row>
    <row r="374" spans="1:7" ht="15.75" thickBot="1">
      <c r="A374" s="1980"/>
      <c r="B374" s="2019"/>
      <c r="C374" s="2000"/>
      <c r="D374" s="2000"/>
      <c r="E374" s="2000"/>
      <c r="F374" s="2019"/>
      <c r="G374" s="2042"/>
    </row>
    <row r="376" spans="1:7" ht="15.75">
      <c r="A376" s="13" t="s">
        <v>4494</v>
      </c>
      <c r="B376" s="98"/>
      <c r="C376" s="98"/>
      <c r="D376" s="98"/>
      <c r="E376" s="1368"/>
    </row>
    <row r="377" spans="1:7">
      <c r="A377" s="16" t="s">
        <v>5520</v>
      </c>
      <c r="B377" s="16"/>
      <c r="C377" s="16"/>
      <c r="D377" s="16"/>
      <c r="E377" s="16"/>
      <c r="F377" s="16"/>
      <c r="G377" s="337"/>
    </row>
  </sheetData>
  <mergeCells count="4">
    <mergeCell ref="A61:G61"/>
    <mergeCell ref="A183:G183"/>
    <mergeCell ref="A4:G4"/>
    <mergeCell ref="A60:G60"/>
  </mergeCells>
  <printOptions horizontalCentered="1" verticalCentered="1"/>
  <pageMargins left="0.5" right="0.5" top="0.5" bottom="0.5" header="0.5" footer="0.5"/>
  <pageSetup scale="67" fitToHeight="5" orientation="portrait" r:id="rId1"/>
  <headerFooter alignWithMargins="0"/>
  <rowBreaks count="5" manualBreakCount="5">
    <brk id="61" max="16383" man="1"/>
    <brk id="122" max="6" man="1"/>
    <brk id="183" max="6" man="1"/>
    <brk id="244" max="6" man="1"/>
    <brk id="316" max="6" man="1"/>
  </rowBreaks>
  <customProperties>
    <customPr name="_pios_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ransitionEvaluation="1">
    <tabColor rgb="FF92D050"/>
  </sheetPr>
  <dimension ref="A1:O145"/>
  <sheetViews>
    <sheetView view="pageBreakPreview" zoomScale="85" zoomScaleNormal="70" zoomScaleSheetLayoutView="85" workbookViewId="0">
      <selection activeCell="H1" sqref="H1:O1048576"/>
    </sheetView>
  </sheetViews>
  <sheetFormatPr defaultColWidth="9.6640625" defaultRowHeight="15"/>
  <cols>
    <col min="1" max="1" width="4.6640625" style="13" customWidth="1"/>
    <col min="2" max="2" width="1.6640625" style="13" customWidth="1"/>
    <col min="3" max="3" width="30.6640625" style="13" customWidth="1"/>
    <col min="4" max="4" width="28.6640625" style="13" customWidth="1"/>
    <col min="5" max="5" width="15.6640625" style="13" customWidth="1"/>
    <col min="6" max="6" width="27.6640625" style="13" customWidth="1"/>
    <col min="7" max="7" width="6.6640625" style="13" customWidth="1"/>
    <col min="8" max="8" width="18.6640625" customWidth="1"/>
    <col min="9" max="9" width="20.44140625" customWidth="1"/>
    <col min="10" max="10" width="9" customWidth="1"/>
    <col min="11" max="11" width="12.6640625" customWidth="1"/>
    <col min="16" max="16384" width="9.6640625" style="13"/>
  </cols>
  <sheetData>
    <row r="1" spans="1:7" ht="15" customHeight="1">
      <c r="A1" s="1962" t="s">
        <v>388</v>
      </c>
      <c r="B1" s="2197"/>
      <c r="C1" s="2197"/>
      <c r="D1" s="2051" t="s">
        <v>3200</v>
      </c>
      <c r="E1" s="2052" t="s">
        <v>1759</v>
      </c>
      <c r="F1" s="2234" t="s">
        <v>1760</v>
      </c>
    </row>
    <row r="2" spans="1:7" ht="15" customHeight="1">
      <c r="A2" s="1967" t="str">
        <f>'Data Sheet'!$C$25</f>
        <v xml:space="preserve">Niagara Mohawk Power Corporation </v>
      </c>
      <c r="D2" s="50" t="s">
        <v>5790</v>
      </c>
      <c r="E2" s="90" t="s">
        <v>3219</v>
      </c>
      <c r="F2" s="2224"/>
    </row>
    <row r="3" spans="1:7" ht="15" customHeight="1">
      <c r="A3" s="1967"/>
      <c r="D3" s="77" t="s">
        <v>389</v>
      </c>
      <c r="E3" s="560" t="str">
        <f>'Data Sheet'!$C$40</f>
        <v>April 30, 2025</v>
      </c>
      <c r="F3" s="2131" t="str">
        <f>'Data Sheet'!$C$38</f>
        <v>December 31, 2024</v>
      </c>
    </row>
    <row r="4" spans="1:7" ht="15" customHeight="1">
      <c r="A4" s="3604" t="s">
        <v>1762</v>
      </c>
      <c r="B4" s="3605"/>
      <c r="C4" s="3605"/>
      <c r="D4" s="3605"/>
      <c r="E4" s="3605"/>
      <c r="F4" s="3606"/>
      <c r="G4" s="16"/>
    </row>
    <row r="5" spans="1:7" ht="15" customHeight="1">
      <c r="A5" s="1967"/>
      <c r="F5" s="1968"/>
    </row>
    <row r="6" spans="1:7" ht="15" customHeight="1">
      <c r="A6" s="2070" t="s">
        <v>1763</v>
      </c>
      <c r="B6" s="192"/>
      <c r="C6" s="192"/>
      <c r="D6" s="192"/>
      <c r="E6" s="192"/>
      <c r="F6" s="2071"/>
      <c r="G6" s="192"/>
    </row>
    <row r="7" spans="1:7" ht="15" customHeight="1">
      <c r="A7" s="2070" t="s">
        <v>1764</v>
      </c>
      <c r="B7" s="192"/>
      <c r="C7" s="192"/>
      <c r="D7" s="192"/>
      <c r="E7" s="192"/>
      <c r="F7" s="2071"/>
      <c r="G7" s="192"/>
    </row>
    <row r="8" spans="1:7" ht="15" customHeight="1">
      <c r="A8" s="2070"/>
      <c r="B8" s="192"/>
      <c r="C8" s="192"/>
      <c r="D8" s="192"/>
      <c r="E8" s="192"/>
      <c r="F8" s="2071"/>
      <c r="G8" s="192"/>
    </row>
    <row r="9" spans="1:7" ht="15" customHeight="1">
      <c r="A9" s="2070" t="s">
        <v>87</v>
      </c>
      <c r="B9" s="192"/>
      <c r="C9" s="192"/>
      <c r="D9" s="192"/>
      <c r="E9" s="192"/>
      <c r="F9" s="2071"/>
      <c r="G9" s="192"/>
    </row>
    <row r="10" spans="1:7" ht="15" customHeight="1">
      <c r="A10" s="2070"/>
      <c r="B10" s="192"/>
      <c r="C10" s="192"/>
      <c r="D10" s="192"/>
      <c r="E10" s="192"/>
      <c r="F10" s="2071"/>
      <c r="G10" s="192"/>
    </row>
    <row r="11" spans="1:7" ht="15" customHeight="1">
      <c r="A11" s="2070" t="s">
        <v>88</v>
      </c>
      <c r="B11" s="192"/>
      <c r="C11" s="192"/>
      <c r="D11" s="192"/>
      <c r="E11" s="192"/>
      <c r="F11" s="2071"/>
      <c r="G11" s="192"/>
    </row>
    <row r="12" spans="1:7" ht="15" customHeight="1">
      <c r="A12" s="2070" t="s">
        <v>89</v>
      </c>
      <c r="B12" s="192"/>
      <c r="C12" s="192"/>
      <c r="D12" s="192"/>
      <c r="E12" s="192"/>
      <c r="F12" s="2071"/>
      <c r="G12" s="192"/>
    </row>
    <row r="13" spans="1:7" ht="15" customHeight="1">
      <c r="A13" s="2070" t="s">
        <v>90</v>
      </c>
      <c r="B13" s="192"/>
      <c r="C13" s="192"/>
      <c r="D13" s="192"/>
      <c r="E13" s="192"/>
      <c r="F13" s="2071"/>
      <c r="G13" s="192"/>
    </row>
    <row r="14" spans="1:7" ht="15" customHeight="1">
      <c r="A14" s="2070"/>
      <c r="B14" s="192"/>
      <c r="C14" s="192"/>
      <c r="D14" s="192"/>
      <c r="E14" s="192"/>
      <c r="F14" s="2071"/>
      <c r="G14" s="192"/>
    </row>
    <row r="15" spans="1:7" ht="15" customHeight="1">
      <c r="A15" s="2070" t="s">
        <v>91</v>
      </c>
      <c r="B15" s="192"/>
      <c r="C15" s="192"/>
      <c r="D15" s="192"/>
      <c r="E15" s="192"/>
      <c r="F15" s="2071"/>
      <c r="G15" s="192"/>
    </row>
    <row r="16" spans="1:7" ht="15" customHeight="1">
      <c r="A16" s="2070" t="s">
        <v>92</v>
      </c>
      <c r="B16" s="192"/>
      <c r="C16" s="192"/>
      <c r="D16" s="192"/>
      <c r="E16" s="192"/>
      <c r="F16" s="2071"/>
      <c r="G16" s="192"/>
    </row>
    <row r="17" spans="1:7" ht="15" customHeight="1">
      <c r="A17" s="1970"/>
      <c r="B17" s="76"/>
      <c r="C17" s="76"/>
      <c r="D17" s="76"/>
      <c r="E17" s="76"/>
      <c r="F17" s="2029"/>
    </row>
    <row r="18" spans="1:7">
      <c r="A18" s="1967"/>
      <c r="B18" s="90"/>
      <c r="F18" s="2200" t="s">
        <v>93</v>
      </c>
      <c r="G18" s="246"/>
    </row>
    <row r="19" spans="1:7">
      <c r="A19" s="1969" t="s">
        <v>1686</v>
      </c>
      <c r="B19" s="90"/>
      <c r="C19" s="13" t="s">
        <v>94</v>
      </c>
      <c r="F19" s="2248" t="s">
        <v>95</v>
      </c>
      <c r="G19" s="1892"/>
    </row>
    <row r="20" spans="1:7">
      <c r="A20" s="1977" t="s">
        <v>1689</v>
      </c>
      <c r="B20" s="92"/>
      <c r="C20" s="76" t="s">
        <v>96</v>
      </c>
      <c r="D20" s="76"/>
      <c r="E20" s="76"/>
      <c r="F20" s="2249" t="s">
        <v>2936</v>
      </c>
      <c r="G20" s="1892"/>
    </row>
    <row r="21" spans="1:7">
      <c r="A21" s="1967"/>
      <c r="B21" s="90"/>
      <c r="F21" s="2250"/>
      <c r="G21" s="336"/>
    </row>
    <row r="22" spans="1:7">
      <c r="A22" s="1967">
        <v>1</v>
      </c>
      <c r="B22" s="251" t="s">
        <v>2912</v>
      </c>
      <c r="F22" s="2224"/>
    </row>
    <row r="23" spans="1:7">
      <c r="A23" s="1967">
        <v>2</v>
      </c>
      <c r="B23" s="90"/>
      <c r="F23" s="2250"/>
      <c r="G23" s="336"/>
    </row>
    <row r="24" spans="1:7">
      <c r="A24" s="1967">
        <v>3</v>
      </c>
      <c r="B24" s="90"/>
      <c r="F24" s="2076"/>
      <c r="G24" s="260"/>
    </row>
    <row r="25" spans="1:7">
      <c r="A25" s="1967">
        <v>4</v>
      </c>
      <c r="B25" s="90"/>
      <c r="F25" s="2076"/>
      <c r="G25" s="260"/>
    </row>
    <row r="26" spans="1:7">
      <c r="A26" s="1967">
        <v>5</v>
      </c>
      <c r="B26" s="90"/>
      <c r="F26" s="2076"/>
      <c r="G26" s="260"/>
    </row>
    <row r="27" spans="1:7">
      <c r="A27" s="1967">
        <v>6</v>
      </c>
      <c r="B27" s="90"/>
      <c r="F27" s="2076"/>
      <c r="G27" s="260"/>
    </row>
    <row r="28" spans="1:7">
      <c r="A28" s="1967">
        <v>7</v>
      </c>
      <c r="B28" s="90"/>
      <c r="F28" s="2076"/>
      <c r="G28" s="260"/>
    </row>
    <row r="29" spans="1:7">
      <c r="A29" s="1967">
        <v>8</v>
      </c>
      <c r="B29" s="90"/>
      <c r="F29" s="2076"/>
      <c r="G29" s="260"/>
    </row>
    <row r="30" spans="1:7">
      <c r="A30" s="1967">
        <v>9</v>
      </c>
      <c r="B30" s="90"/>
      <c r="F30" s="2076"/>
      <c r="G30" s="260"/>
    </row>
    <row r="31" spans="1:7">
      <c r="A31" s="1967">
        <v>10</v>
      </c>
      <c r="B31" s="90"/>
      <c r="F31" s="2076"/>
      <c r="G31" s="260"/>
    </row>
    <row r="32" spans="1:7">
      <c r="A32" s="1967">
        <v>11</v>
      </c>
      <c r="B32" s="90"/>
      <c r="F32" s="2076"/>
      <c r="G32" s="260"/>
    </row>
    <row r="33" spans="1:7">
      <c r="A33" s="1967">
        <v>12</v>
      </c>
      <c r="B33" s="90"/>
      <c r="F33" s="2076"/>
      <c r="G33" s="260"/>
    </row>
    <row r="34" spans="1:7">
      <c r="A34" s="1967">
        <v>13</v>
      </c>
      <c r="B34" s="90"/>
      <c r="F34" s="2076"/>
      <c r="G34" s="260"/>
    </row>
    <row r="35" spans="1:7">
      <c r="A35" s="1967">
        <v>14</v>
      </c>
      <c r="B35" s="90"/>
      <c r="F35" s="2076"/>
      <c r="G35" s="260"/>
    </row>
    <row r="36" spans="1:7">
      <c r="A36" s="1967">
        <v>15</v>
      </c>
      <c r="B36" s="90"/>
      <c r="F36" s="2076"/>
      <c r="G36" s="260"/>
    </row>
    <row r="37" spans="1:7">
      <c r="A37" s="1967">
        <v>16</v>
      </c>
      <c r="B37" s="90"/>
      <c r="F37" s="2076"/>
      <c r="G37" s="260"/>
    </row>
    <row r="38" spans="1:7">
      <c r="A38" s="1967">
        <v>17</v>
      </c>
      <c r="B38" s="90"/>
      <c r="F38" s="2076"/>
      <c r="G38" s="260"/>
    </row>
    <row r="39" spans="1:7">
      <c r="A39" s="1967">
        <v>18</v>
      </c>
      <c r="B39" s="90"/>
      <c r="C39" s="13" t="s">
        <v>97</v>
      </c>
      <c r="F39" s="2076">
        <f>F123</f>
        <v>197561769</v>
      </c>
      <c r="G39" s="260"/>
    </row>
    <row r="40" spans="1:7">
      <c r="A40" s="1967">
        <v>19</v>
      </c>
      <c r="B40" s="90"/>
      <c r="D40" s="13" t="s">
        <v>1154</v>
      </c>
      <c r="F40" s="2251">
        <f>F39</f>
        <v>197561769</v>
      </c>
    </row>
    <row r="41" spans="1:7">
      <c r="A41" s="1967">
        <v>20</v>
      </c>
      <c r="B41" s="251" t="s">
        <v>2913</v>
      </c>
      <c r="F41" s="2250"/>
      <c r="G41" s="336"/>
    </row>
    <row r="42" spans="1:7">
      <c r="A42" s="1967">
        <v>21</v>
      </c>
      <c r="B42" s="90"/>
      <c r="F42" s="2250"/>
      <c r="G42" s="336"/>
    </row>
    <row r="43" spans="1:7">
      <c r="A43" s="1967">
        <v>22</v>
      </c>
      <c r="B43" s="90"/>
      <c r="F43" s="2076"/>
      <c r="G43" s="260"/>
    </row>
    <row r="44" spans="1:7">
      <c r="A44" s="1967">
        <v>23</v>
      </c>
      <c r="B44" s="90"/>
      <c r="F44" s="2076"/>
      <c r="G44" s="260"/>
    </row>
    <row r="45" spans="1:7">
      <c r="A45" s="1967">
        <v>24</v>
      </c>
      <c r="B45" s="90"/>
      <c r="F45" s="2076"/>
      <c r="G45" s="260"/>
    </row>
    <row r="46" spans="1:7">
      <c r="A46" s="1967">
        <v>25</v>
      </c>
      <c r="B46" s="90"/>
      <c r="F46" s="2076"/>
      <c r="G46" s="260"/>
    </row>
    <row r="47" spans="1:7">
      <c r="A47" s="1967">
        <v>26</v>
      </c>
      <c r="B47" s="90"/>
      <c r="F47" s="2076"/>
      <c r="G47" s="260"/>
    </row>
    <row r="48" spans="1:7">
      <c r="A48" s="1967">
        <v>27</v>
      </c>
      <c r="B48" s="90"/>
      <c r="F48" s="2076"/>
      <c r="G48" s="260"/>
    </row>
    <row r="49" spans="1:7">
      <c r="A49" s="1967">
        <v>28</v>
      </c>
      <c r="B49" s="90"/>
      <c r="F49" s="2076"/>
      <c r="G49" s="260"/>
    </row>
    <row r="50" spans="1:7">
      <c r="A50" s="1967">
        <v>29</v>
      </c>
      <c r="B50" s="90"/>
      <c r="F50" s="2076"/>
      <c r="G50" s="260"/>
    </row>
    <row r="51" spans="1:7">
      <c r="A51" s="1967">
        <v>30</v>
      </c>
      <c r="B51" s="90"/>
      <c r="F51" s="2076"/>
      <c r="G51" s="260"/>
    </row>
    <row r="52" spans="1:7">
      <c r="A52" s="1967">
        <v>31</v>
      </c>
      <c r="B52" s="90"/>
      <c r="C52" s="13" t="s">
        <v>97</v>
      </c>
      <c r="F52" s="2076">
        <f>F136</f>
        <v>72866526</v>
      </c>
      <c r="G52" s="260"/>
    </row>
    <row r="53" spans="1:7">
      <c r="A53" s="1967">
        <v>32</v>
      </c>
      <c r="B53" s="90"/>
      <c r="D53" s="13" t="s">
        <v>1154</v>
      </c>
      <c r="F53" s="2251">
        <f>F52</f>
        <v>72866526</v>
      </c>
    </row>
    <row r="54" spans="1:7">
      <c r="A54" s="1967">
        <v>33</v>
      </c>
      <c r="B54" s="251" t="s">
        <v>3450</v>
      </c>
      <c r="F54" s="2250"/>
      <c r="G54" s="336"/>
    </row>
    <row r="55" spans="1:7">
      <c r="A55" s="1967">
        <v>34</v>
      </c>
      <c r="B55" s="90"/>
      <c r="F55" s="2250"/>
      <c r="G55" s="336"/>
    </row>
    <row r="56" spans="1:7">
      <c r="A56" s="1967">
        <v>35</v>
      </c>
      <c r="B56" s="90"/>
      <c r="F56" s="2076"/>
      <c r="G56" s="260"/>
    </row>
    <row r="57" spans="1:7">
      <c r="A57" s="1967">
        <v>36</v>
      </c>
      <c r="B57" s="90"/>
      <c r="F57" s="2076"/>
      <c r="G57" s="260"/>
    </row>
    <row r="58" spans="1:7">
      <c r="A58" s="1967">
        <v>37</v>
      </c>
      <c r="B58" s="90"/>
      <c r="F58" s="2076"/>
      <c r="G58" s="260"/>
    </row>
    <row r="59" spans="1:7">
      <c r="A59" s="1967">
        <v>38</v>
      </c>
      <c r="B59" s="90"/>
      <c r="F59" s="2076"/>
      <c r="G59" s="260"/>
    </row>
    <row r="60" spans="1:7">
      <c r="A60" s="1967">
        <v>39</v>
      </c>
      <c r="B60" s="90"/>
      <c r="F60" s="2076"/>
      <c r="G60" s="260"/>
    </row>
    <row r="61" spans="1:7">
      <c r="A61" s="1967">
        <v>40</v>
      </c>
      <c r="B61" s="90"/>
      <c r="F61" s="2076"/>
      <c r="G61" s="260"/>
    </row>
    <row r="62" spans="1:7">
      <c r="A62" s="1967">
        <v>41</v>
      </c>
      <c r="B62" s="90"/>
      <c r="F62" s="2076"/>
      <c r="G62" s="260"/>
    </row>
    <row r="63" spans="1:7">
      <c r="A63" s="1967">
        <v>42</v>
      </c>
      <c r="B63" s="90"/>
      <c r="F63" s="2076"/>
      <c r="G63" s="260"/>
    </row>
    <row r="64" spans="1:7">
      <c r="A64" s="1967">
        <v>43</v>
      </c>
      <c r="B64" s="90"/>
      <c r="F64" s="2076"/>
      <c r="G64" s="260"/>
    </row>
    <row r="65" spans="1:7">
      <c r="A65" s="1967">
        <v>44</v>
      </c>
      <c r="B65" s="90"/>
      <c r="F65" s="2076"/>
      <c r="G65" s="260"/>
    </row>
    <row r="66" spans="1:7">
      <c r="A66" s="1967">
        <v>45</v>
      </c>
      <c r="B66" s="90"/>
      <c r="D66" s="13" t="s">
        <v>1154</v>
      </c>
      <c r="F66" s="2516">
        <f>F140</f>
        <v>0</v>
      </c>
      <c r="G66" s="336"/>
    </row>
    <row r="67" spans="1:7" ht="15.75" thickBot="1">
      <c r="A67" s="2252">
        <v>46</v>
      </c>
      <c r="B67" s="2230"/>
      <c r="C67" s="2237" t="s">
        <v>159</v>
      </c>
      <c r="D67" s="2237" t="s">
        <v>2835</v>
      </c>
      <c r="E67" s="2237"/>
      <c r="F67" s="2227">
        <f>SUM(F40+F53+F66)</f>
        <v>270428295</v>
      </c>
      <c r="G67" s="336"/>
    </row>
    <row r="68" spans="1:7" ht="15.75">
      <c r="A68" s="98" t="s">
        <v>98</v>
      </c>
      <c r="D68" s="98"/>
    </row>
    <row r="69" spans="1:7">
      <c r="A69" s="3517" t="s">
        <v>99</v>
      </c>
      <c r="B69" s="3517"/>
      <c r="C69" s="3517"/>
      <c r="D69" s="3517"/>
      <c r="E69" s="3517"/>
      <c r="F69" s="3517"/>
      <c r="G69" s="16"/>
    </row>
    <row r="70" spans="1:7" ht="15.75" thickBot="1">
      <c r="F70" s="16"/>
      <c r="G70" s="16"/>
    </row>
    <row r="71" spans="1:7">
      <c r="A71" s="1962" t="s">
        <v>388</v>
      </c>
      <c r="B71" s="2197"/>
      <c r="C71" s="2197"/>
      <c r="D71" s="2051" t="s">
        <v>3200</v>
      </c>
      <c r="E71" s="2052" t="s">
        <v>1759</v>
      </c>
      <c r="F71" s="2234" t="s">
        <v>1760</v>
      </c>
    </row>
    <row r="72" spans="1:7">
      <c r="A72" s="2675" t="s">
        <v>4544</v>
      </c>
      <c r="D72" s="50" t="s">
        <v>5790</v>
      </c>
      <c r="E72" s="90" t="s">
        <v>3219</v>
      </c>
      <c r="F72" s="2224"/>
    </row>
    <row r="73" spans="1:7">
      <c r="A73" s="2675"/>
      <c r="D73" s="77" t="s">
        <v>389</v>
      </c>
      <c r="E73" s="560" t="str">
        <f>'Data Sheet'!$C$40</f>
        <v>April 30, 2025</v>
      </c>
      <c r="F73" s="2131" t="str">
        <f>'Data Sheet'!$C$38</f>
        <v>December 31, 2024</v>
      </c>
    </row>
    <row r="74" spans="1:7">
      <c r="A74" s="3604" t="s">
        <v>1762</v>
      </c>
      <c r="B74" s="3605"/>
      <c r="C74" s="3605"/>
      <c r="D74" s="3605"/>
      <c r="E74" s="3605"/>
      <c r="F74" s="3606"/>
      <c r="G74" s="16"/>
    </row>
    <row r="75" spans="1:7">
      <c r="A75" s="2675"/>
      <c r="F75" s="2678"/>
    </row>
    <row r="76" spans="1:7">
      <c r="A76" s="3019" t="s">
        <v>1763</v>
      </c>
      <c r="B76" s="192"/>
      <c r="C76" s="192"/>
      <c r="D76" s="192"/>
      <c r="E76" s="192"/>
      <c r="F76" s="3020"/>
      <c r="G76" s="192"/>
    </row>
    <row r="77" spans="1:7">
      <c r="A77" s="3019" t="s">
        <v>1764</v>
      </c>
      <c r="B77" s="192"/>
      <c r="C77" s="192"/>
      <c r="D77" s="192"/>
      <c r="E77" s="192"/>
      <c r="F77" s="3020"/>
      <c r="G77" s="192"/>
    </row>
    <row r="78" spans="1:7">
      <c r="A78" s="3019"/>
      <c r="B78" s="192"/>
      <c r="C78" s="192"/>
      <c r="D78" s="192"/>
      <c r="E78" s="192"/>
      <c r="F78" s="3020"/>
      <c r="G78" s="192"/>
    </row>
    <row r="79" spans="1:7">
      <c r="A79" s="3019" t="s">
        <v>87</v>
      </c>
      <c r="B79" s="192"/>
      <c r="C79" s="192"/>
      <c r="D79" s="192"/>
      <c r="E79" s="192"/>
      <c r="F79" s="3020"/>
      <c r="G79" s="192"/>
    </row>
    <row r="80" spans="1:7">
      <c r="A80" s="3019"/>
      <c r="B80" s="192"/>
      <c r="C80" s="192"/>
      <c r="D80" s="192"/>
      <c r="E80" s="192"/>
      <c r="F80" s="3020"/>
      <c r="G80" s="192"/>
    </row>
    <row r="81" spans="1:7">
      <c r="A81" s="3019" t="s">
        <v>88</v>
      </c>
      <c r="B81" s="192"/>
      <c r="C81" s="192"/>
      <c r="D81" s="192"/>
      <c r="E81" s="192"/>
      <c r="F81" s="3020"/>
      <c r="G81" s="192"/>
    </row>
    <row r="82" spans="1:7">
      <c r="A82" s="3019" t="s">
        <v>89</v>
      </c>
      <c r="B82" s="192"/>
      <c r="C82" s="192"/>
      <c r="D82" s="192"/>
      <c r="E82" s="192"/>
      <c r="F82" s="3020"/>
      <c r="G82" s="192"/>
    </row>
    <row r="83" spans="1:7">
      <c r="A83" s="3019" t="s">
        <v>90</v>
      </c>
      <c r="B83" s="192"/>
      <c r="C83" s="192"/>
      <c r="D83" s="192"/>
      <c r="E83" s="192"/>
      <c r="F83" s="3020"/>
      <c r="G83" s="192"/>
    </row>
    <row r="84" spans="1:7">
      <c r="A84" s="3019"/>
      <c r="B84" s="192"/>
      <c r="C84" s="192"/>
      <c r="D84" s="192"/>
      <c r="E84" s="192"/>
      <c r="F84" s="3020"/>
      <c r="G84" s="192"/>
    </row>
    <row r="85" spans="1:7">
      <c r="A85" s="3019" t="s">
        <v>91</v>
      </c>
      <c r="B85" s="192"/>
      <c r="C85" s="192"/>
      <c r="D85" s="192"/>
      <c r="E85" s="192"/>
      <c r="F85" s="3020"/>
      <c r="G85" s="192"/>
    </row>
    <row r="86" spans="1:7">
      <c r="A86" s="3019" t="s">
        <v>92</v>
      </c>
      <c r="B86" s="192"/>
      <c r="C86" s="192"/>
      <c r="D86" s="192"/>
      <c r="E86" s="192"/>
      <c r="F86" s="3020"/>
      <c r="G86" s="192"/>
    </row>
    <row r="87" spans="1:7">
      <c r="A87" s="2769"/>
      <c r="B87" s="76"/>
      <c r="C87" s="76"/>
      <c r="D87" s="76"/>
      <c r="E87" s="76"/>
      <c r="F87" s="2029"/>
    </row>
    <row r="88" spans="1:7">
      <c r="A88" s="2675"/>
      <c r="B88" s="90"/>
      <c r="F88" s="2200" t="s">
        <v>93</v>
      </c>
      <c r="G88" s="246"/>
    </row>
    <row r="89" spans="1:7">
      <c r="A89" s="2754" t="s">
        <v>1686</v>
      </c>
      <c r="B89" s="90"/>
      <c r="C89" s="13" t="s">
        <v>94</v>
      </c>
      <c r="F89" s="2248" t="s">
        <v>95</v>
      </c>
      <c r="G89" s="1892"/>
    </row>
    <row r="90" spans="1:7">
      <c r="A90" s="2677" t="s">
        <v>1689</v>
      </c>
      <c r="B90" s="92"/>
      <c r="C90" s="76" t="s">
        <v>96</v>
      </c>
      <c r="D90" s="76"/>
      <c r="E90" s="76"/>
      <c r="F90" s="2249" t="s">
        <v>2936</v>
      </c>
      <c r="G90" s="1892"/>
    </row>
    <row r="91" spans="1:7" ht="15.75">
      <c r="A91" s="2675"/>
      <c r="B91" s="1456" t="s">
        <v>2912</v>
      </c>
      <c r="F91" s="2250"/>
      <c r="G91" s="336"/>
    </row>
    <row r="92" spans="1:7" ht="15.75">
      <c r="A92" s="2675">
        <v>1</v>
      </c>
      <c r="B92" s="251"/>
      <c r="C92" s="2253" t="s">
        <v>1336</v>
      </c>
      <c r="F92" s="2076"/>
      <c r="G92" s="260"/>
    </row>
    <row r="93" spans="1:7">
      <c r="A93" s="2675">
        <v>2</v>
      </c>
      <c r="B93" s="90"/>
      <c r="C93" t="s">
        <v>6688</v>
      </c>
      <c r="F93" s="2076">
        <v>72342833</v>
      </c>
      <c r="G93" s="260"/>
    </row>
    <row r="94" spans="1:7">
      <c r="A94" s="2675">
        <v>3</v>
      </c>
      <c r="B94" s="90"/>
      <c r="C94" t="s">
        <v>6689</v>
      </c>
      <c r="F94" s="2076">
        <v>3140154</v>
      </c>
      <c r="G94" s="260"/>
    </row>
    <row r="95" spans="1:7">
      <c r="A95" s="2675">
        <v>4</v>
      </c>
      <c r="B95" s="90"/>
      <c r="C95" t="s">
        <v>6690</v>
      </c>
      <c r="F95" s="2076">
        <v>6843749</v>
      </c>
      <c r="G95" s="260"/>
    </row>
    <row r="96" spans="1:7">
      <c r="A96" s="2675">
        <v>5</v>
      </c>
      <c r="B96" s="90"/>
      <c r="C96" t="s">
        <v>6691</v>
      </c>
      <c r="F96" s="2076">
        <v>3181434</v>
      </c>
      <c r="G96" s="260"/>
    </row>
    <row r="97" spans="1:7">
      <c r="A97" s="2675">
        <v>6</v>
      </c>
      <c r="B97" s="90"/>
      <c r="C97" t="s">
        <v>6692</v>
      </c>
      <c r="F97" s="2076">
        <v>22555746</v>
      </c>
      <c r="G97" s="260"/>
    </row>
    <row r="98" spans="1:7">
      <c r="A98" s="2675">
        <v>7</v>
      </c>
      <c r="B98" s="90"/>
      <c r="C98" t="s">
        <v>7212</v>
      </c>
      <c r="F98" s="2076">
        <v>-263936</v>
      </c>
      <c r="G98" s="260"/>
    </row>
    <row r="99" spans="1:7">
      <c r="A99" s="2675">
        <v>8</v>
      </c>
      <c r="B99" s="90"/>
      <c r="C99" t="s">
        <v>6693</v>
      </c>
      <c r="F99" s="2076">
        <v>28915469</v>
      </c>
      <c r="G99" s="260"/>
    </row>
    <row r="100" spans="1:7">
      <c r="A100" s="2675">
        <v>9</v>
      </c>
      <c r="B100" s="90"/>
      <c r="C100" t="s">
        <v>6694</v>
      </c>
      <c r="F100" s="2076">
        <v>2419579</v>
      </c>
      <c r="G100" s="260"/>
    </row>
    <row r="101" spans="1:7">
      <c r="A101" s="2675">
        <v>10</v>
      </c>
      <c r="B101" s="90"/>
      <c r="C101" t="s">
        <v>6695</v>
      </c>
      <c r="F101" s="2076">
        <v>3556384</v>
      </c>
      <c r="G101" s="260"/>
    </row>
    <row r="102" spans="1:7">
      <c r="A102" s="2675">
        <v>11</v>
      </c>
      <c r="B102" s="90"/>
      <c r="C102" t="s">
        <v>6696</v>
      </c>
      <c r="F102" s="2076">
        <v>17770965</v>
      </c>
      <c r="G102" s="260"/>
    </row>
    <row r="103" spans="1:7">
      <c r="A103" s="2675">
        <v>12</v>
      </c>
      <c r="B103" s="90"/>
      <c r="C103"/>
      <c r="F103" s="2076"/>
      <c r="G103" s="260"/>
    </row>
    <row r="104" spans="1:7">
      <c r="A104" s="2675">
        <v>13</v>
      </c>
      <c r="B104" s="90"/>
      <c r="C104"/>
      <c r="F104" s="2076"/>
      <c r="G104" s="260"/>
    </row>
    <row r="105" spans="1:7">
      <c r="A105" s="2675">
        <v>14</v>
      </c>
      <c r="B105" s="90"/>
      <c r="C105"/>
      <c r="F105" s="2076"/>
      <c r="G105" s="260"/>
    </row>
    <row r="106" spans="1:7" ht="15.75" thickBot="1">
      <c r="A106" s="2675">
        <v>15</v>
      </c>
      <c r="B106" s="90"/>
      <c r="E106" s="17" t="s">
        <v>1154</v>
      </c>
      <c r="F106" s="2254">
        <f>SUM(F93:F105)</f>
        <v>160462377</v>
      </c>
      <c r="G106" s="1491"/>
    </row>
    <row r="107" spans="1:7" ht="16.5" thickTop="1">
      <c r="A107" s="2675">
        <v>16</v>
      </c>
      <c r="B107" s="90"/>
      <c r="C107" s="2253" t="s">
        <v>1335</v>
      </c>
      <c r="F107" s="2076"/>
      <c r="G107" s="260"/>
    </row>
    <row r="108" spans="1:7">
      <c r="A108" s="2675">
        <v>17</v>
      </c>
      <c r="B108" s="90"/>
      <c r="C108" t="s">
        <v>6688</v>
      </c>
      <c r="F108" s="2076">
        <v>18197320</v>
      </c>
      <c r="G108" s="260"/>
    </row>
    <row r="109" spans="1:7">
      <c r="A109" s="2675">
        <v>18</v>
      </c>
      <c r="B109" s="90"/>
      <c r="C109" t="s">
        <v>6689</v>
      </c>
      <c r="F109" s="2076">
        <v>3020568</v>
      </c>
      <c r="G109" s="260"/>
    </row>
    <row r="110" spans="1:7">
      <c r="A110" s="2675">
        <v>19</v>
      </c>
      <c r="B110" s="90"/>
      <c r="C110" t="s">
        <v>6690</v>
      </c>
      <c r="F110" s="2076">
        <v>2531602</v>
      </c>
      <c r="G110" s="260"/>
    </row>
    <row r="111" spans="1:7">
      <c r="A111" s="2675">
        <v>20</v>
      </c>
      <c r="B111" s="251"/>
      <c r="C111" t="s">
        <v>6691</v>
      </c>
      <c r="F111" s="2076">
        <v>782448</v>
      </c>
      <c r="G111" s="260"/>
    </row>
    <row r="112" spans="1:7">
      <c r="A112" s="2675">
        <v>21</v>
      </c>
      <c r="B112" s="90"/>
      <c r="C112" t="s">
        <v>6692</v>
      </c>
      <c r="F112" s="2076">
        <v>3131887</v>
      </c>
      <c r="G112" s="260"/>
    </row>
    <row r="113" spans="1:7">
      <c r="A113" s="2675">
        <v>22</v>
      </c>
      <c r="B113" s="90"/>
      <c r="C113" t="s">
        <v>6693</v>
      </c>
      <c r="F113" s="2076">
        <v>7560081</v>
      </c>
      <c r="G113" s="260"/>
    </row>
    <row r="114" spans="1:7">
      <c r="A114" s="2675">
        <v>23</v>
      </c>
      <c r="B114" s="90"/>
      <c r="C114" t="s">
        <v>6694</v>
      </c>
      <c r="F114" s="2076">
        <v>334943</v>
      </c>
      <c r="G114" s="260"/>
    </row>
    <row r="115" spans="1:7">
      <c r="A115" s="2675">
        <v>24</v>
      </c>
      <c r="B115" s="90"/>
      <c r="C115" t="s">
        <v>6695</v>
      </c>
      <c r="F115" s="2076">
        <v>880876</v>
      </c>
      <c r="G115" s="260"/>
    </row>
    <row r="116" spans="1:7">
      <c r="A116" s="2675">
        <v>25</v>
      </c>
      <c r="B116" s="90"/>
      <c r="C116" t="s">
        <v>6696</v>
      </c>
      <c r="F116" s="2076">
        <v>659667</v>
      </c>
      <c r="G116" s="260"/>
    </row>
    <row r="117" spans="1:7">
      <c r="A117" s="2675">
        <v>26</v>
      </c>
      <c r="B117" s="90"/>
      <c r="C117"/>
      <c r="F117" s="2076"/>
      <c r="G117" s="260"/>
    </row>
    <row r="118" spans="1:7">
      <c r="A118" s="2675">
        <v>27</v>
      </c>
      <c r="B118" s="90"/>
      <c r="C118"/>
      <c r="F118" s="2076"/>
      <c r="G118" s="260"/>
    </row>
    <row r="119" spans="1:7">
      <c r="A119" s="2675">
        <v>28</v>
      </c>
      <c r="B119" s="90"/>
      <c r="C119"/>
      <c r="F119" s="2076"/>
      <c r="G119" s="260"/>
    </row>
    <row r="120" spans="1:7">
      <c r="A120" s="2675">
        <v>29</v>
      </c>
      <c r="B120" s="90"/>
      <c r="C120"/>
      <c r="F120" s="2076"/>
      <c r="G120" s="260"/>
    </row>
    <row r="121" spans="1:7" ht="15.75" thickBot="1">
      <c r="A121" s="2675">
        <v>30</v>
      </c>
      <c r="B121" s="90"/>
      <c r="C121"/>
      <c r="E121" s="17" t="s">
        <v>1154</v>
      </c>
      <c r="F121" s="2254">
        <f>SUM(F108:F120)</f>
        <v>37099392</v>
      </c>
      <c r="G121" s="260"/>
    </row>
    <row r="122" spans="1:7" ht="15.75" thickTop="1">
      <c r="A122" s="2675">
        <v>31</v>
      </c>
      <c r="B122" s="90"/>
      <c r="E122" s="17"/>
      <c r="F122" s="2076"/>
      <c r="G122" s="260"/>
    </row>
    <row r="123" spans="1:7" ht="15.75">
      <c r="A123" s="2675">
        <v>32</v>
      </c>
      <c r="B123" s="90"/>
      <c r="D123" s="1368"/>
      <c r="E123" s="636" t="s">
        <v>4582</v>
      </c>
      <c r="F123" s="3018">
        <f>+F121+F106</f>
        <v>197561769</v>
      </c>
      <c r="G123" s="1891"/>
    </row>
    <row r="124" spans="1:7" ht="15.75">
      <c r="A124" s="2675">
        <v>33</v>
      </c>
      <c r="B124" s="1456" t="s">
        <v>4583</v>
      </c>
      <c r="F124" s="2037"/>
      <c r="G124" s="260"/>
    </row>
    <row r="125" spans="1:7">
      <c r="A125" s="2675">
        <v>34</v>
      </c>
      <c r="B125" s="251"/>
      <c r="C125" s="13" t="s">
        <v>6688</v>
      </c>
      <c r="F125" s="2033">
        <v>26513453</v>
      </c>
      <c r="G125" s="260"/>
    </row>
    <row r="126" spans="1:7">
      <c r="A126" s="2675">
        <v>35</v>
      </c>
      <c r="C126" s="13" t="s">
        <v>6689</v>
      </c>
      <c r="F126" s="2033">
        <v>669619</v>
      </c>
      <c r="G126" s="260"/>
    </row>
    <row r="127" spans="1:7">
      <c r="A127" s="2675">
        <v>36</v>
      </c>
      <c r="C127" s="13" t="s">
        <v>6690</v>
      </c>
      <c r="F127" s="2033">
        <v>12977201</v>
      </c>
      <c r="G127" s="260"/>
    </row>
    <row r="128" spans="1:7">
      <c r="A128" s="2675">
        <v>37</v>
      </c>
      <c r="C128" s="13" t="s">
        <v>6691</v>
      </c>
      <c r="F128" s="2033">
        <v>1229985</v>
      </c>
      <c r="G128" s="260"/>
    </row>
    <row r="129" spans="1:7">
      <c r="A129" s="2675">
        <v>38</v>
      </c>
      <c r="C129" s="13" t="s">
        <v>6697</v>
      </c>
      <c r="F129" s="2033">
        <v>14937439</v>
      </c>
      <c r="G129" s="260"/>
    </row>
    <row r="130" spans="1:7">
      <c r="A130" s="2675">
        <v>39</v>
      </c>
      <c r="C130" s="13" t="s">
        <v>6692</v>
      </c>
      <c r="F130" s="2033">
        <v>-98845</v>
      </c>
      <c r="G130" s="260"/>
    </row>
    <row r="131" spans="1:7">
      <c r="A131" s="2675">
        <v>40</v>
      </c>
      <c r="C131" s="13" t="s">
        <v>6693</v>
      </c>
      <c r="F131" s="2033">
        <v>11114441</v>
      </c>
      <c r="G131" s="260"/>
    </row>
    <row r="132" spans="1:7">
      <c r="A132" s="2675">
        <v>41</v>
      </c>
      <c r="C132" s="13" t="s">
        <v>6694</v>
      </c>
      <c r="F132" s="2033">
        <v>1380036</v>
      </c>
      <c r="G132" s="260"/>
    </row>
    <row r="133" spans="1:7">
      <c r="A133" s="2675">
        <v>42</v>
      </c>
      <c r="C133" s="13" t="s">
        <v>6695</v>
      </c>
      <c r="F133" s="2033">
        <v>1379281</v>
      </c>
      <c r="G133" s="260"/>
    </row>
    <row r="134" spans="1:7">
      <c r="A134" s="2675">
        <v>43</v>
      </c>
      <c r="C134" s="13" t="s">
        <v>6696</v>
      </c>
      <c r="F134" s="2033">
        <v>2763916</v>
      </c>
      <c r="G134" s="260"/>
    </row>
    <row r="135" spans="1:7">
      <c r="A135" s="2675"/>
      <c r="F135" s="2033"/>
      <c r="G135" s="260"/>
    </row>
    <row r="136" spans="1:7" ht="16.5" thickBot="1">
      <c r="A136" s="2675">
        <v>45</v>
      </c>
      <c r="D136" s="13" t="s">
        <v>2835</v>
      </c>
      <c r="E136" s="636" t="s">
        <v>5032</v>
      </c>
      <c r="F136" s="3021">
        <f>SUM(F125:F135)</f>
        <v>72866526</v>
      </c>
      <c r="G136" s="539"/>
    </row>
    <row r="137" spans="1:7" ht="16.5" thickTop="1">
      <c r="A137" s="2675">
        <v>46</v>
      </c>
      <c r="E137" s="98"/>
      <c r="F137" s="2033"/>
      <c r="G137" s="539"/>
    </row>
    <row r="138" spans="1:7" ht="15.75">
      <c r="A138" s="2675">
        <v>47</v>
      </c>
      <c r="B138" s="546" t="s">
        <v>3450</v>
      </c>
      <c r="E138" s="98"/>
      <c r="F138" s="2033"/>
      <c r="G138" s="539"/>
    </row>
    <row r="139" spans="1:7" ht="15.75">
      <c r="A139" s="2675">
        <v>48</v>
      </c>
      <c r="E139" s="98"/>
      <c r="F139" s="2033"/>
      <c r="G139" s="539"/>
    </row>
    <row r="140" spans="1:7" ht="16.5" thickBot="1">
      <c r="A140" s="2675">
        <v>49</v>
      </c>
      <c r="E140" s="636" t="s">
        <v>6009</v>
      </c>
      <c r="F140" s="3021">
        <f>SUM(F139:F139)</f>
        <v>0</v>
      </c>
      <c r="G140" s="539"/>
    </row>
    <row r="141" spans="1:7" ht="16.5" thickTop="1">
      <c r="A141" s="2675">
        <v>50</v>
      </c>
      <c r="E141" s="17"/>
      <c r="F141" s="2033"/>
      <c r="G141" s="539"/>
    </row>
    <row r="142" spans="1:7" ht="16.5" thickBot="1">
      <c r="A142" s="1980">
        <v>51</v>
      </c>
      <c r="B142" s="2713"/>
      <c r="C142" s="2713"/>
      <c r="D142" s="2713" t="s">
        <v>2835</v>
      </c>
      <c r="E142" s="3022" t="s">
        <v>2253</v>
      </c>
      <c r="F142" s="3023">
        <f>SUBTOTAL(9,F140,F136,F121,F106)</f>
        <v>270428295</v>
      </c>
      <c r="G142" s="539"/>
    </row>
    <row r="143" spans="1:7" ht="15.75">
      <c r="E143" s="98"/>
      <c r="F143" s="539"/>
      <c r="G143" s="539"/>
    </row>
    <row r="144" spans="1:7" ht="15.75">
      <c r="A144" s="98" t="s">
        <v>98</v>
      </c>
      <c r="D144" s="98"/>
    </row>
    <row r="145" spans="1:7">
      <c r="A145" s="3517" t="s">
        <v>4584</v>
      </c>
      <c r="B145" s="3517"/>
      <c r="C145" s="3517"/>
      <c r="D145" s="3517"/>
      <c r="E145" s="3517"/>
      <c r="F145" s="3517"/>
      <c r="G145" s="16"/>
    </row>
  </sheetData>
  <mergeCells count="4">
    <mergeCell ref="A4:F4"/>
    <mergeCell ref="A145:F145"/>
    <mergeCell ref="A69:F69"/>
    <mergeCell ref="A74:F74"/>
  </mergeCells>
  <printOptions horizontalCentered="1" verticalCentered="1"/>
  <pageMargins left="0.5" right="0.5" top="0.5" bottom="0.5" header="0.5" footer="0.5"/>
  <pageSetup scale="62" orientation="portrait" r:id="rId1"/>
  <headerFooter alignWithMargins="0"/>
  <rowBreaks count="1" manualBreakCount="1">
    <brk id="69" max="5" man="1"/>
  </rowBreaks>
  <customProperties>
    <customPr name="_pios_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ransitionEvaluation="1">
    <tabColor rgb="FF92D050"/>
  </sheetPr>
  <dimension ref="A1:L200"/>
  <sheetViews>
    <sheetView view="pageBreakPreview" zoomScale="85" zoomScaleNormal="70" zoomScaleSheetLayoutView="85" workbookViewId="0">
      <selection activeCell="I1" sqref="I1:L1048576"/>
    </sheetView>
  </sheetViews>
  <sheetFormatPr defaultColWidth="9.6640625" defaultRowHeight="15"/>
  <cols>
    <col min="1" max="1" width="8.6640625" style="13" customWidth="1"/>
    <col min="2" max="2" width="4.6640625" style="13" customWidth="1"/>
    <col min="3" max="3" width="22.5546875" style="13" customWidth="1"/>
    <col min="4" max="4" width="3.6640625" style="13" customWidth="1"/>
    <col min="5" max="5" width="19" style="13" customWidth="1"/>
    <col min="6" max="6" width="27" style="13" customWidth="1"/>
    <col min="7" max="7" width="48.6640625" style="13" customWidth="1"/>
    <col min="8" max="8" width="19" style="13" customWidth="1"/>
    <col min="9" max="9" width="19" customWidth="1"/>
    <col min="10" max="10" width="22" customWidth="1"/>
    <col min="11" max="11" width="17" bestFit="1" customWidth="1"/>
    <col min="13" max="16384" width="9.6640625" style="13"/>
  </cols>
  <sheetData>
    <row r="1" spans="1:7">
      <c r="A1" s="31" t="s">
        <v>1757</v>
      </c>
      <c r="B1" s="66"/>
      <c r="C1" s="186"/>
      <c r="D1" s="188" t="s">
        <v>3200</v>
      </c>
      <c r="E1" s="66"/>
      <c r="F1" s="188" t="s">
        <v>1759</v>
      </c>
      <c r="G1" s="1572" t="s">
        <v>1760</v>
      </c>
    </row>
    <row r="2" spans="1:7">
      <c r="A2" s="71" t="str">
        <f>'Data Sheet'!$C$25</f>
        <v xml:space="preserve">Niagara Mohawk Power Corporation </v>
      </c>
      <c r="C2" s="80"/>
      <c r="D2" s="50" t="s">
        <v>5790</v>
      </c>
      <c r="F2" s="90" t="s">
        <v>3219</v>
      </c>
      <c r="G2" s="82"/>
    </row>
    <row r="3" spans="1:7" ht="15" customHeight="1">
      <c r="A3" s="73"/>
      <c r="B3" s="76"/>
      <c r="C3" s="101"/>
      <c r="D3" s="92" t="s">
        <v>389</v>
      </c>
      <c r="E3" s="76"/>
      <c r="F3" s="559" t="str">
        <f>'Data Sheet'!$C$40</f>
        <v>April 30, 2025</v>
      </c>
      <c r="G3" s="1573" t="str">
        <f>'Data Sheet'!$C$38</f>
        <v>December 31, 2024</v>
      </c>
    </row>
    <row r="4" spans="1:7" ht="15" customHeight="1">
      <c r="A4" s="3607" t="s">
        <v>100</v>
      </c>
      <c r="B4" s="3605"/>
      <c r="C4" s="3605"/>
      <c r="D4" s="3605"/>
      <c r="E4" s="3605"/>
      <c r="F4" s="3605"/>
      <c r="G4" s="3608"/>
    </row>
    <row r="5" spans="1:7">
      <c r="A5" s="3616" t="s">
        <v>1415</v>
      </c>
      <c r="B5" s="3613"/>
      <c r="C5" s="3613"/>
      <c r="D5" s="3613"/>
      <c r="E5" s="3613"/>
      <c r="F5" s="3613" t="s">
        <v>1416</v>
      </c>
      <c r="G5" s="3614"/>
    </row>
    <row r="6" spans="1:7">
      <c r="A6" s="3609" t="s">
        <v>101</v>
      </c>
      <c r="B6" s="3610"/>
      <c r="C6" s="3610"/>
      <c r="D6" s="3610"/>
      <c r="E6" s="3610"/>
      <c r="F6" s="3610" t="s">
        <v>102</v>
      </c>
      <c r="G6" s="3615"/>
    </row>
    <row r="7" spans="1:7">
      <c r="A7" s="3609" t="s">
        <v>2944</v>
      </c>
      <c r="B7" s="3610"/>
      <c r="C7" s="3610"/>
      <c r="D7" s="3610"/>
      <c r="E7" s="3610"/>
      <c r="F7" s="3610" t="s">
        <v>2945</v>
      </c>
      <c r="G7" s="3615"/>
    </row>
    <row r="8" spans="1:7">
      <c r="A8" s="3609" t="s">
        <v>2998</v>
      </c>
      <c r="B8" s="3610"/>
      <c r="C8" s="3610"/>
      <c r="D8" s="3610"/>
      <c r="E8" s="3610"/>
      <c r="F8" s="3610" t="s">
        <v>2999</v>
      </c>
      <c r="G8" s="3615"/>
    </row>
    <row r="9" spans="1:7">
      <c r="A9" s="3609" t="s">
        <v>3000</v>
      </c>
      <c r="B9" s="3610"/>
      <c r="C9" s="3610"/>
      <c r="D9" s="3610"/>
      <c r="E9" s="3610"/>
      <c r="F9" s="3610" t="s">
        <v>1417</v>
      </c>
      <c r="G9" s="3615"/>
    </row>
    <row r="10" spans="1:7">
      <c r="A10" s="3609" t="s">
        <v>3001</v>
      </c>
      <c r="B10" s="3610"/>
      <c r="C10" s="3610"/>
      <c r="D10" s="3610"/>
      <c r="E10" s="3610"/>
      <c r="F10" s="3610" t="s">
        <v>3002</v>
      </c>
      <c r="G10" s="3615"/>
    </row>
    <row r="11" spans="1:7">
      <c r="A11" s="3609" t="s">
        <v>3003</v>
      </c>
      <c r="B11" s="3610"/>
      <c r="C11" s="3610"/>
      <c r="D11" s="3610"/>
      <c r="E11" s="3610"/>
      <c r="F11" s="3610" t="s">
        <v>3004</v>
      </c>
      <c r="G11" s="3615"/>
    </row>
    <row r="12" spans="1:7" ht="15.75" customHeight="1">
      <c r="A12" s="3611" t="s">
        <v>3005</v>
      </c>
      <c r="B12" s="3612"/>
      <c r="C12" s="3612"/>
      <c r="D12" s="3612"/>
      <c r="E12" s="1336"/>
      <c r="F12" s="3612" t="s">
        <v>3006</v>
      </c>
      <c r="G12" s="3620"/>
    </row>
    <row r="13" spans="1:7" ht="18" customHeight="1">
      <c r="A13" s="3617" t="s">
        <v>3007</v>
      </c>
      <c r="B13" s="3618"/>
      <c r="C13" s="3618"/>
      <c r="D13" s="3618"/>
      <c r="E13" s="3618"/>
      <c r="F13" s="3618"/>
      <c r="G13" s="3619"/>
    </row>
    <row r="14" spans="1:7" ht="15.75">
      <c r="A14" s="36"/>
      <c r="B14" s="1457"/>
      <c r="C14" s="1458" t="s">
        <v>5033</v>
      </c>
      <c r="E14" s="1116"/>
      <c r="F14" s="1116"/>
      <c r="G14" s="1459"/>
    </row>
    <row r="15" spans="1:7" ht="15.75">
      <c r="A15" s="36"/>
      <c r="B15" s="1460"/>
      <c r="C15" s="1458" t="s">
        <v>5034</v>
      </c>
      <c r="D15"/>
      <c r="E15" s="1116"/>
      <c r="F15" s="1116"/>
      <c r="G15" s="1459"/>
    </row>
    <row r="16" spans="1:7" ht="15.75">
      <c r="A16" s="36"/>
      <c r="B16" s="1457"/>
      <c r="C16" s="1461"/>
      <c r="D16" s="98"/>
      <c r="E16" s="98"/>
      <c r="F16" s="98"/>
      <c r="G16" s="1459"/>
    </row>
    <row r="17" spans="1:7" ht="15.75">
      <c r="A17" s="36"/>
      <c r="B17" s="98" t="s">
        <v>5301</v>
      </c>
      <c r="C17" s="1461"/>
      <c r="D17" s="98"/>
      <c r="E17" s="98"/>
      <c r="F17" s="98"/>
      <c r="G17" s="1459"/>
    </row>
    <row r="18" spans="1:7" ht="15.75">
      <c r="A18" s="36"/>
      <c r="B18" s="1457"/>
      <c r="C18" s="13" t="s">
        <v>5302</v>
      </c>
      <c r="G18" s="1459"/>
    </row>
    <row r="19" spans="1:7" ht="15.75">
      <c r="A19" s="36"/>
      <c r="B19" s="1457"/>
      <c r="C19" s="13" t="s">
        <v>5303</v>
      </c>
      <c r="G19" s="1459"/>
    </row>
    <row r="20" spans="1:7" ht="15.75">
      <c r="A20" s="36"/>
      <c r="B20" s="1457"/>
      <c r="C20" s="13" t="s">
        <v>5304</v>
      </c>
      <c r="G20" s="1459"/>
    </row>
    <row r="21" spans="1:7">
      <c r="A21" s="36"/>
      <c r="G21" s="72"/>
    </row>
    <row r="22" spans="1:7" ht="15.75">
      <c r="A22" s="36"/>
      <c r="B22" s="98" t="s">
        <v>5305</v>
      </c>
      <c r="G22" s="72"/>
    </row>
    <row r="23" spans="1:7">
      <c r="A23" s="36"/>
      <c r="C23" s="13" t="s">
        <v>5306</v>
      </c>
      <c r="G23" s="72"/>
    </row>
    <row r="24" spans="1:7">
      <c r="A24" s="36"/>
      <c r="C24" s="13" t="s">
        <v>5307</v>
      </c>
      <c r="G24" s="72"/>
    </row>
    <row r="25" spans="1:7">
      <c r="A25" s="36"/>
      <c r="G25" s="72"/>
    </row>
    <row r="26" spans="1:7" ht="15.75">
      <c r="A26" s="36"/>
      <c r="B26" s="98" t="s">
        <v>5308</v>
      </c>
      <c r="G26" s="72"/>
    </row>
    <row r="27" spans="1:7">
      <c r="A27" s="36"/>
      <c r="C27" s="13" t="s">
        <v>5309</v>
      </c>
      <c r="G27" s="72"/>
    </row>
    <row r="28" spans="1:7">
      <c r="A28" s="36"/>
      <c r="C28" s="13" t="s">
        <v>5310</v>
      </c>
      <c r="G28" s="72"/>
    </row>
    <row r="29" spans="1:7">
      <c r="A29" s="36"/>
      <c r="G29" s="72"/>
    </row>
    <row r="30" spans="1:7" ht="15.75">
      <c r="A30" s="36"/>
      <c r="B30" s="98" t="s">
        <v>5311</v>
      </c>
      <c r="G30" s="72"/>
    </row>
    <row r="31" spans="1:7">
      <c r="A31" s="36"/>
      <c r="C31" s="13" t="s">
        <v>5312</v>
      </c>
      <c r="G31" s="72"/>
    </row>
    <row r="32" spans="1:7">
      <c r="A32" s="36"/>
      <c r="C32" s="13" t="s">
        <v>5313</v>
      </c>
      <c r="G32" s="72"/>
    </row>
    <row r="33" spans="1:7">
      <c r="A33" s="36"/>
      <c r="G33" s="72"/>
    </row>
    <row r="34" spans="1:7" ht="15.75">
      <c r="A34" s="36"/>
      <c r="B34" s="98" t="s">
        <v>5314</v>
      </c>
      <c r="G34" s="72"/>
    </row>
    <row r="35" spans="1:7">
      <c r="A35" s="36"/>
      <c r="C35" s="13" t="s">
        <v>5315</v>
      </c>
      <c r="G35" s="72"/>
    </row>
    <row r="36" spans="1:7">
      <c r="A36" s="36"/>
      <c r="G36" s="72"/>
    </row>
    <row r="37" spans="1:7" ht="15.75">
      <c r="A37" s="36"/>
      <c r="B37" s="98" t="s">
        <v>5316</v>
      </c>
      <c r="G37" s="72"/>
    </row>
    <row r="38" spans="1:7">
      <c r="A38" s="36"/>
      <c r="C38" s="13" t="s">
        <v>5317</v>
      </c>
      <c r="G38" s="72"/>
    </row>
    <row r="39" spans="1:7">
      <c r="A39" s="36"/>
      <c r="C39" s="13" t="s">
        <v>5318</v>
      </c>
      <c r="G39" s="72"/>
    </row>
    <row r="40" spans="1:7">
      <c r="A40" s="36"/>
      <c r="G40" s="72"/>
    </row>
    <row r="41" spans="1:7" ht="15.75">
      <c r="A41" s="36"/>
      <c r="B41" s="98" t="s">
        <v>5319</v>
      </c>
      <c r="G41" s="72"/>
    </row>
    <row r="42" spans="1:7">
      <c r="A42" s="36"/>
      <c r="C42" s="13" t="s">
        <v>5320</v>
      </c>
      <c r="G42" s="72"/>
    </row>
    <row r="43" spans="1:7">
      <c r="A43" s="36"/>
      <c r="C43" s="13" t="s">
        <v>5321</v>
      </c>
      <c r="G43" s="72"/>
    </row>
    <row r="44" spans="1:7">
      <c r="A44" s="36"/>
      <c r="G44" s="72"/>
    </row>
    <row r="45" spans="1:7" ht="15.75">
      <c r="A45" s="36"/>
      <c r="B45" s="98" t="s">
        <v>5322</v>
      </c>
      <c r="C45" s="246"/>
      <c r="E45" s="246"/>
      <c r="F45" s="246"/>
      <c r="G45" s="72"/>
    </row>
    <row r="46" spans="1:7">
      <c r="A46" s="36"/>
      <c r="C46" s="13" t="s">
        <v>5323</v>
      </c>
      <c r="G46" s="72"/>
    </row>
    <row r="47" spans="1:7">
      <c r="A47" s="36"/>
      <c r="C47" s="13" t="s">
        <v>5310</v>
      </c>
      <c r="G47" s="72"/>
    </row>
    <row r="48" spans="1:7">
      <c r="A48" s="36"/>
      <c r="G48" s="72"/>
    </row>
    <row r="49" spans="1:7" ht="15.75">
      <c r="A49" s="36"/>
      <c r="B49" s="1462" t="s">
        <v>5324</v>
      </c>
      <c r="C49" s="98"/>
      <c r="G49" s="72"/>
    </row>
    <row r="50" spans="1:7">
      <c r="A50" s="36"/>
      <c r="B50" s="1463"/>
      <c r="C50" s="13" t="s">
        <v>5325</v>
      </c>
      <c r="G50" s="72"/>
    </row>
    <row r="51" spans="1:7">
      <c r="A51" s="36"/>
      <c r="B51" s="1463"/>
      <c r="C51" s="13" t="s">
        <v>5326</v>
      </c>
      <c r="G51" s="72"/>
    </row>
    <row r="52" spans="1:7">
      <c r="A52" s="36"/>
      <c r="B52" s="1463"/>
      <c r="C52" s="13" t="s">
        <v>5327</v>
      </c>
      <c r="G52" s="72"/>
    </row>
    <row r="53" spans="1:7">
      <c r="A53" s="36"/>
      <c r="B53" s="1463"/>
      <c r="C53" s="13" t="s">
        <v>5328</v>
      </c>
      <c r="G53" s="72"/>
    </row>
    <row r="54" spans="1:7">
      <c r="A54" s="36"/>
      <c r="B54" s="1463"/>
      <c r="C54" s="21"/>
      <c r="G54" s="72"/>
    </row>
    <row r="55" spans="1:7" ht="15.75">
      <c r="A55" s="36"/>
      <c r="B55" s="1462" t="s">
        <v>5329</v>
      </c>
      <c r="C55" s="98"/>
      <c r="G55" s="72"/>
    </row>
    <row r="56" spans="1:7">
      <c r="A56" s="36"/>
      <c r="B56"/>
      <c r="C56" s="1464" t="s">
        <v>5330</v>
      </c>
      <c r="G56" s="72"/>
    </row>
    <row r="57" spans="1:7">
      <c r="A57" s="36"/>
      <c r="B57" s="1463"/>
      <c r="C57" s="1464" t="s">
        <v>5331</v>
      </c>
      <c r="G57" s="72"/>
    </row>
    <row r="58" spans="1:7">
      <c r="A58" s="36"/>
      <c r="B58" s="1463"/>
      <c r="C58" s="1464" t="s">
        <v>5332</v>
      </c>
      <c r="G58" s="72"/>
    </row>
    <row r="59" spans="1:7">
      <c r="A59" s="36"/>
      <c r="B59" s="1464"/>
      <c r="C59" s="1464"/>
      <c r="G59" s="72"/>
    </row>
    <row r="60" spans="1:7" ht="15.75">
      <c r="A60" s="36"/>
      <c r="B60" s="1462" t="s">
        <v>5333</v>
      </c>
      <c r="C60" s="1462"/>
      <c r="G60" s="72"/>
    </row>
    <row r="61" spans="1:7">
      <c r="A61" s="36"/>
      <c r="B61" s="13" t="s">
        <v>5334</v>
      </c>
      <c r="C61" s="1464"/>
      <c r="G61" s="72"/>
    </row>
    <row r="62" spans="1:7">
      <c r="A62" s="36"/>
      <c r="B62" s="13" t="s">
        <v>5335</v>
      </c>
      <c r="C62" s="1464"/>
      <c r="G62" s="72"/>
    </row>
    <row r="63" spans="1:7">
      <c r="A63" s="36"/>
      <c r="B63" s="13" t="s">
        <v>5336</v>
      </c>
      <c r="C63" s="1464"/>
      <c r="G63" s="72"/>
    </row>
    <row r="64" spans="1:7">
      <c r="A64" s="36"/>
      <c r="B64" s="13" t="s">
        <v>5337</v>
      </c>
      <c r="C64" s="1464"/>
      <c r="G64" s="72"/>
    </row>
    <row r="65" spans="1:7">
      <c r="A65" s="36"/>
      <c r="B65" s="13" t="s">
        <v>5338</v>
      </c>
      <c r="C65" s="1464"/>
      <c r="G65" s="72"/>
    </row>
    <row r="66" spans="1:7">
      <c r="A66" s="36"/>
      <c r="G66" s="72"/>
    </row>
    <row r="67" spans="1:7">
      <c r="A67" s="71"/>
      <c r="B67" s="76"/>
      <c r="C67" s="76"/>
      <c r="D67" s="76"/>
      <c r="E67" s="76"/>
      <c r="F67" s="76"/>
      <c r="G67" s="75"/>
    </row>
    <row r="68" spans="1:7">
      <c r="A68" s="1338" t="s">
        <v>3008</v>
      </c>
      <c r="B68" s="524"/>
      <c r="C68" s="524"/>
      <c r="D68" s="524"/>
      <c r="E68" s="524"/>
      <c r="F68" s="524"/>
      <c r="G68" s="425"/>
    </row>
    <row r="69" spans="1:7">
      <c r="A69" s="71" t="s">
        <v>3009</v>
      </c>
      <c r="G69" s="72"/>
    </row>
    <row r="70" spans="1:7">
      <c r="A70" s="71" t="s">
        <v>3010</v>
      </c>
      <c r="G70" s="72"/>
    </row>
    <row r="71" spans="1:7">
      <c r="A71" s="86" t="s">
        <v>4222</v>
      </c>
      <c r="B71" s="87"/>
      <c r="C71" s="87"/>
      <c r="D71" s="87"/>
      <c r="E71" s="87"/>
      <c r="F71" s="87"/>
      <c r="G71" s="564"/>
    </row>
    <row r="72" spans="1:7">
      <c r="A72" s="71"/>
      <c r="B72" s="225"/>
      <c r="C72" s="225"/>
      <c r="D72" s="225"/>
      <c r="E72" s="225"/>
      <c r="F72" s="563" t="s">
        <v>1715</v>
      </c>
      <c r="G72" s="221" t="s">
        <v>1716</v>
      </c>
    </row>
    <row r="73" spans="1:7">
      <c r="A73" s="71"/>
      <c r="B73" s="563" t="s">
        <v>1686</v>
      </c>
      <c r="C73" s="563" t="s">
        <v>1717</v>
      </c>
      <c r="D73" s="225"/>
      <c r="E73" s="563" t="s">
        <v>1795</v>
      </c>
      <c r="F73" s="563" t="s">
        <v>1718</v>
      </c>
      <c r="G73" s="221" t="s">
        <v>1719</v>
      </c>
    </row>
    <row r="74" spans="1:7">
      <c r="A74" s="71"/>
      <c r="B74" s="563" t="s">
        <v>1689</v>
      </c>
      <c r="C74" s="563" t="s">
        <v>1720</v>
      </c>
      <c r="D74" s="225"/>
      <c r="E74" s="563" t="s">
        <v>2936</v>
      </c>
      <c r="F74" s="563" t="s">
        <v>2937</v>
      </c>
      <c r="G74" s="221" t="s">
        <v>2938</v>
      </c>
    </row>
    <row r="75" spans="1:7">
      <c r="A75" s="71"/>
      <c r="B75" s="225">
        <v>1</v>
      </c>
      <c r="C75" s="225" t="s">
        <v>1721</v>
      </c>
      <c r="D75" s="225"/>
      <c r="E75" s="208">
        <v>315580620</v>
      </c>
      <c r="F75" s="279"/>
      <c r="G75" s="257"/>
    </row>
    <row r="76" spans="1:7">
      <c r="A76" s="71"/>
      <c r="B76" s="225">
        <v>2</v>
      </c>
      <c r="C76" s="225" t="s">
        <v>1722</v>
      </c>
      <c r="D76" s="225"/>
      <c r="E76" s="1743">
        <v>5.2699999999999997E-2</v>
      </c>
      <c r="F76" s="279"/>
      <c r="G76" s="1743"/>
    </row>
    <row r="77" spans="1:7">
      <c r="A77" s="71"/>
      <c r="B77" s="225">
        <v>3</v>
      </c>
      <c r="C77" s="225" t="s">
        <v>1622</v>
      </c>
      <c r="D77" s="225"/>
      <c r="E77" s="208">
        <v>4154359952</v>
      </c>
      <c r="F77" s="565">
        <f>IF(ISERR(+E77/+E$80)," ",(E77/E$80))</f>
        <v>0.48553452336248021</v>
      </c>
      <c r="G77" s="1654">
        <v>3.7100000000000001E-2</v>
      </c>
    </row>
    <row r="78" spans="1:7">
      <c r="A78" s="71"/>
      <c r="B78" s="225">
        <v>4</v>
      </c>
      <c r="C78" s="225" t="s">
        <v>1723</v>
      </c>
      <c r="D78" s="225"/>
      <c r="E78" s="208">
        <v>28984701</v>
      </c>
      <c r="F78" s="565">
        <f>IF(ISERR(+E78/+E$80)," ",(E78/E$80))</f>
        <v>3.3875430023977385E-3</v>
      </c>
      <c r="G78" s="1654">
        <v>3.6600000000000001E-2</v>
      </c>
    </row>
    <row r="79" spans="1:7">
      <c r="A79" s="71"/>
      <c r="B79" s="225">
        <v>5</v>
      </c>
      <c r="C79" s="225" t="s">
        <v>1724</v>
      </c>
      <c r="D79" s="225"/>
      <c r="E79" s="208">
        <v>4372916029</v>
      </c>
      <c r="F79" s="565">
        <f>IF(ISERR(+E79/+E$80)," ",(E79/E$80))</f>
        <v>0.51107793363512199</v>
      </c>
      <c r="G79" s="1654">
        <v>0.09</v>
      </c>
    </row>
    <row r="80" spans="1:7">
      <c r="A80" s="71"/>
      <c r="B80" s="225">
        <v>6</v>
      </c>
      <c r="C80" s="225" t="s">
        <v>1725</v>
      </c>
      <c r="D80" s="225"/>
      <c r="E80" s="2640">
        <f>E77+E78+E79</f>
        <v>8556260682</v>
      </c>
      <c r="F80" s="565">
        <f>F77+F78+F79</f>
        <v>1</v>
      </c>
      <c r="G80" s="257"/>
    </row>
    <row r="81" spans="1:7">
      <c r="A81" s="71"/>
      <c r="B81" s="83">
        <v>7</v>
      </c>
      <c r="C81" s="83" t="s">
        <v>1726</v>
      </c>
      <c r="D81" s="83"/>
      <c r="E81" s="561">
        <v>877752811</v>
      </c>
      <c r="F81" s="566"/>
      <c r="G81" s="255"/>
    </row>
    <row r="82" spans="1:7">
      <c r="A82" s="71"/>
      <c r="B82" s="85"/>
      <c r="C82" s="85" t="s">
        <v>1727</v>
      </c>
      <c r="D82" s="85"/>
      <c r="E82" s="389"/>
      <c r="F82" s="273"/>
      <c r="G82" s="256"/>
    </row>
    <row r="83" spans="1:7">
      <c r="A83" s="71"/>
      <c r="G83" s="72"/>
    </row>
    <row r="84" spans="1:7">
      <c r="A84" s="86" t="s">
        <v>1728</v>
      </c>
      <c r="B84" s="87"/>
      <c r="C84" s="87"/>
      <c r="D84" s="87"/>
      <c r="E84" s="87"/>
      <c r="F84" s="87"/>
      <c r="G84" s="84"/>
    </row>
    <row r="85" spans="1:7">
      <c r="A85" s="71"/>
      <c r="D85" s="13" t="s">
        <v>1729</v>
      </c>
      <c r="E85" s="549" t="s">
        <v>7213</v>
      </c>
      <c r="F85" s="549"/>
      <c r="G85" s="72"/>
    </row>
    <row r="86" spans="1:7">
      <c r="A86" s="71"/>
      <c r="G86" s="72"/>
    </row>
    <row r="87" spans="1:7">
      <c r="A87" s="86" t="s">
        <v>453</v>
      </c>
      <c r="B87" s="87"/>
      <c r="C87" s="87"/>
      <c r="D87" s="87"/>
      <c r="E87" s="87"/>
      <c r="F87" s="87"/>
      <c r="G87" s="84"/>
    </row>
    <row r="88" spans="1:7">
      <c r="A88" s="71"/>
      <c r="D88" s="13" t="s">
        <v>1729</v>
      </c>
      <c r="E88" s="13" t="s">
        <v>7214</v>
      </c>
      <c r="F88" s="549"/>
      <c r="G88" s="72"/>
    </row>
    <row r="89" spans="1:7">
      <c r="A89" s="71"/>
      <c r="G89" s="72"/>
    </row>
    <row r="90" spans="1:7">
      <c r="A90" s="86" t="s">
        <v>454</v>
      </c>
      <c r="B90" s="87"/>
      <c r="C90" s="87"/>
      <c r="D90" s="87"/>
      <c r="E90" s="87"/>
      <c r="F90" s="87"/>
      <c r="G90" s="84"/>
    </row>
    <row r="91" spans="1:7">
      <c r="A91" s="71" t="s">
        <v>455</v>
      </c>
      <c r="D91" s="549" t="s">
        <v>1729</v>
      </c>
      <c r="E91" s="549">
        <v>2.7099999999999999E-2</v>
      </c>
      <c r="G91" s="72"/>
    </row>
    <row r="92" spans="1:7" ht="15.75" thickBot="1">
      <c r="A92" s="95" t="s">
        <v>456</v>
      </c>
      <c r="B92" s="96"/>
      <c r="C92" s="96"/>
      <c r="D92" s="567" t="s">
        <v>1729</v>
      </c>
      <c r="E92" s="567">
        <v>3.3300000000000003E-2</v>
      </c>
      <c r="F92" s="96"/>
      <c r="G92" s="97"/>
    </row>
    <row r="93" spans="1:7" ht="15.75">
      <c r="A93" s="98" t="s">
        <v>457</v>
      </c>
      <c r="C93" s="98"/>
      <c r="D93" s="98" t="s">
        <v>458</v>
      </c>
    </row>
    <row r="94" spans="1:7">
      <c r="A94" s="3517" t="s">
        <v>459</v>
      </c>
      <c r="B94" s="3517"/>
      <c r="C94" s="3517"/>
      <c r="D94" s="3517"/>
      <c r="E94" s="3517"/>
      <c r="F94" s="3517"/>
      <c r="G94" s="3517"/>
    </row>
    <row r="95" spans="1:7" ht="15.75">
      <c r="A95" s="511" t="s">
        <v>1156</v>
      </c>
      <c r="B95" s="246"/>
      <c r="C95" s="246"/>
      <c r="D95" s="246"/>
      <c r="E95" s="246"/>
      <c r="F95" s="246"/>
      <c r="G95" s="246"/>
    </row>
    <row r="96" spans="1:7" ht="15.75" thickBot="1">
      <c r="A96" s="13" t="str">
        <f>'Data Sheet'!$C$25</f>
        <v xml:space="preserve">Niagara Mohawk Power Corporation </v>
      </c>
      <c r="F96" s="550" t="str">
        <f>'Data Sheet'!$C$40</f>
        <v>April 30, 2025</v>
      </c>
      <c r="G96" s="13" t="str">
        <f>'Data Sheet'!$C$38</f>
        <v>December 31, 2024</v>
      </c>
    </row>
    <row r="97" spans="1:7">
      <c r="A97" s="31"/>
      <c r="B97" s="66"/>
      <c r="C97" s="66"/>
      <c r="D97" s="66"/>
      <c r="E97" s="66"/>
      <c r="F97" s="66"/>
      <c r="G97" s="67"/>
    </row>
    <row r="98" spans="1:7">
      <c r="A98" s="551" t="s">
        <v>100</v>
      </c>
      <c r="B98" s="246"/>
      <c r="C98" s="246"/>
      <c r="D98" s="246"/>
      <c r="E98" s="246"/>
      <c r="F98" s="246"/>
      <c r="G98" s="335"/>
    </row>
    <row r="99" spans="1:7">
      <c r="A99" s="73"/>
      <c r="B99" s="76"/>
      <c r="C99" s="76"/>
      <c r="D99" s="76"/>
      <c r="E99" s="76"/>
      <c r="F99" s="76"/>
      <c r="G99" s="75"/>
    </row>
    <row r="100" spans="1:7">
      <c r="A100" s="86"/>
      <c r="B100" s="87"/>
      <c r="C100" s="87"/>
      <c r="D100" s="87"/>
      <c r="E100" s="87"/>
      <c r="F100" s="87"/>
      <c r="G100" s="72"/>
    </row>
    <row r="101" spans="1:7">
      <c r="A101" s="71"/>
      <c r="G101" s="72"/>
    </row>
    <row r="102" spans="1:7">
      <c r="A102" s="71"/>
      <c r="G102" s="72"/>
    </row>
    <row r="103" spans="1:7">
      <c r="A103" s="71"/>
      <c r="G103" s="72"/>
    </row>
    <row r="104" spans="1:7">
      <c r="A104" s="71"/>
      <c r="G104" s="72"/>
    </row>
    <row r="105" spans="1:7">
      <c r="A105" s="71"/>
      <c r="G105" s="72"/>
    </row>
    <row r="106" spans="1:7">
      <c r="A106" s="71"/>
      <c r="G106" s="72"/>
    </row>
    <row r="107" spans="1:7">
      <c r="A107" s="71"/>
      <c r="G107" s="72"/>
    </row>
    <row r="108" spans="1:7">
      <c r="A108" s="71"/>
      <c r="G108" s="72"/>
    </row>
    <row r="109" spans="1:7">
      <c r="A109" s="71"/>
      <c r="C109" s="246"/>
      <c r="E109" s="246"/>
      <c r="F109" s="246"/>
      <c r="G109" s="72"/>
    </row>
    <row r="110" spans="1:7">
      <c r="A110" s="71"/>
      <c r="G110" s="72"/>
    </row>
    <row r="111" spans="1:7">
      <c r="A111" s="71"/>
      <c r="G111" s="72"/>
    </row>
    <row r="112" spans="1:7">
      <c r="A112" s="71"/>
      <c r="G112" s="72"/>
    </row>
    <row r="113" spans="1:7">
      <c r="A113" s="71"/>
      <c r="G113" s="72"/>
    </row>
    <row r="114" spans="1:7">
      <c r="A114" s="71"/>
      <c r="G114" s="72"/>
    </row>
    <row r="115" spans="1:7">
      <c r="A115" s="71"/>
      <c r="G115" s="72"/>
    </row>
    <row r="116" spans="1:7">
      <c r="A116" s="71"/>
      <c r="G116" s="72"/>
    </row>
    <row r="117" spans="1:7">
      <c r="A117" s="71"/>
      <c r="G117" s="72"/>
    </row>
    <row r="118" spans="1:7">
      <c r="A118" s="71"/>
      <c r="G118" s="72"/>
    </row>
    <row r="119" spans="1:7">
      <c r="A119" s="71"/>
      <c r="G119" s="72"/>
    </row>
    <row r="120" spans="1:7">
      <c r="A120" s="71"/>
      <c r="G120" s="72"/>
    </row>
    <row r="121" spans="1:7">
      <c r="A121" s="71"/>
      <c r="G121" s="72"/>
    </row>
    <row r="122" spans="1:7">
      <c r="A122" s="71"/>
      <c r="G122" s="72"/>
    </row>
    <row r="123" spans="1:7">
      <c r="A123" s="71"/>
      <c r="G123" s="72"/>
    </row>
    <row r="124" spans="1:7">
      <c r="A124" s="71"/>
      <c r="G124" s="72"/>
    </row>
    <row r="125" spans="1:7" ht="15.75" thickBot="1">
      <c r="A125" s="71"/>
      <c r="G125" s="72"/>
    </row>
    <row r="126" spans="1:7">
      <c r="A126" s="1962"/>
      <c r="B126" s="2197"/>
      <c r="C126" s="2197"/>
      <c r="D126" s="2197"/>
      <c r="E126" s="1964"/>
      <c r="G126" s="72"/>
    </row>
    <row r="127" spans="1:7">
      <c r="A127" s="2511"/>
      <c r="E127" s="2678"/>
      <c r="G127" s="72"/>
    </row>
    <row r="128" spans="1:7">
      <c r="A128" s="2511"/>
      <c r="E128" s="2678"/>
      <c r="G128" s="72"/>
    </row>
    <row r="129" spans="1:7">
      <c r="A129" s="2511"/>
      <c r="E129" s="2678"/>
      <c r="G129" s="72"/>
    </row>
    <row r="130" spans="1:7">
      <c r="A130" s="2511"/>
      <c r="E130" s="2678"/>
      <c r="G130" s="72"/>
    </row>
    <row r="131" spans="1:7">
      <c r="A131" s="2511"/>
      <c r="E131" s="2678"/>
      <c r="G131" s="72"/>
    </row>
    <row r="132" spans="1:7">
      <c r="A132" s="2511"/>
      <c r="C132" s="2850"/>
      <c r="D132" s="2850"/>
      <c r="E132" s="2678"/>
      <c r="G132" s="72"/>
    </row>
    <row r="133" spans="1:7">
      <c r="A133" s="2511"/>
      <c r="C133" s="1097"/>
      <c r="D133" s="1097"/>
      <c r="E133" s="2678"/>
      <c r="G133" s="72"/>
    </row>
    <row r="134" spans="1:7">
      <c r="A134" s="2511"/>
      <c r="C134" s="1097"/>
      <c r="D134" s="1097"/>
      <c r="E134" s="2678"/>
      <c r="G134" s="72"/>
    </row>
    <row r="135" spans="1:7">
      <c r="A135" s="2511"/>
      <c r="C135" s="1097"/>
      <c r="D135" s="1097"/>
      <c r="E135" s="2678"/>
      <c r="G135" s="72"/>
    </row>
    <row r="136" spans="1:7">
      <c r="A136" s="2511"/>
      <c r="C136" s="1097"/>
      <c r="D136" s="1097"/>
      <c r="E136" s="2678"/>
      <c r="F136" s="2678"/>
      <c r="G136" s="72"/>
    </row>
    <row r="137" spans="1:7">
      <c r="A137" s="2511"/>
      <c r="C137" s="1097"/>
      <c r="D137" s="1097"/>
      <c r="E137" s="2678"/>
      <c r="F137" s="2678"/>
      <c r="G137" s="72"/>
    </row>
    <row r="138" spans="1:7">
      <c r="A138" s="2511"/>
      <c r="C138" s="1097"/>
      <c r="D138" s="1097"/>
      <c r="E138" s="2678"/>
      <c r="F138" s="2678"/>
      <c r="G138" s="72"/>
    </row>
    <row r="139" spans="1:7">
      <c r="A139" s="2511"/>
      <c r="C139" s="1097"/>
      <c r="D139" s="1097"/>
      <c r="E139" s="2678"/>
      <c r="F139" s="2678"/>
      <c r="G139" s="72"/>
    </row>
    <row r="140" spans="1:7">
      <c r="A140" s="2511"/>
      <c r="C140" s="1097"/>
      <c r="D140" s="1097"/>
      <c r="E140" s="2678"/>
      <c r="F140" s="2678"/>
      <c r="G140" s="72"/>
    </row>
    <row r="141" spans="1:7">
      <c r="A141" s="2511"/>
      <c r="C141" s="1097"/>
      <c r="D141" s="1097"/>
      <c r="E141" s="2678"/>
      <c r="F141" s="2678"/>
      <c r="G141" s="72"/>
    </row>
    <row r="142" spans="1:7">
      <c r="A142" s="2511"/>
      <c r="C142" s="1097"/>
      <c r="D142" s="1097"/>
      <c r="E142" s="2678"/>
      <c r="F142" s="2678"/>
      <c r="G142" s="72"/>
    </row>
    <row r="143" spans="1:7">
      <c r="A143" s="2511"/>
      <c r="C143" s="1097"/>
      <c r="D143" s="1097"/>
      <c r="E143" s="2678"/>
      <c r="F143" s="2678"/>
      <c r="G143" s="72"/>
    </row>
    <row r="144" spans="1:7">
      <c r="A144" s="2511"/>
      <c r="C144" s="1097"/>
      <c r="D144" s="1097"/>
      <c r="E144" s="2678"/>
      <c r="F144" s="2678"/>
      <c r="G144" s="72"/>
    </row>
    <row r="145" spans="1:7">
      <c r="A145" s="2511"/>
      <c r="C145" s="1097"/>
      <c r="D145" s="1097"/>
      <c r="E145" s="2678"/>
      <c r="F145" s="2678"/>
      <c r="G145" s="72"/>
    </row>
    <row r="146" spans="1:7">
      <c r="A146" s="2511"/>
      <c r="C146" s="1097"/>
      <c r="D146" s="1097"/>
      <c r="E146" s="2678"/>
      <c r="F146" s="2678"/>
      <c r="G146" s="72"/>
    </row>
    <row r="147" spans="1:7">
      <c r="A147" s="2511"/>
      <c r="C147" s="1097"/>
      <c r="D147" s="1097"/>
      <c r="E147" s="2678"/>
      <c r="F147" s="2678"/>
      <c r="G147" s="72"/>
    </row>
    <row r="148" spans="1:7">
      <c r="A148" s="2511"/>
      <c r="C148" s="1097"/>
      <c r="D148" s="1097"/>
      <c r="E148" s="2678"/>
      <c r="F148" s="2678"/>
      <c r="G148" s="72"/>
    </row>
    <row r="149" spans="1:7">
      <c r="A149" s="2511"/>
      <c r="C149" s="1097"/>
      <c r="D149" s="1097"/>
      <c r="E149" s="2678"/>
      <c r="F149" s="2678"/>
      <c r="G149" s="72"/>
    </row>
    <row r="150" spans="1:7">
      <c r="A150" s="2511"/>
      <c r="C150" s="1097"/>
      <c r="D150" s="1097"/>
      <c r="E150" s="2678"/>
      <c r="F150" s="2678"/>
      <c r="G150" s="72"/>
    </row>
    <row r="151" spans="1:7">
      <c r="A151" s="2511"/>
      <c r="C151" s="1097"/>
      <c r="D151" s="1097"/>
      <c r="E151" s="2678"/>
      <c r="F151" s="2678"/>
      <c r="G151" s="72"/>
    </row>
    <row r="152" spans="1:7">
      <c r="A152" s="2511"/>
      <c r="C152" s="1097"/>
      <c r="D152" s="1097"/>
      <c r="E152" s="2678"/>
      <c r="F152" s="2678"/>
      <c r="G152" s="72"/>
    </row>
    <row r="153" spans="1:7" ht="15.75" thickBot="1">
      <c r="A153" s="2772"/>
      <c r="B153" s="96"/>
      <c r="C153" s="2877"/>
      <c r="D153" s="2877"/>
      <c r="E153" s="2965"/>
      <c r="F153" s="2773"/>
      <c r="G153" s="97"/>
    </row>
    <row r="154" spans="1:7" ht="15.75">
      <c r="A154" s="2920" t="s">
        <v>460</v>
      </c>
      <c r="C154" s="1097"/>
      <c r="D154" s="2906" t="s">
        <v>458</v>
      </c>
      <c r="E154" s="2678"/>
      <c r="F154" s="2678"/>
    </row>
    <row r="155" spans="1:7">
      <c r="A155" s="2511"/>
      <c r="C155" s="1097"/>
      <c r="D155" s="1097"/>
      <c r="E155" s="2678"/>
      <c r="F155" s="2678"/>
    </row>
    <row r="156" spans="1:7" ht="15.75">
      <c r="A156" s="2520" t="s">
        <v>461</v>
      </c>
      <c r="B156" s="246"/>
      <c r="C156" s="1008"/>
      <c r="D156" s="2907"/>
      <c r="E156" s="2751"/>
      <c r="F156" s="2751"/>
      <c r="G156" s="246"/>
    </row>
    <row r="157" spans="1:7">
      <c r="A157" s="2511"/>
      <c r="C157" s="1097"/>
      <c r="D157" s="1097"/>
      <c r="E157" s="2678"/>
      <c r="F157" s="2678"/>
    </row>
    <row r="158" spans="1:7">
      <c r="A158" s="2511"/>
      <c r="C158" s="1097"/>
      <c r="D158" s="1097"/>
      <c r="E158" s="2678"/>
      <c r="F158" s="2678"/>
    </row>
    <row r="159" spans="1:7">
      <c r="A159" s="2511"/>
      <c r="C159" s="1097"/>
      <c r="D159" s="1097"/>
      <c r="E159" s="2678"/>
      <c r="F159" s="2678"/>
    </row>
    <row r="160" spans="1:7">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sheetProtection selectLockedCells="1" selectUnlockedCells="1"/>
  <mergeCells count="19">
    <mergeCell ref="F11:G11"/>
    <mergeCell ref="F12:G12"/>
    <mergeCell ref="A9:E9"/>
    <mergeCell ref="A10:E10"/>
    <mergeCell ref="A11:E11"/>
    <mergeCell ref="A12:D12"/>
    <mergeCell ref="A94:G94"/>
    <mergeCell ref="A4:G4"/>
    <mergeCell ref="F5:G5"/>
    <mergeCell ref="F6:G6"/>
    <mergeCell ref="F7:G7"/>
    <mergeCell ref="F8:G8"/>
    <mergeCell ref="A5:E5"/>
    <mergeCell ref="A6:E6"/>
    <mergeCell ref="A7:E7"/>
    <mergeCell ref="A8:E8"/>
    <mergeCell ref="A13:G13"/>
    <mergeCell ref="F9:G9"/>
    <mergeCell ref="F10:G10"/>
  </mergeCells>
  <printOptions horizontalCentered="1" verticalCentered="1"/>
  <pageMargins left="0.5" right="0.5" top="0.5" bottom="0.5" header="0" footer="0"/>
  <pageSetup scale="49" orientation="portrait" r:id="rId1"/>
  <headerFooter alignWithMargins="0"/>
  <customProperties>
    <customPr name="_pios_id"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ransitionEvaluation="1">
    <tabColor rgb="FF92D050"/>
  </sheetPr>
  <dimension ref="A1:AR200"/>
  <sheetViews>
    <sheetView view="pageBreakPreview" zoomScale="70" zoomScaleNormal="70" zoomScaleSheetLayoutView="70" workbookViewId="0">
      <selection activeCell="F29" sqref="F29"/>
    </sheetView>
  </sheetViews>
  <sheetFormatPr defaultColWidth="9.6640625" defaultRowHeight="15"/>
  <cols>
    <col min="1" max="1" width="2.6640625" style="13" customWidth="1"/>
    <col min="2" max="2" width="4.5546875" style="13" customWidth="1"/>
    <col min="3" max="3" width="1.6640625" style="13" customWidth="1"/>
    <col min="4" max="4" width="39.6640625" style="13" customWidth="1"/>
    <col min="5" max="5" width="21.44140625" style="13" customWidth="1"/>
    <col min="6" max="9" width="15.6640625" style="13" customWidth="1"/>
    <col min="10" max="10" width="15.6640625" customWidth="1"/>
    <col min="11" max="11" width="17" bestFit="1" customWidth="1"/>
    <col min="12" max="12" width="14.6640625" customWidth="1"/>
    <col min="13" max="14" width="12" customWidth="1"/>
    <col min="15" max="15" width="8.6640625" customWidth="1"/>
    <col min="16" max="16" width="21" customWidth="1"/>
    <col min="17" max="17" width="16.21875" bestFit="1" customWidth="1"/>
    <col min="18" max="18" width="24.44140625" customWidth="1"/>
    <col min="19" max="19" width="20.5546875" customWidth="1"/>
    <col min="20" max="20" width="16.44140625" customWidth="1"/>
    <col min="21" max="21" width="13.6640625" customWidth="1"/>
    <col min="22" max="22" width="22" customWidth="1"/>
    <col min="23" max="23" width="13" bestFit="1" customWidth="1"/>
    <col min="26" max="26" width="13" customWidth="1"/>
    <col min="28" max="28" width="19.5546875" customWidth="1"/>
    <col min="29" max="29" width="14.44140625" bestFit="1" customWidth="1"/>
    <col min="39" max="16384" width="9.6640625" style="13"/>
  </cols>
  <sheetData>
    <row r="1" spans="1:9" ht="18" customHeight="1">
      <c r="A1" s="1962"/>
      <c r="B1" s="2197" t="s">
        <v>1757</v>
      </c>
      <c r="C1" s="2197"/>
      <c r="D1" s="2050"/>
      <c r="E1" s="2197" t="s">
        <v>3200</v>
      </c>
      <c r="F1" s="2052" t="s">
        <v>1759</v>
      </c>
      <c r="G1" s="2052" t="s">
        <v>1760</v>
      </c>
      <c r="H1" s="1964"/>
    </row>
    <row r="2" spans="1:9" ht="13.5" customHeight="1">
      <c r="A2" s="1967"/>
      <c r="B2" s="13" t="str">
        <f>'Data Sheet'!$C$25</f>
        <v xml:space="preserve">Niagara Mohawk Power Corporation </v>
      </c>
      <c r="D2" s="1207"/>
      <c r="E2" s="50" t="s">
        <v>5790</v>
      </c>
      <c r="F2" s="90" t="s">
        <v>3219</v>
      </c>
      <c r="G2" s="1208"/>
      <c r="H2" s="1968"/>
    </row>
    <row r="3" spans="1:9" ht="15" customHeight="1">
      <c r="A3" s="1967"/>
      <c r="B3" s="76"/>
      <c r="C3" s="76"/>
      <c r="D3" s="1209"/>
      <c r="E3" s="1438" t="s">
        <v>389</v>
      </c>
      <c r="F3" s="553" t="str">
        <f>'Data Sheet'!$C$40</f>
        <v>April 30, 2025</v>
      </c>
      <c r="G3" s="92" t="str">
        <f>'Data Sheet'!$C$38</f>
        <v>December 31, 2024</v>
      </c>
      <c r="H3" s="2029"/>
    </row>
    <row r="4" spans="1:9" ht="15" customHeight="1">
      <c r="A4" s="2214" t="s">
        <v>462</v>
      </c>
      <c r="B4" s="190"/>
      <c r="C4" s="190"/>
      <c r="D4" s="74"/>
      <c r="E4" s="190"/>
      <c r="F4" s="190"/>
      <c r="G4" s="190"/>
      <c r="H4" s="2054"/>
    </row>
    <row r="5" spans="1:9" ht="13.5" customHeight="1">
      <c r="A5" s="1967"/>
      <c r="H5" s="1968"/>
    </row>
    <row r="6" spans="1:9" ht="13.5" customHeight="1">
      <c r="A6" s="1967"/>
      <c r="B6" s="192" t="s">
        <v>463</v>
      </c>
      <c r="C6" s="192"/>
      <c r="D6" s="192"/>
      <c r="E6" s="192"/>
      <c r="F6" s="192"/>
      <c r="G6" s="192"/>
      <c r="H6" s="2071"/>
      <c r="I6" s="192"/>
    </row>
    <row r="7" spans="1:9" ht="13.5" customHeight="1">
      <c r="A7" s="1967"/>
      <c r="B7" s="192"/>
      <c r="C7" s="192"/>
      <c r="D7" s="192"/>
      <c r="E7" s="192"/>
      <c r="F7" s="192"/>
      <c r="G7" s="192"/>
      <c r="H7" s="2071"/>
      <c r="I7" s="192"/>
    </row>
    <row r="8" spans="1:9" ht="13.5" customHeight="1">
      <c r="A8" s="1967"/>
      <c r="B8" s="192" t="s">
        <v>464</v>
      </c>
      <c r="C8" s="192"/>
      <c r="D8" s="192"/>
      <c r="E8" s="192"/>
      <c r="F8" s="192"/>
      <c r="G8" s="192"/>
      <c r="H8" s="2071"/>
      <c r="I8" s="192"/>
    </row>
    <row r="9" spans="1:9" ht="13.5" customHeight="1">
      <c r="A9" s="1967"/>
      <c r="B9" s="192" t="s">
        <v>465</v>
      </c>
      <c r="C9" s="192"/>
      <c r="D9" s="192"/>
      <c r="E9" s="192"/>
      <c r="F9" s="192"/>
      <c r="G9" s="192"/>
      <c r="H9" s="2071"/>
      <c r="I9" s="192"/>
    </row>
    <row r="10" spans="1:9" ht="13.5" customHeight="1">
      <c r="A10" s="1967"/>
      <c r="B10" s="192"/>
      <c r="C10" s="192"/>
      <c r="D10" s="192"/>
      <c r="E10" s="192"/>
      <c r="F10" s="192"/>
      <c r="G10" s="192"/>
      <c r="H10" s="2071"/>
      <c r="I10" s="192"/>
    </row>
    <row r="11" spans="1:9" ht="13.5" customHeight="1">
      <c r="A11" s="1967"/>
      <c r="B11" s="192" t="s">
        <v>466</v>
      </c>
      <c r="C11" s="192"/>
      <c r="D11" s="192"/>
      <c r="E11" s="192"/>
      <c r="F11" s="192"/>
      <c r="G11" s="192"/>
      <c r="H11" s="2071"/>
      <c r="I11" s="192"/>
    </row>
    <row r="12" spans="1:9" ht="13.5" customHeight="1">
      <c r="A12" s="1967"/>
      <c r="B12" s="192" t="s">
        <v>607</v>
      </c>
      <c r="C12" s="192"/>
      <c r="D12" s="192"/>
      <c r="E12" s="192"/>
      <c r="F12" s="192"/>
      <c r="G12" s="192"/>
      <c r="H12" s="2071"/>
      <c r="I12" s="192"/>
    </row>
    <row r="13" spans="1:9" ht="13.5" customHeight="1">
      <c r="A13" s="1967"/>
      <c r="B13" s="192" t="s">
        <v>741</v>
      </c>
      <c r="C13" s="192"/>
      <c r="D13" s="192"/>
      <c r="E13" s="192"/>
      <c r="F13" s="192"/>
      <c r="G13" s="192"/>
      <c r="H13" s="2071"/>
      <c r="I13" s="192"/>
    </row>
    <row r="14" spans="1:9" ht="13.5" customHeight="1">
      <c r="A14" s="1967"/>
      <c r="B14" s="192" t="s">
        <v>742</v>
      </c>
      <c r="C14" s="192"/>
      <c r="D14" s="192"/>
      <c r="E14" s="192"/>
      <c r="F14" s="192"/>
      <c r="G14" s="192"/>
      <c r="H14" s="2071"/>
      <c r="I14" s="192"/>
    </row>
    <row r="15" spans="1:9" ht="13.5" customHeight="1">
      <c r="A15" s="1967"/>
      <c r="B15" s="192"/>
      <c r="C15" s="192"/>
      <c r="D15" s="192"/>
      <c r="E15" s="192"/>
      <c r="F15" s="192"/>
      <c r="G15" s="192"/>
      <c r="H15" s="2071"/>
      <c r="I15" s="192"/>
    </row>
    <row r="16" spans="1:9" ht="13.5" customHeight="1">
      <c r="A16" s="1967"/>
      <c r="B16" s="192" t="s">
        <v>743</v>
      </c>
      <c r="C16" s="192"/>
      <c r="D16" s="192"/>
      <c r="E16" s="192"/>
      <c r="F16" s="192"/>
      <c r="G16" s="192"/>
      <c r="H16" s="2071"/>
      <c r="I16" s="192"/>
    </row>
    <row r="17" spans="1:44" ht="13.5" customHeight="1">
      <c r="A17" s="1970"/>
      <c r="B17" s="76"/>
      <c r="C17" s="76"/>
      <c r="D17" s="76"/>
      <c r="E17" s="76"/>
      <c r="F17" s="76"/>
      <c r="G17" s="76"/>
      <c r="H17" s="2029"/>
    </row>
    <row r="18" spans="1:44" ht="13.5" customHeight="1">
      <c r="A18" s="2217"/>
      <c r="B18" s="217"/>
      <c r="C18" s="217"/>
      <c r="D18" s="2102" t="s">
        <v>0</v>
      </c>
      <c r="E18" s="190"/>
      <c r="F18" s="190"/>
      <c r="G18" s="190"/>
      <c r="H18" s="2054"/>
      <c r="I18" s="16"/>
    </row>
    <row r="19" spans="1:44" ht="13.5" customHeight="1">
      <c r="A19" s="1967"/>
      <c r="C19" s="90"/>
      <c r="E19" s="245" t="s">
        <v>2253</v>
      </c>
      <c r="F19" s="245" t="s">
        <v>1</v>
      </c>
      <c r="G19" s="245" t="s">
        <v>2</v>
      </c>
      <c r="H19" s="2200" t="s">
        <v>1</v>
      </c>
      <c r="I19" s="246"/>
    </row>
    <row r="20" spans="1:44" ht="13.5" customHeight="1">
      <c r="A20" s="1967"/>
      <c r="B20" s="246" t="s">
        <v>1686</v>
      </c>
      <c r="C20" s="90"/>
      <c r="D20" s="246" t="s">
        <v>1740</v>
      </c>
      <c r="E20" s="245" t="s">
        <v>3</v>
      </c>
      <c r="F20" s="245" t="s">
        <v>4</v>
      </c>
      <c r="G20" s="245" t="s">
        <v>5</v>
      </c>
      <c r="H20" s="2200" t="s">
        <v>2922</v>
      </c>
      <c r="I20" s="246"/>
    </row>
    <row r="21" spans="1:44" ht="13.5" customHeight="1">
      <c r="A21" s="1970"/>
      <c r="B21" s="246" t="s">
        <v>1689</v>
      </c>
      <c r="C21" s="92"/>
      <c r="D21" s="524" t="s">
        <v>2935</v>
      </c>
      <c r="E21" s="277" t="s">
        <v>2936</v>
      </c>
      <c r="F21" s="277" t="s">
        <v>2937</v>
      </c>
      <c r="G21" s="277" t="s">
        <v>2938</v>
      </c>
      <c r="H21" s="2201" t="s">
        <v>2268</v>
      </c>
      <c r="I21" s="246"/>
    </row>
    <row r="22" spans="1:44" ht="20.25" customHeight="1">
      <c r="A22" s="1970"/>
      <c r="B22" s="217">
        <v>1</v>
      </c>
      <c r="C22" s="199"/>
      <c r="D22" s="217" t="s">
        <v>6</v>
      </c>
      <c r="E22" s="220">
        <f>SUM(F22:H22)</f>
        <v>3536036543</v>
      </c>
      <c r="F22" s="1711">
        <v>3535159097</v>
      </c>
      <c r="G22" s="1711">
        <v>0</v>
      </c>
      <c r="H22" s="2572">
        <v>877446</v>
      </c>
    </row>
    <row r="23" spans="1:44" ht="20.25" customHeight="1">
      <c r="A23" s="1967"/>
      <c r="B23" s="87">
        <v>2</v>
      </c>
      <c r="C23" s="88"/>
      <c r="D23" s="87" t="s">
        <v>7</v>
      </c>
      <c r="E23" s="1197"/>
      <c r="F23" s="1198"/>
      <c r="G23" s="1197"/>
      <c r="H23" s="2255"/>
    </row>
    <row r="24" spans="1:44" ht="20.25" customHeight="1">
      <c r="A24" s="1970"/>
      <c r="B24" s="76"/>
      <c r="C24" s="92"/>
      <c r="D24" s="76" t="s">
        <v>8</v>
      </c>
      <c r="E24" s="234"/>
      <c r="F24" s="235"/>
      <c r="G24" s="1199"/>
      <c r="H24" s="2256"/>
    </row>
    <row r="25" spans="1:44">
      <c r="A25" s="1970"/>
      <c r="B25" s="217">
        <v>3</v>
      </c>
      <c r="C25" s="199"/>
      <c r="D25" s="217" t="s">
        <v>9</v>
      </c>
      <c r="E25" s="223">
        <f>F25+G25+H25</f>
        <v>314429221</v>
      </c>
      <c r="F25" s="1712">
        <v>314429221</v>
      </c>
      <c r="G25" s="1712"/>
      <c r="H25" s="2257"/>
      <c r="AM25" s="1066"/>
      <c r="AN25" s="1066"/>
      <c r="AO25" s="1066"/>
      <c r="AP25" s="1066"/>
      <c r="AQ25" s="1066"/>
      <c r="AR25" s="1066"/>
    </row>
    <row r="26" spans="1:44" ht="30">
      <c r="A26" s="1970"/>
      <c r="B26" s="1369">
        <v>4</v>
      </c>
      <c r="C26" s="199"/>
      <c r="D26" s="1370" t="s">
        <v>4255</v>
      </c>
      <c r="E26" s="223">
        <f>F26+G26+H26</f>
        <v>0</v>
      </c>
      <c r="F26" s="1713"/>
      <c r="G26" s="1714"/>
      <c r="H26" s="2258"/>
      <c r="AM26" s="1066"/>
      <c r="AN26" s="1066"/>
      <c r="AO26" s="1066"/>
      <c r="AP26" s="1066"/>
      <c r="AQ26" s="1066"/>
      <c r="AR26" s="1066"/>
    </row>
    <row r="27" spans="1:44" ht="20.25" customHeight="1">
      <c r="A27" s="1970"/>
      <c r="B27" s="217">
        <v>5</v>
      </c>
      <c r="C27" s="199"/>
      <c r="D27" s="217" t="s">
        <v>10</v>
      </c>
      <c r="E27" s="223">
        <f>F27+G27+H27</f>
        <v>29354</v>
      </c>
      <c r="F27" s="1371"/>
      <c r="G27" s="302"/>
      <c r="H27" s="2259">
        <v>29354</v>
      </c>
      <c r="I27" s="1894"/>
      <c r="AM27" s="1066"/>
      <c r="AN27" s="1066"/>
      <c r="AO27" s="1066"/>
      <c r="AP27" s="1066"/>
      <c r="AQ27" s="1066"/>
      <c r="AR27" s="1066"/>
    </row>
    <row r="28" spans="1:44" ht="20.25" customHeight="1">
      <c r="A28" s="1970"/>
      <c r="B28" s="217">
        <v>6</v>
      </c>
      <c r="C28" s="199"/>
      <c r="D28" s="217" t="s">
        <v>11</v>
      </c>
      <c r="E28" s="223">
        <f>F28</f>
        <v>0</v>
      </c>
      <c r="F28" s="223"/>
      <c r="G28" s="1199"/>
      <c r="H28" s="2260"/>
      <c r="AM28" s="1066"/>
      <c r="AN28" s="1066"/>
      <c r="AO28" s="1066"/>
      <c r="AP28" s="1066"/>
      <c r="AQ28" s="1066"/>
      <c r="AR28" s="1066"/>
    </row>
    <row r="29" spans="1:44" ht="20.25" customHeight="1">
      <c r="A29" s="1970"/>
      <c r="B29" s="217">
        <v>7</v>
      </c>
      <c r="C29" s="199"/>
      <c r="D29" s="217" t="s">
        <v>12</v>
      </c>
      <c r="E29" s="223">
        <f>F29+G29+H29</f>
        <v>0</v>
      </c>
      <c r="F29" s="1712"/>
      <c r="G29" s="1712"/>
      <c r="H29" s="2261"/>
      <c r="I29" s="1467"/>
      <c r="AM29" s="1066"/>
      <c r="AN29" s="1066"/>
      <c r="AO29" s="1066"/>
      <c r="AP29" s="1066"/>
      <c r="AQ29" s="1066"/>
      <c r="AR29" s="1066"/>
    </row>
    <row r="30" spans="1:44" ht="20.25" customHeight="1">
      <c r="A30" s="1970"/>
      <c r="B30" s="217">
        <v>8</v>
      </c>
      <c r="C30" s="199"/>
      <c r="D30" s="217" t="s">
        <v>13</v>
      </c>
      <c r="E30" s="223">
        <f>F30+G30+H30</f>
        <v>6298968</v>
      </c>
      <c r="F30" s="1712">
        <v>6298968</v>
      </c>
      <c r="G30" s="1712"/>
      <c r="H30" s="2261"/>
      <c r="I30" s="1467"/>
      <c r="AM30" s="1066"/>
      <c r="AN30" s="1066"/>
      <c r="AO30" s="1066"/>
      <c r="AP30" s="1066"/>
      <c r="AQ30" s="1066"/>
      <c r="AR30" s="1066"/>
    </row>
    <row r="31" spans="1:44" ht="20.25" customHeight="1">
      <c r="A31" s="1970"/>
      <c r="B31" s="217">
        <v>9</v>
      </c>
      <c r="C31" s="199"/>
      <c r="D31" s="217" t="s">
        <v>7220</v>
      </c>
      <c r="E31" s="223">
        <f>F31+G31+H31</f>
        <v>0</v>
      </c>
      <c r="F31" s="1712"/>
      <c r="G31" s="1712"/>
      <c r="H31" s="2261"/>
      <c r="I31" s="1467"/>
      <c r="AM31" s="1066"/>
      <c r="AN31" s="1066"/>
      <c r="AO31" s="1066"/>
      <c r="AP31" s="1066"/>
      <c r="AQ31" s="1066"/>
      <c r="AR31" s="1066"/>
    </row>
    <row r="32" spans="1:44" ht="20.25" customHeight="1">
      <c r="A32" s="1967"/>
      <c r="B32" s="87">
        <v>10</v>
      </c>
      <c r="C32" s="88"/>
      <c r="D32" s="87" t="s">
        <v>14</v>
      </c>
      <c r="E32" s="258">
        <f>F32+G32+H32</f>
        <v>320757543</v>
      </c>
      <c r="F32" s="258">
        <f>F25+F26+F28+F29+F30+F31</f>
        <v>320728189</v>
      </c>
      <c r="G32" s="258">
        <f>G25+G26+G29+G30+G31</f>
        <v>0</v>
      </c>
      <c r="H32" s="2075">
        <f>H27+H29+H30+H31</f>
        <v>29354</v>
      </c>
      <c r="I32" s="260"/>
      <c r="AM32" s="1066"/>
      <c r="AN32" s="1066"/>
      <c r="AO32" s="1066"/>
      <c r="AP32" s="1066"/>
      <c r="AQ32" s="1066"/>
      <c r="AR32" s="1066"/>
    </row>
    <row r="33" spans="1:44" ht="20.25" customHeight="1">
      <c r="A33" s="1970"/>
      <c r="B33" s="76"/>
      <c r="C33" s="92"/>
      <c r="D33" s="76" t="s">
        <v>15</v>
      </c>
      <c r="E33" s="259"/>
      <c r="F33" s="259"/>
      <c r="G33" s="259"/>
      <c r="H33" s="2131"/>
      <c r="AM33" s="1066"/>
      <c r="AN33" s="1066"/>
      <c r="AO33" s="1066"/>
      <c r="AP33" s="1066"/>
      <c r="AQ33" s="1066"/>
      <c r="AR33" s="1066"/>
    </row>
    <row r="34" spans="1:44" ht="20.25" customHeight="1">
      <c r="A34" s="1970"/>
      <c r="B34" s="217">
        <v>11</v>
      </c>
      <c r="C34" s="199"/>
      <c r="D34" s="217" t="s">
        <v>16</v>
      </c>
      <c r="E34" s="1202"/>
      <c r="F34" s="1202"/>
      <c r="G34" s="1201"/>
      <c r="H34" s="2260"/>
      <c r="AM34" s="1066"/>
      <c r="AN34" s="1066"/>
      <c r="AO34" s="1066"/>
      <c r="AP34" s="1066"/>
      <c r="AQ34" s="1066"/>
      <c r="AR34" s="1066"/>
    </row>
    <row r="35" spans="1:44" ht="20.25" customHeight="1">
      <c r="A35" s="1970"/>
      <c r="B35" s="217">
        <v>12</v>
      </c>
      <c r="C35" s="199"/>
      <c r="D35" s="217" t="s">
        <v>17</v>
      </c>
      <c r="E35" s="223">
        <f>F35+G35+H35</f>
        <v>113683575</v>
      </c>
      <c r="F35" s="1712">
        <v>113683575</v>
      </c>
      <c r="G35" s="1712"/>
      <c r="H35" s="2261"/>
      <c r="I35" s="1869"/>
      <c r="AM35" s="1066"/>
      <c r="AN35" s="1066"/>
      <c r="AO35" s="1066"/>
      <c r="AP35" s="1066"/>
      <c r="AQ35" s="1066"/>
      <c r="AR35" s="1066"/>
    </row>
    <row r="36" spans="1:44" ht="20.25" customHeight="1">
      <c r="A36" s="1970"/>
      <c r="B36" s="217">
        <v>13</v>
      </c>
      <c r="C36" s="199"/>
      <c r="D36" s="217" t="s">
        <v>18</v>
      </c>
      <c r="E36" s="223">
        <f>F36+G36+H36</f>
        <v>99866863</v>
      </c>
      <c r="F36" s="1712">
        <v>99866863</v>
      </c>
      <c r="G36" s="1712"/>
      <c r="H36" s="2075"/>
      <c r="I36" s="1869"/>
      <c r="AM36" s="1066"/>
      <c r="AN36" s="1066"/>
      <c r="AO36" s="1066"/>
      <c r="AP36" s="1066"/>
      <c r="AQ36" s="1066"/>
      <c r="AR36" s="1066"/>
    </row>
    <row r="37" spans="1:44" ht="20.25" customHeight="1">
      <c r="A37" s="1970"/>
      <c r="B37" s="217">
        <v>14</v>
      </c>
      <c r="C37" s="199"/>
      <c r="D37" s="217" t="s">
        <v>19</v>
      </c>
      <c r="E37" s="223">
        <f>F37+G37+H37</f>
        <v>13633722</v>
      </c>
      <c r="F37" s="1712">
        <v>13633722</v>
      </c>
      <c r="G37" s="1712"/>
      <c r="H37" s="2261"/>
      <c r="I37" s="1869"/>
      <c r="AM37" s="1066"/>
      <c r="AN37" s="1066"/>
      <c r="AO37" s="1066"/>
      <c r="AP37" s="1066"/>
      <c r="AQ37" s="1066"/>
      <c r="AR37" s="1066"/>
    </row>
    <row r="38" spans="1:44" ht="20.25" customHeight="1">
      <c r="A38" s="1967"/>
      <c r="B38" s="87">
        <v>15</v>
      </c>
      <c r="C38" s="88"/>
      <c r="D38" s="87" t="s">
        <v>20</v>
      </c>
      <c r="E38" s="258">
        <f>F38+G38+H38</f>
        <v>199916716</v>
      </c>
      <c r="F38" s="258">
        <f>SUM(F35:F36)-F37</f>
        <v>199916716</v>
      </c>
      <c r="G38" s="258">
        <f>G35+G36+G37</f>
        <v>0</v>
      </c>
      <c r="H38" s="2075">
        <f>H35+H36+H37</f>
        <v>0</v>
      </c>
      <c r="I38" s="260"/>
      <c r="AM38" s="1066"/>
      <c r="AN38" s="1066"/>
      <c r="AO38" s="1066"/>
      <c r="AP38" s="1066"/>
      <c r="AQ38" s="1066"/>
      <c r="AR38" s="1066"/>
    </row>
    <row r="39" spans="1:44" ht="20.25" customHeight="1">
      <c r="A39" s="1970"/>
      <c r="B39" s="76"/>
      <c r="C39" s="92"/>
      <c r="D39" s="76" t="s">
        <v>4441</v>
      </c>
      <c r="E39" s="258"/>
      <c r="F39" s="258"/>
      <c r="G39" s="258"/>
      <c r="H39" s="2075"/>
      <c r="AM39" s="1066"/>
      <c r="AN39" s="1066"/>
      <c r="AO39" s="1066"/>
      <c r="AP39" s="1066"/>
      <c r="AQ39" s="1066"/>
      <c r="AR39" s="1066"/>
    </row>
    <row r="40" spans="1:44" ht="20.25" customHeight="1">
      <c r="A40" s="1970"/>
      <c r="B40" s="217">
        <v>16</v>
      </c>
      <c r="C40" s="199"/>
      <c r="D40" s="217" t="s">
        <v>1327</v>
      </c>
      <c r="E40" s="223">
        <f>F40+G40+H40</f>
        <v>-1027781</v>
      </c>
      <c r="F40" s="1712">
        <v>-1027781</v>
      </c>
      <c r="G40" s="1712"/>
      <c r="H40" s="2075"/>
      <c r="I40" s="1869"/>
      <c r="AM40" s="1066"/>
      <c r="AN40" s="1066"/>
      <c r="AO40" s="1066"/>
      <c r="AP40" s="1066"/>
      <c r="AQ40" s="1066"/>
      <c r="AR40" s="1066"/>
    </row>
    <row r="41" spans="1:44" ht="20.25" customHeight="1">
      <c r="A41" s="1970"/>
      <c r="B41" s="217">
        <v>17</v>
      </c>
      <c r="C41" s="199"/>
      <c r="D41" s="217" t="s">
        <v>4592</v>
      </c>
      <c r="E41" s="223">
        <f>F41+G41+H41</f>
        <v>-6298968</v>
      </c>
      <c r="F41" s="1712">
        <v>-6298968</v>
      </c>
      <c r="G41" s="1712"/>
      <c r="H41" s="2075"/>
      <c r="I41" s="1869"/>
      <c r="AM41" s="1066"/>
      <c r="AN41" s="1066"/>
      <c r="AO41" s="1066"/>
      <c r="AP41" s="1066"/>
      <c r="AQ41" s="1066"/>
      <c r="AR41" s="1066"/>
    </row>
    <row r="42" spans="1:44" ht="20.25" customHeight="1">
      <c r="A42" s="1970"/>
      <c r="B42" s="87">
        <v>18</v>
      </c>
      <c r="C42" s="88"/>
      <c r="D42" s="87" t="s">
        <v>3811</v>
      </c>
      <c r="E42" s="223">
        <f>F42+G42+H42</f>
        <v>673117</v>
      </c>
      <c r="F42" s="1715">
        <v>673117</v>
      </c>
      <c r="G42" s="1715"/>
      <c r="H42" s="2075"/>
      <c r="I42" s="1869"/>
      <c r="AM42" s="1066"/>
      <c r="AN42" s="1066"/>
      <c r="AO42" s="1066"/>
      <c r="AP42" s="1066"/>
      <c r="AQ42" s="1066"/>
      <c r="AR42" s="1066"/>
    </row>
    <row r="43" spans="1:44" ht="20.25" customHeight="1">
      <c r="A43" s="1967"/>
      <c r="B43" s="87">
        <v>19</v>
      </c>
      <c r="C43" s="88"/>
      <c r="D43" s="87" t="s">
        <v>1328</v>
      </c>
      <c r="E43" s="223">
        <f>F43+G43+H43</f>
        <v>3650223738</v>
      </c>
      <c r="F43" s="1712">
        <f>F22+F32-F38+F41+F40+F42</f>
        <v>3649316938</v>
      </c>
      <c r="G43" s="1712">
        <f>G22+G32-G38+G41</f>
        <v>0</v>
      </c>
      <c r="H43" s="2075">
        <f>H22+H32-H38+H39+H40</f>
        <v>906800</v>
      </c>
      <c r="I43" s="336"/>
      <c r="AM43" s="1066"/>
      <c r="AN43" s="1066"/>
      <c r="AO43" s="1066"/>
      <c r="AP43" s="1066"/>
      <c r="AQ43" s="1066"/>
      <c r="AR43" s="1066"/>
    </row>
    <row r="44" spans="1:44" ht="20.25" customHeight="1">
      <c r="A44" s="1970"/>
      <c r="B44" s="76"/>
      <c r="C44" s="92"/>
      <c r="D44" s="76" t="s">
        <v>6110</v>
      </c>
      <c r="E44" s="259"/>
      <c r="F44" s="259"/>
      <c r="G44" s="259"/>
      <c r="H44" s="2075"/>
      <c r="AM44" s="1066"/>
      <c r="AN44" s="1066"/>
      <c r="AO44" s="1066"/>
      <c r="AP44" s="1066"/>
      <c r="AQ44" s="1066"/>
      <c r="AR44" s="1066"/>
    </row>
    <row r="45" spans="1:44" ht="20.25" customHeight="1">
      <c r="A45" s="1970"/>
      <c r="B45" s="217"/>
      <c r="D45" s="13" t="s">
        <v>1329</v>
      </c>
      <c r="E45" s="260"/>
      <c r="F45" s="260"/>
      <c r="G45" s="261"/>
      <c r="H45" s="2075"/>
      <c r="AM45" s="1066"/>
      <c r="AN45" s="1066"/>
      <c r="AO45" s="1066"/>
      <c r="AP45" s="1066"/>
      <c r="AQ45" s="1066"/>
      <c r="AR45" s="1066"/>
    </row>
    <row r="46" spans="1:44" ht="20.25" customHeight="1">
      <c r="A46" s="1970"/>
      <c r="B46" s="217">
        <v>20</v>
      </c>
      <c r="C46" s="199"/>
      <c r="D46" s="217" t="s">
        <v>1330</v>
      </c>
      <c r="E46" s="220">
        <f t="shared" ref="E46:E54" si="0">F46+G46+H46</f>
        <v>0</v>
      </c>
      <c r="F46" s="1711">
        <v>0</v>
      </c>
      <c r="G46" s="1711">
        <v>0</v>
      </c>
      <c r="H46" s="2075"/>
      <c r="I46" s="1868"/>
      <c r="AM46" s="1066"/>
      <c r="AN46" s="1066"/>
      <c r="AO46" s="1066"/>
      <c r="AP46" s="1066"/>
      <c r="AQ46" s="1066"/>
      <c r="AR46" s="1066"/>
    </row>
    <row r="47" spans="1:44" ht="20.25" customHeight="1">
      <c r="A47" s="1970"/>
      <c r="B47" s="217">
        <v>21</v>
      </c>
      <c r="C47" s="199"/>
      <c r="D47" s="217" t="s">
        <v>1331</v>
      </c>
      <c r="E47" s="223">
        <f t="shared" si="0"/>
        <v>0</v>
      </c>
      <c r="F47" s="1712"/>
      <c r="G47" s="1712"/>
      <c r="H47" s="2075"/>
      <c r="I47" s="1467"/>
      <c r="AM47" s="1066"/>
      <c r="AN47" s="1066"/>
      <c r="AO47" s="1066"/>
      <c r="AP47" s="1066"/>
      <c r="AQ47" s="1066"/>
      <c r="AR47" s="1066"/>
    </row>
    <row r="48" spans="1:44" ht="20.25" customHeight="1">
      <c r="A48" s="1970"/>
      <c r="B48" s="217">
        <v>22</v>
      </c>
      <c r="C48" s="199"/>
      <c r="D48" s="217" t="s">
        <v>1332</v>
      </c>
      <c r="E48" s="223">
        <f t="shared" si="0"/>
        <v>906800</v>
      </c>
      <c r="F48" s="1712"/>
      <c r="G48" s="1712"/>
      <c r="H48" s="2075">
        <v>906800</v>
      </c>
      <c r="I48" s="1894"/>
      <c r="AM48" s="1066"/>
      <c r="AN48" s="1066"/>
      <c r="AO48" s="1066"/>
      <c r="AP48" s="1066"/>
      <c r="AQ48" s="1066"/>
      <c r="AR48" s="1066"/>
    </row>
    <row r="49" spans="1:44" ht="20.25" customHeight="1">
      <c r="A49" s="1970"/>
      <c r="B49" s="217">
        <v>23</v>
      </c>
      <c r="C49" s="199"/>
      <c r="D49" s="217" t="s">
        <v>1333</v>
      </c>
      <c r="E49" s="223">
        <f t="shared" si="0"/>
        <v>0</v>
      </c>
      <c r="F49" s="1712"/>
      <c r="G49" s="1712"/>
      <c r="H49" s="2075"/>
      <c r="I49" s="1894"/>
      <c r="AM49" s="1066"/>
      <c r="AN49" s="1066"/>
      <c r="AO49" s="1066"/>
      <c r="AP49" s="1066"/>
      <c r="AQ49" s="1066"/>
      <c r="AR49" s="1066"/>
    </row>
    <row r="50" spans="1:44" ht="20.25" customHeight="1">
      <c r="A50" s="1970"/>
      <c r="B50" s="217">
        <v>24</v>
      </c>
      <c r="C50" s="199"/>
      <c r="D50" s="217" t="s">
        <v>1334</v>
      </c>
      <c r="E50" s="223">
        <f t="shared" si="0"/>
        <v>707209</v>
      </c>
      <c r="F50" s="1712">
        <v>707209</v>
      </c>
      <c r="G50" s="1712"/>
      <c r="H50" s="2075"/>
      <c r="I50" s="1467"/>
      <c r="AM50" s="1066"/>
      <c r="AN50" s="1066"/>
      <c r="AO50" s="1066"/>
      <c r="AP50" s="1066"/>
      <c r="AQ50" s="1066"/>
      <c r="AR50" s="1066"/>
    </row>
    <row r="51" spans="1:44" ht="20.25" customHeight="1">
      <c r="A51" s="1970"/>
      <c r="B51" s="217">
        <v>25</v>
      </c>
      <c r="C51" s="199"/>
      <c r="D51" s="217" t="s">
        <v>1335</v>
      </c>
      <c r="E51" s="223">
        <f>F51+G51+H51</f>
        <v>846612729</v>
      </c>
      <c r="F51" s="1712">
        <v>846612729</v>
      </c>
      <c r="G51" s="1712"/>
      <c r="H51" s="2261"/>
      <c r="I51" s="1467"/>
      <c r="AM51" s="1066"/>
      <c r="AN51" s="1066"/>
      <c r="AO51" s="1066"/>
      <c r="AP51" s="1066"/>
      <c r="AQ51" s="1066"/>
      <c r="AR51" s="1066"/>
    </row>
    <row r="52" spans="1:44" ht="20.25" customHeight="1">
      <c r="A52" s="1970"/>
      <c r="B52" s="217">
        <v>26</v>
      </c>
      <c r="C52" s="199"/>
      <c r="D52" s="217" t="s">
        <v>1336</v>
      </c>
      <c r="E52" s="223">
        <f>F52+G52+H52</f>
        <v>2582921273</v>
      </c>
      <c r="F52" s="1712">
        <v>2582921273</v>
      </c>
      <c r="G52" s="1712"/>
      <c r="H52" s="2261"/>
      <c r="I52" s="1467"/>
      <c r="AM52" s="1066"/>
      <c r="AN52" s="1066"/>
      <c r="AO52" s="1066"/>
      <c r="AP52" s="1066"/>
      <c r="AQ52" s="1066"/>
      <c r="AR52" s="1066"/>
    </row>
    <row r="53" spans="1:44" ht="20.25" customHeight="1">
      <c r="A53" s="1970"/>
      <c r="B53" s="87">
        <v>27</v>
      </c>
      <c r="C53" s="88"/>
      <c r="D53" s="87" t="s">
        <v>3812</v>
      </c>
      <c r="E53" s="258">
        <f t="shared" si="0"/>
        <v>0</v>
      </c>
      <c r="F53" s="1715">
        <v>0</v>
      </c>
      <c r="G53" s="1715"/>
      <c r="H53" s="2271"/>
      <c r="I53" s="1467"/>
      <c r="AM53" s="1066"/>
      <c r="AN53" s="1066"/>
      <c r="AO53" s="1066"/>
      <c r="AP53" s="1066"/>
      <c r="AQ53" s="1066"/>
      <c r="AR53" s="1066"/>
    </row>
    <row r="54" spans="1:44" ht="20.25" customHeight="1">
      <c r="A54" s="1970"/>
      <c r="B54" s="217">
        <v>28</v>
      </c>
      <c r="C54" s="199"/>
      <c r="D54" s="217" t="s">
        <v>1337</v>
      </c>
      <c r="E54" s="223">
        <f t="shared" si="0"/>
        <v>219075727</v>
      </c>
      <c r="F54" s="1712">
        <v>219075727</v>
      </c>
      <c r="G54" s="1712"/>
      <c r="H54" s="2261"/>
      <c r="I54" s="1467"/>
      <c r="AM54" s="1066"/>
      <c r="AN54" s="1066"/>
      <c r="AO54" s="1066"/>
      <c r="AP54" s="1066"/>
      <c r="AQ54" s="1066"/>
      <c r="AR54" s="1066"/>
    </row>
    <row r="55" spans="1:44" ht="20.25" customHeight="1" thickBot="1">
      <c r="A55" s="1980"/>
      <c r="B55" s="2237">
        <v>29</v>
      </c>
      <c r="C55" s="2230"/>
      <c r="D55" s="2237" t="s">
        <v>4442</v>
      </c>
      <c r="E55" s="2236">
        <f>F55+G55+H55</f>
        <v>3650223738</v>
      </c>
      <c r="F55" s="2262">
        <f>SUM(F46:F54)</f>
        <v>3649316938</v>
      </c>
      <c r="G55" s="2262">
        <f>SUM(G46:G54)</f>
        <v>0</v>
      </c>
      <c r="H55" s="2246">
        <f>SUM(H46:H54)</f>
        <v>906800</v>
      </c>
      <c r="I55" s="336"/>
      <c r="AM55" s="1066"/>
      <c r="AN55" s="1066"/>
      <c r="AO55" s="1066"/>
      <c r="AP55" s="1066"/>
      <c r="AQ55" s="1066"/>
      <c r="AR55" s="1066"/>
    </row>
    <row r="56" spans="1:44" ht="15.75" thickBot="1">
      <c r="E56" s="231"/>
      <c r="I56" s="1890" t="s">
        <v>5016</v>
      </c>
      <c r="AM56" s="1066"/>
      <c r="AN56" s="1066"/>
      <c r="AO56" s="1066"/>
      <c r="AP56" s="1066"/>
      <c r="AQ56" s="1066"/>
      <c r="AR56" s="1066"/>
    </row>
    <row r="57" spans="1:44">
      <c r="A57" s="13" t="s">
        <v>4495</v>
      </c>
      <c r="H57" s="13" t="s">
        <v>1338</v>
      </c>
      <c r="I57" s="231"/>
      <c r="AM57" s="1066"/>
      <c r="AN57" s="1066"/>
      <c r="AO57" s="1066"/>
      <c r="AP57" s="1066"/>
      <c r="AQ57" s="1066"/>
      <c r="AR57" s="1066"/>
    </row>
    <row r="58" spans="1:44" ht="15.75">
      <c r="A58" s="16"/>
      <c r="B58" s="16" t="s">
        <v>1339</v>
      </c>
      <c r="C58" s="16"/>
      <c r="D58" s="70"/>
      <c r="E58" s="16"/>
      <c r="F58" s="16"/>
      <c r="G58" s="16"/>
      <c r="I58" s="16"/>
      <c r="AM58" s="1066"/>
      <c r="AN58" s="1066"/>
      <c r="AO58" s="1066"/>
      <c r="AP58" s="1066"/>
      <c r="AQ58" s="1066"/>
      <c r="AR58" s="1066"/>
    </row>
    <row r="59" spans="1:44" ht="1.5" customHeight="1">
      <c r="AM59" s="1066"/>
      <c r="AN59" s="1066"/>
      <c r="AO59" s="1066"/>
      <c r="AP59" s="1066"/>
      <c r="AQ59" s="1066"/>
      <c r="AR59" s="1066"/>
    </row>
    <row r="60" spans="1:44" ht="15.75">
      <c r="A60" s="3593" t="s">
        <v>1156</v>
      </c>
      <c r="B60" s="3593"/>
      <c r="C60" s="3593"/>
      <c r="D60" s="3593"/>
      <c r="E60" s="3593"/>
      <c r="F60" s="3593"/>
      <c r="G60" s="3593"/>
      <c r="H60" s="3593"/>
      <c r="I60" s="16"/>
      <c r="AM60" s="1066"/>
      <c r="AN60" s="1066"/>
      <c r="AO60" s="1066"/>
      <c r="AP60" s="1066"/>
      <c r="AQ60" s="1066"/>
      <c r="AR60" s="1066"/>
    </row>
    <row r="61" spans="1:44">
      <c r="F61" s="1699"/>
      <c r="H61" s="1699"/>
      <c r="I61" s="1895"/>
      <c r="AM61" s="1066"/>
      <c r="AN61" s="1066"/>
      <c r="AO61" s="1066"/>
      <c r="AP61" s="1066"/>
      <c r="AQ61" s="1066"/>
      <c r="AR61" s="1066"/>
    </row>
    <row r="62" spans="1:44" ht="15.75" thickBot="1">
      <c r="A62" s="13" t="str">
        <f>'Data Sheet'!$C$25</f>
        <v xml:space="preserve">Niagara Mohawk Power Corporation </v>
      </c>
      <c r="F62" s="550" t="str">
        <f>'Data Sheet'!$C$40</f>
        <v>April 30, 2025</v>
      </c>
      <c r="G62" s="3621" t="str">
        <f>'Data Sheet'!$C$38</f>
        <v>December 31, 2024</v>
      </c>
      <c r="H62" s="3621"/>
      <c r="AM62" s="1066"/>
      <c r="AN62" s="1066"/>
      <c r="AO62" s="1066"/>
      <c r="AP62" s="1066"/>
      <c r="AQ62" s="1066"/>
      <c r="AR62" s="1066"/>
    </row>
    <row r="63" spans="1:44">
      <c r="A63" s="31"/>
      <c r="B63" s="66"/>
      <c r="C63" s="66"/>
      <c r="D63" s="66"/>
      <c r="E63" s="66"/>
      <c r="F63" s="66"/>
      <c r="G63" s="66"/>
      <c r="H63" s="67"/>
      <c r="AM63" s="1066"/>
      <c r="AN63" s="1066"/>
      <c r="AO63" s="1066"/>
      <c r="AP63" s="1066"/>
      <c r="AQ63" s="1066"/>
      <c r="AR63" s="1066"/>
    </row>
    <row r="64" spans="1:44">
      <c r="A64" s="551" t="s">
        <v>462</v>
      </c>
      <c r="B64" s="16"/>
      <c r="C64" s="16"/>
      <c r="D64" s="16"/>
      <c r="E64" s="16"/>
      <c r="F64" s="16"/>
      <c r="G64" s="16"/>
      <c r="H64" s="69"/>
      <c r="I64" s="16"/>
      <c r="AM64" s="1066"/>
      <c r="AN64" s="1066"/>
      <c r="AO64" s="1066"/>
      <c r="AP64" s="1066"/>
      <c r="AQ64" s="1066"/>
      <c r="AR64" s="1066"/>
    </row>
    <row r="65" spans="1:44">
      <c r="A65" s="73"/>
      <c r="B65" s="76"/>
      <c r="C65" s="76"/>
      <c r="D65" s="76"/>
      <c r="E65" s="76"/>
      <c r="F65" s="76"/>
      <c r="G65" s="76"/>
      <c r="H65" s="75"/>
      <c r="AM65" s="1066"/>
      <c r="AN65" s="1066"/>
      <c r="AO65" s="1066"/>
      <c r="AP65" s="1066"/>
      <c r="AQ65" s="1066"/>
      <c r="AR65" s="1066"/>
    </row>
    <row r="66" spans="1:44">
      <c r="A66" s="71"/>
      <c r="H66" s="72"/>
      <c r="AM66" s="1066"/>
      <c r="AN66" s="1066"/>
      <c r="AO66" s="1066"/>
      <c r="AP66" s="1066"/>
      <c r="AQ66" s="1066"/>
      <c r="AR66" s="1066"/>
    </row>
    <row r="67" spans="1:44" ht="15.75">
      <c r="A67" s="2510" t="s">
        <v>1340</v>
      </c>
      <c r="B67" s="70"/>
      <c r="C67" s="70"/>
      <c r="D67" s="70"/>
      <c r="E67" s="70"/>
      <c r="F67" s="70"/>
      <c r="G67" s="70"/>
      <c r="H67" s="1152"/>
      <c r="I67" s="70"/>
      <c r="AM67" s="1066"/>
      <c r="AN67" s="1066"/>
      <c r="AO67" s="1066"/>
      <c r="AP67" s="1066"/>
      <c r="AQ67" s="1066"/>
      <c r="AR67" s="1066"/>
    </row>
    <row r="68" spans="1:44">
      <c r="A68" s="71"/>
      <c r="D68" s="1763" t="s">
        <v>7223</v>
      </c>
      <c r="H68" s="72"/>
      <c r="AM68" s="1066"/>
      <c r="AN68" s="1066"/>
      <c r="AO68" s="1066"/>
      <c r="AP68" s="1066"/>
      <c r="AQ68" s="1066"/>
      <c r="AR68" s="1066"/>
    </row>
    <row r="69" spans="1:44" ht="15.75" customHeight="1">
      <c r="A69" s="71"/>
      <c r="D69" s="3509" t="s">
        <v>7224</v>
      </c>
      <c r="E69" s="3509"/>
      <c r="F69" s="3509"/>
      <c r="G69" s="3509"/>
      <c r="H69" s="3541"/>
      <c r="AM69" s="1066"/>
      <c r="AN69" s="1066"/>
      <c r="AO69" s="1066"/>
      <c r="AP69" s="1066"/>
      <c r="AQ69" s="1066"/>
      <c r="AR69" s="1066"/>
    </row>
    <row r="70" spans="1:44">
      <c r="A70" s="71"/>
      <c r="D70" s="3509"/>
      <c r="E70" s="3509"/>
      <c r="F70" s="3509"/>
      <c r="G70" s="3509"/>
      <c r="H70" s="3541"/>
      <c r="AM70" s="1066"/>
      <c r="AN70" s="1066"/>
      <c r="AO70" s="1066"/>
      <c r="AP70" s="1066"/>
      <c r="AQ70" s="1066"/>
      <c r="AR70" s="1066"/>
    </row>
    <row r="71" spans="1:44">
      <c r="A71" s="71"/>
      <c r="D71" s="3509"/>
      <c r="E71" s="3509"/>
      <c r="F71" s="3509"/>
      <c r="G71" s="3509"/>
      <c r="H71" s="3541"/>
      <c r="AM71" s="1066"/>
      <c r="AN71" s="1066"/>
      <c r="AO71" s="1066"/>
      <c r="AP71" s="1066"/>
      <c r="AQ71" s="1066"/>
      <c r="AR71" s="1066"/>
    </row>
    <row r="72" spans="1:44">
      <c r="A72" s="71"/>
      <c r="D72" s="3509"/>
      <c r="E72" s="3509"/>
      <c r="F72" s="3509"/>
      <c r="G72" s="3509"/>
      <c r="H72" s="3541"/>
      <c r="AM72" s="1066"/>
      <c r="AN72" s="1066"/>
      <c r="AO72" s="1066"/>
      <c r="AP72" s="1066"/>
      <c r="AQ72" s="1066"/>
      <c r="AR72" s="1066"/>
    </row>
    <row r="73" spans="1:44">
      <c r="A73" s="71"/>
      <c r="D73" s="3509"/>
      <c r="E73" s="3509"/>
      <c r="F73" s="3509"/>
      <c r="G73" s="3509"/>
      <c r="H73" s="3541"/>
      <c r="AM73" s="1066"/>
      <c r="AN73" s="1066"/>
      <c r="AO73" s="1066"/>
      <c r="AP73" s="1066"/>
      <c r="AQ73" s="1066"/>
      <c r="AR73" s="1066"/>
    </row>
    <row r="74" spans="1:44">
      <c r="A74" s="71"/>
      <c r="C74" s="246"/>
      <c r="D74" s="3509"/>
      <c r="E74" s="3509"/>
      <c r="F74" s="3509"/>
      <c r="G74" s="3509"/>
      <c r="H74" s="3541"/>
      <c r="AM74" s="1066"/>
      <c r="AN74" s="1066"/>
      <c r="AO74" s="1066"/>
      <c r="AP74" s="1066"/>
      <c r="AQ74" s="1066"/>
      <c r="AR74" s="1066"/>
    </row>
    <row r="75" spans="1:44">
      <c r="A75" s="71"/>
      <c r="D75" s="3509"/>
      <c r="E75" s="3509"/>
      <c r="F75" s="3509"/>
      <c r="G75" s="3509"/>
      <c r="H75" s="3541"/>
      <c r="AM75" s="1066"/>
      <c r="AN75" s="1066"/>
      <c r="AO75" s="1066"/>
      <c r="AP75" s="1066"/>
      <c r="AQ75" s="1066"/>
      <c r="AR75" s="1066"/>
    </row>
    <row r="76" spans="1:44">
      <c r="A76" s="71"/>
      <c r="H76" s="72"/>
      <c r="AM76" s="1066"/>
      <c r="AN76" s="1066"/>
      <c r="AO76" s="1066"/>
      <c r="AP76" s="1066"/>
      <c r="AQ76" s="1066"/>
      <c r="AR76" s="1066"/>
    </row>
    <row r="77" spans="1:44">
      <c r="A77" s="71"/>
      <c r="H77" s="72"/>
      <c r="AM77" s="1066"/>
      <c r="AN77" s="1066"/>
      <c r="AO77" s="1066"/>
      <c r="AP77" s="1066"/>
      <c r="AQ77" s="1066"/>
      <c r="AR77" s="1066"/>
    </row>
    <row r="78" spans="1:44">
      <c r="A78" s="71"/>
      <c r="H78" s="72"/>
      <c r="AM78" s="1066"/>
      <c r="AN78" s="1066"/>
      <c r="AO78" s="1066"/>
      <c r="AP78" s="1066"/>
      <c r="AQ78" s="1066"/>
      <c r="AR78" s="1066"/>
    </row>
    <row r="79" spans="1:44">
      <c r="A79" s="71"/>
      <c r="H79" s="72"/>
      <c r="AM79" s="1066"/>
      <c r="AN79" s="1066"/>
      <c r="AO79" s="1066"/>
      <c r="AP79" s="1066"/>
      <c r="AQ79" s="1066"/>
      <c r="AR79" s="1066"/>
    </row>
    <row r="80" spans="1:44">
      <c r="A80" s="71"/>
      <c r="H80" s="72"/>
      <c r="AM80" s="1066"/>
      <c r="AN80" s="1066"/>
      <c r="AO80" s="1066"/>
      <c r="AP80" s="1066"/>
      <c r="AQ80" s="1066"/>
      <c r="AR80" s="1066"/>
    </row>
    <row r="81" spans="1:44">
      <c r="A81" s="71"/>
      <c r="H81" s="72"/>
      <c r="AM81" s="1066"/>
      <c r="AN81" s="1066"/>
      <c r="AO81" s="1066"/>
      <c r="AP81" s="1066"/>
      <c r="AQ81" s="1066"/>
      <c r="AR81" s="1066"/>
    </row>
    <row r="82" spans="1:44">
      <c r="A82" s="71"/>
      <c r="H82" s="72"/>
      <c r="AM82" s="1066"/>
      <c r="AN82" s="1066"/>
      <c r="AO82" s="1066"/>
      <c r="AP82" s="1066"/>
      <c r="AQ82" s="1066"/>
      <c r="AR82" s="1066"/>
    </row>
    <row r="83" spans="1:44">
      <c r="A83" s="71"/>
      <c r="H83" s="72"/>
      <c r="AM83" s="1066"/>
      <c r="AN83" s="1066"/>
      <c r="AO83" s="1066"/>
      <c r="AP83" s="1066"/>
      <c r="AQ83" s="1066"/>
      <c r="AR83" s="1066"/>
    </row>
    <row r="84" spans="1:44">
      <c r="A84" s="71"/>
      <c r="H84" s="72"/>
      <c r="AM84" s="1066"/>
      <c r="AN84" s="1066"/>
      <c r="AO84" s="1066"/>
      <c r="AP84" s="1066"/>
      <c r="AQ84" s="1066"/>
      <c r="AR84" s="1066"/>
    </row>
    <row r="85" spans="1:44">
      <c r="A85" s="71"/>
      <c r="H85" s="72"/>
      <c r="AM85" s="1066"/>
      <c r="AN85" s="1066"/>
      <c r="AO85" s="1066"/>
      <c r="AP85" s="1066"/>
      <c r="AQ85" s="1066"/>
      <c r="AR85" s="1066"/>
    </row>
    <row r="86" spans="1:44">
      <c r="A86" s="71"/>
      <c r="H86" s="72"/>
      <c r="AM86" s="1066"/>
      <c r="AN86" s="1066"/>
      <c r="AO86" s="1066"/>
      <c r="AP86" s="1066"/>
      <c r="AQ86" s="1066"/>
      <c r="AR86" s="1066"/>
    </row>
    <row r="87" spans="1:44">
      <c r="A87" s="71"/>
      <c r="H87" s="72"/>
      <c r="AM87" s="1066"/>
      <c r="AN87" s="1066"/>
      <c r="AO87" s="1066"/>
      <c r="AP87" s="1066"/>
      <c r="AQ87" s="1066"/>
      <c r="AR87" s="1066"/>
    </row>
    <row r="88" spans="1:44">
      <c r="A88" s="71"/>
      <c r="H88" s="72"/>
      <c r="AM88" s="1066"/>
      <c r="AN88" s="1066"/>
      <c r="AO88" s="1066"/>
      <c r="AP88" s="1066"/>
      <c r="AQ88" s="1066"/>
      <c r="AR88" s="1066"/>
    </row>
    <row r="89" spans="1:44">
      <c r="A89" s="71"/>
      <c r="H89" s="72"/>
      <c r="AM89" s="1066"/>
      <c r="AN89" s="1066"/>
      <c r="AO89" s="1066"/>
      <c r="AP89" s="1066"/>
      <c r="AQ89" s="1066"/>
      <c r="AR89" s="1066"/>
    </row>
    <row r="90" spans="1:44">
      <c r="A90" s="71"/>
      <c r="H90" s="72"/>
      <c r="AM90" s="1066"/>
      <c r="AN90" s="1066"/>
      <c r="AO90" s="1066"/>
      <c r="AP90" s="1066"/>
      <c r="AQ90" s="1066"/>
      <c r="AR90" s="1066"/>
    </row>
    <row r="91" spans="1:44">
      <c r="A91" s="71"/>
      <c r="H91" s="72"/>
      <c r="AM91" s="1066"/>
      <c r="AN91" s="1066"/>
      <c r="AO91" s="1066"/>
      <c r="AP91" s="1066"/>
      <c r="AQ91" s="1066"/>
      <c r="AR91" s="1066"/>
    </row>
    <row r="92" spans="1:44">
      <c r="A92" s="71"/>
      <c r="H92" s="72"/>
      <c r="AM92" s="1066"/>
      <c r="AN92" s="1066"/>
      <c r="AO92" s="1066"/>
      <c r="AP92" s="1066"/>
      <c r="AQ92" s="1066"/>
      <c r="AR92" s="1066"/>
    </row>
    <row r="93" spans="1:44">
      <c r="A93" s="71"/>
      <c r="H93" s="72"/>
      <c r="AM93" s="1066"/>
      <c r="AN93" s="1066"/>
      <c r="AO93" s="1066"/>
      <c r="AP93" s="1066"/>
      <c r="AQ93" s="1066"/>
      <c r="AR93" s="1066"/>
    </row>
    <row r="94" spans="1:44">
      <c r="A94" s="71"/>
      <c r="H94" s="72"/>
      <c r="AM94" s="1066"/>
      <c r="AN94" s="1066"/>
      <c r="AO94" s="1066"/>
      <c r="AP94" s="1066"/>
      <c r="AQ94" s="1066"/>
      <c r="AR94" s="1066"/>
    </row>
    <row r="95" spans="1:44">
      <c r="A95" s="71"/>
      <c r="H95" s="72"/>
      <c r="AM95" s="1066"/>
      <c r="AN95" s="1066"/>
      <c r="AO95" s="1066"/>
      <c r="AP95" s="1066"/>
      <c r="AQ95" s="1066"/>
      <c r="AR95" s="1066"/>
    </row>
    <row r="96" spans="1:44">
      <c r="A96" s="71"/>
      <c r="H96" s="72"/>
      <c r="AM96" s="1066"/>
      <c r="AN96" s="1066"/>
      <c r="AO96" s="1066"/>
      <c r="AP96" s="1066"/>
      <c r="AQ96" s="1066"/>
      <c r="AR96" s="1066"/>
    </row>
    <row r="97" spans="1:44">
      <c r="A97" s="71"/>
      <c r="H97" s="72"/>
      <c r="AM97" s="1066"/>
      <c r="AN97" s="1066"/>
      <c r="AO97" s="1066"/>
      <c r="AP97" s="1066"/>
      <c r="AQ97" s="1066"/>
      <c r="AR97" s="1066"/>
    </row>
    <row r="98" spans="1:44">
      <c r="A98" s="71"/>
      <c r="H98" s="72"/>
      <c r="AM98" s="1066"/>
      <c r="AN98" s="1066"/>
      <c r="AO98" s="1066"/>
      <c r="AP98" s="1066"/>
      <c r="AQ98" s="1066"/>
      <c r="AR98" s="1066"/>
    </row>
    <row r="99" spans="1:44">
      <c r="A99" s="71"/>
      <c r="H99" s="72"/>
      <c r="AM99" s="1066"/>
      <c r="AN99" s="1066"/>
      <c r="AO99" s="1066"/>
      <c r="AP99" s="1066"/>
      <c r="AQ99" s="1066"/>
      <c r="AR99" s="1066"/>
    </row>
    <row r="100" spans="1:44">
      <c r="A100" s="71"/>
      <c r="H100" s="72"/>
      <c r="AM100" s="1066"/>
      <c r="AN100" s="1066"/>
      <c r="AO100" s="1066"/>
      <c r="AP100" s="1066"/>
      <c r="AQ100" s="1066"/>
      <c r="AR100" s="1066"/>
    </row>
    <row r="101" spans="1:44">
      <c r="A101" s="71"/>
      <c r="H101" s="72"/>
      <c r="AM101" s="1066"/>
      <c r="AN101" s="1066"/>
      <c r="AO101" s="1066"/>
      <c r="AP101" s="1066"/>
      <c r="AQ101" s="1066"/>
      <c r="AR101" s="1066"/>
    </row>
    <row r="102" spans="1:44">
      <c r="A102" s="71"/>
      <c r="H102" s="72"/>
      <c r="AM102" s="1066"/>
      <c r="AN102" s="1066"/>
      <c r="AO102" s="1066"/>
      <c r="AP102" s="1066"/>
      <c r="AQ102" s="1066"/>
      <c r="AR102" s="1066"/>
    </row>
    <row r="103" spans="1:44">
      <c r="A103" s="71"/>
      <c r="H103" s="72"/>
      <c r="AM103" s="1066"/>
      <c r="AN103" s="1066"/>
      <c r="AO103" s="1066"/>
      <c r="AP103" s="1066"/>
      <c r="AQ103" s="1066"/>
      <c r="AR103" s="1066"/>
    </row>
    <row r="104" spans="1:44">
      <c r="A104" s="71"/>
      <c r="H104" s="72"/>
      <c r="AM104" s="1066"/>
      <c r="AN104" s="1066"/>
      <c r="AO104" s="1066"/>
      <c r="AP104" s="1066"/>
      <c r="AQ104" s="1066"/>
      <c r="AR104" s="1066"/>
    </row>
    <row r="105" spans="1:44">
      <c r="A105" s="71"/>
      <c r="H105" s="72"/>
      <c r="AM105" s="1066"/>
      <c r="AN105" s="1066"/>
      <c r="AO105" s="1066"/>
      <c r="AP105" s="1066"/>
      <c r="AQ105" s="1066"/>
      <c r="AR105" s="1066"/>
    </row>
    <row r="106" spans="1:44">
      <c r="A106" s="71"/>
      <c r="H106" s="72"/>
      <c r="AM106" s="1066"/>
      <c r="AN106" s="1066"/>
      <c r="AO106" s="1066"/>
      <c r="AP106" s="1066"/>
      <c r="AQ106" s="1066"/>
      <c r="AR106" s="1066"/>
    </row>
    <row r="107" spans="1:44">
      <c r="A107" s="71"/>
      <c r="H107" s="264"/>
      <c r="I107" s="260"/>
      <c r="AM107" s="1066"/>
      <c r="AN107" s="1066"/>
      <c r="AO107" s="1066"/>
      <c r="AP107" s="1066"/>
      <c r="AQ107" s="1066"/>
      <c r="AR107" s="1066"/>
    </row>
    <row r="108" spans="1:44">
      <c r="A108" s="71"/>
      <c r="H108" s="72"/>
      <c r="AM108" s="1066"/>
      <c r="AN108" s="1066"/>
      <c r="AO108" s="1066"/>
      <c r="AP108" s="1066"/>
      <c r="AQ108" s="1066"/>
      <c r="AR108" s="1066"/>
    </row>
    <row r="109" spans="1:44">
      <c r="A109" s="71"/>
      <c r="H109" s="72"/>
      <c r="AM109" s="1066"/>
      <c r="AN109" s="1066"/>
      <c r="AO109" s="1066"/>
      <c r="AP109" s="1066"/>
      <c r="AQ109" s="1066"/>
      <c r="AR109" s="1066"/>
    </row>
    <row r="110" spans="1:44">
      <c r="A110" s="71"/>
      <c r="H110" s="72"/>
      <c r="AM110" s="1066"/>
      <c r="AN110" s="1066"/>
      <c r="AO110" s="1066"/>
      <c r="AP110" s="1066"/>
      <c r="AQ110" s="1066"/>
      <c r="AR110" s="1066"/>
    </row>
    <row r="111" spans="1:44">
      <c r="A111" s="71"/>
      <c r="H111" s="72"/>
      <c r="AM111" s="1066"/>
      <c r="AN111" s="1066"/>
      <c r="AO111" s="1066"/>
      <c r="AP111" s="1066"/>
      <c r="AQ111" s="1066"/>
      <c r="AR111" s="1066"/>
    </row>
    <row r="112" spans="1:44">
      <c r="A112" s="71"/>
      <c r="H112" s="72"/>
      <c r="AM112" s="1066"/>
      <c r="AN112" s="1066"/>
      <c r="AO112" s="1066"/>
      <c r="AP112" s="1066"/>
      <c r="AQ112" s="1066"/>
      <c r="AR112" s="1066"/>
    </row>
    <row r="113" spans="1:44">
      <c r="A113" s="71"/>
      <c r="H113" s="72"/>
      <c r="AM113" s="1066"/>
      <c r="AN113" s="1066"/>
      <c r="AO113" s="1066"/>
      <c r="AP113" s="1066"/>
      <c r="AQ113" s="1066"/>
      <c r="AR113" s="1066"/>
    </row>
    <row r="114" spans="1:44">
      <c r="A114" s="71"/>
      <c r="H114" s="72"/>
      <c r="AM114" s="1066"/>
      <c r="AN114" s="1066"/>
      <c r="AO114" s="1066"/>
      <c r="AP114" s="1066"/>
      <c r="AQ114" s="1066"/>
      <c r="AR114" s="1066"/>
    </row>
    <row r="115" spans="1:44">
      <c r="A115" s="71"/>
      <c r="H115" s="72"/>
      <c r="AM115" s="1066"/>
      <c r="AN115" s="1066"/>
      <c r="AO115" s="1066"/>
      <c r="AP115" s="1066"/>
      <c r="AQ115" s="1066"/>
      <c r="AR115" s="1066"/>
    </row>
    <row r="116" spans="1:44">
      <c r="A116" s="71"/>
      <c r="H116" s="72"/>
      <c r="AM116" s="1066"/>
      <c r="AN116" s="1066"/>
      <c r="AO116" s="1066"/>
      <c r="AP116" s="1066"/>
      <c r="AQ116" s="1066"/>
      <c r="AR116" s="1066"/>
    </row>
    <row r="117" spans="1:44">
      <c r="A117" s="71"/>
      <c r="H117" s="72"/>
      <c r="AM117" s="1066"/>
      <c r="AN117" s="1066"/>
      <c r="AO117" s="1066"/>
      <c r="AP117" s="1066"/>
      <c r="AQ117" s="1066"/>
      <c r="AR117" s="1066"/>
    </row>
    <row r="118" spans="1:44" ht="15.75" thickBot="1">
      <c r="A118" s="95"/>
      <c r="B118" s="96"/>
      <c r="C118" s="1206"/>
      <c r="D118" s="1206"/>
      <c r="E118" s="1206"/>
      <c r="F118" s="96"/>
      <c r="G118" s="96"/>
      <c r="H118" s="97"/>
      <c r="AM118" s="1066"/>
      <c r="AN118" s="1066"/>
      <c r="AO118" s="1066"/>
      <c r="AP118" s="1066"/>
      <c r="AQ118" s="1066"/>
      <c r="AR118" s="1066"/>
    </row>
    <row r="119" spans="1:44">
      <c r="A119" s="13" t="s">
        <v>4495</v>
      </c>
      <c r="E119" s="231" t="s">
        <v>458</v>
      </c>
      <c r="AM119" s="1066"/>
      <c r="AN119" s="1066"/>
      <c r="AO119" s="1066"/>
      <c r="AP119" s="1066"/>
      <c r="AQ119" s="1066"/>
      <c r="AR119" s="1066"/>
    </row>
    <row r="120" spans="1:44">
      <c r="AM120" s="1066"/>
      <c r="AN120" s="1066"/>
      <c r="AO120" s="1066"/>
      <c r="AP120" s="1066"/>
      <c r="AQ120" s="1066"/>
      <c r="AR120" s="1066"/>
    </row>
    <row r="121" spans="1:44" ht="15.75">
      <c r="A121" s="16" t="s">
        <v>3138</v>
      </c>
      <c r="B121" s="16"/>
      <c r="C121" s="16"/>
      <c r="D121" s="70"/>
      <c r="E121" s="16"/>
      <c r="F121" s="16"/>
      <c r="G121" s="16"/>
      <c r="AM121" s="1066"/>
      <c r="AN121" s="1066"/>
      <c r="AO121" s="1066"/>
      <c r="AP121" s="1066"/>
      <c r="AQ121" s="1066"/>
      <c r="AR121" s="1066"/>
    </row>
    <row r="122" spans="1:44">
      <c r="AM122" s="1066"/>
      <c r="AN122" s="1066"/>
      <c r="AO122" s="1066"/>
      <c r="AP122" s="1066"/>
      <c r="AQ122" s="1066"/>
      <c r="AR122" s="1066"/>
    </row>
    <row r="123" spans="1:44">
      <c r="AM123" s="1066"/>
      <c r="AN123" s="1066"/>
      <c r="AO123" s="1066"/>
      <c r="AP123" s="1066"/>
      <c r="AQ123" s="1066"/>
      <c r="AR123" s="1066"/>
    </row>
    <row r="124" spans="1:44">
      <c r="AM124" s="1066"/>
      <c r="AN124" s="1066"/>
      <c r="AO124" s="1066"/>
      <c r="AP124" s="1066"/>
      <c r="AQ124" s="1066"/>
      <c r="AR124" s="1066"/>
    </row>
    <row r="125" spans="1:44" ht="15.75" thickBot="1">
      <c r="AM125" s="1066"/>
      <c r="AN125" s="1066"/>
      <c r="AO125" s="1066"/>
      <c r="AP125" s="1066"/>
      <c r="AQ125" s="1066"/>
      <c r="AR125" s="1066"/>
    </row>
    <row r="126" spans="1:44">
      <c r="A126" s="1962"/>
      <c r="B126" s="2197"/>
      <c r="C126" s="2197"/>
      <c r="D126" s="2197"/>
      <c r="E126" s="1964"/>
      <c r="AM126" s="1066"/>
      <c r="AN126" s="1066"/>
      <c r="AO126" s="1066"/>
      <c r="AP126" s="1066"/>
      <c r="AQ126" s="1066"/>
      <c r="AR126" s="1066"/>
    </row>
    <row r="127" spans="1:44">
      <c r="A127" s="2511"/>
      <c r="E127" s="2678"/>
      <c r="AM127" s="1066"/>
      <c r="AN127" s="1066"/>
      <c r="AO127" s="1066"/>
      <c r="AP127" s="1066"/>
      <c r="AQ127" s="1066"/>
      <c r="AR127" s="1066"/>
    </row>
    <row r="128" spans="1:44">
      <c r="A128" s="2511"/>
      <c r="E128" s="2678"/>
      <c r="AM128" s="1066"/>
      <c r="AN128" s="1066"/>
      <c r="AO128" s="1066"/>
      <c r="AP128" s="1066"/>
      <c r="AQ128" s="1066"/>
      <c r="AR128" s="1066"/>
    </row>
    <row r="129" spans="1:44">
      <c r="A129" s="2511"/>
      <c r="E129" s="2678"/>
      <c r="AM129" s="1066"/>
      <c r="AN129" s="1066"/>
      <c r="AO129" s="1066"/>
      <c r="AP129" s="1066"/>
      <c r="AQ129" s="1066"/>
      <c r="AR129" s="1066"/>
    </row>
    <row r="130" spans="1:44">
      <c r="A130" s="2511"/>
      <c r="E130" s="2678"/>
      <c r="AM130" s="1066"/>
      <c r="AN130" s="1066"/>
      <c r="AO130" s="1066"/>
      <c r="AP130" s="1066"/>
      <c r="AQ130" s="1066"/>
      <c r="AR130" s="1066"/>
    </row>
    <row r="131" spans="1:44">
      <c r="A131" s="2511"/>
      <c r="E131" s="2678"/>
      <c r="AM131" s="1066"/>
      <c r="AN131" s="1066"/>
      <c r="AO131" s="1066"/>
      <c r="AP131" s="1066"/>
      <c r="AQ131" s="1066"/>
      <c r="AR131" s="1066"/>
    </row>
    <row r="132" spans="1:44">
      <c r="A132" s="2511"/>
      <c r="C132" s="2850"/>
      <c r="D132" s="2850"/>
      <c r="E132" s="2678"/>
      <c r="AM132" s="1066"/>
      <c r="AN132" s="1066"/>
      <c r="AO132" s="1066"/>
      <c r="AP132" s="1066"/>
      <c r="AQ132" s="1066"/>
      <c r="AR132" s="1066"/>
    </row>
    <row r="133" spans="1:44">
      <c r="A133" s="2511"/>
      <c r="C133" s="1097"/>
      <c r="D133" s="1097"/>
      <c r="E133" s="2678"/>
      <c r="AM133" s="1066"/>
      <c r="AN133" s="1066"/>
      <c r="AO133" s="1066"/>
      <c r="AP133" s="1066"/>
      <c r="AQ133" s="1066"/>
      <c r="AR133" s="1066"/>
    </row>
    <row r="134" spans="1:44">
      <c r="A134" s="2511"/>
      <c r="C134" s="1097"/>
      <c r="D134" s="1097"/>
      <c r="E134" s="2678"/>
      <c r="AM134" s="1066"/>
      <c r="AN134" s="1066"/>
      <c r="AO134" s="1066"/>
      <c r="AP134" s="1066"/>
      <c r="AQ134" s="1066"/>
      <c r="AR134" s="1066"/>
    </row>
    <row r="135" spans="1:44">
      <c r="A135" s="2511"/>
      <c r="C135" s="1097"/>
      <c r="D135" s="1097"/>
      <c r="E135" s="2678"/>
      <c r="AM135" s="1066"/>
      <c r="AN135" s="1066"/>
      <c r="AO135" s="1066"/>
      <c r="AP135" s="1066"/>
      <c r="AQ135" s="1066"/>
      <c r="AR135" s="1066"/>
    </row>
    <row r="136" spans="1:44">
      <c r="A136" s="2511"/>
      <c r="C136" s="1097"/>
      <c r="D136" s="1097"/>
      <c r="E136" s="2678"/>
      <c r="F136" s="2678"/>
      <c r="AM136" s="1066"/>
      <c r="AN136" s="1066"/>
      <c r="AO136" s="1066"/>
      <c r="AP136" s="1066"/>
      <c r="AQ136" s="1066"/>
      <c r="AR136" s="1066"/>
    </row>
    <row r="137" spans="1:44">
      <c r="A137" s="2511"/>
      <c r="C137" s="1097"/>
      <c r="D137" s="1097"/>
      <c r="E137" s="2678"/>
      <c r="F137" s="2678"/>
      <c r="AM137" s="1066"/>
      <c r="AN137" s="1066"/>
      <c r="AO137" s="1066"/>
      <c r="AP137" s="1066"/>
      <c r="AQ137" s="1066"/>
      <c r="AR137" s="1066"/>
    </row>
    <row r="138" spans="1:44">
      <c r="A138" s="2511"/>
      <c r="C138" s="1097"/>
      <c r="D138" s="1097"/>
      <c r="E138" s="2678"/>
      <c r="F138" s="2678"/>
      <c r="AM138" s="1066"/>
      <c r="AN138" s="1066"/>
      <c r="AO138" s="1066"/>
      <c r="AP138" s="1066"/>
      <c r="AQ138" s="1066"/>
      <c r="AR138" s="1066"/>
    </row>
    <row r="139" spans="1:44">
      <c r="A139" s="2511"/>
      <c r="C139" s="1097"/>
      <c r="D139" s="1097"/>
      <c r="E139" s="2678"/>
      <c r="F139" s="2678"/>
      <c r="AM139" s="1066"/>
      <c r="AN139" s="1066"/>
      <c r="AO139" s="1066"/>
      <c r="AP139" s="1066"/>
      <c r="AQ139" s="1066"/>
      <c r="AR139" s="1066"/>
    </row>
    <row r="140" spans="1:44">
      <c r="A140" s="2511"/>
      <c r="C140" s="1097"/>
      <c r="D140" s="1097"/>
      <c r="E140" s="2678"/>
      <c r="F140" s="2678"/>
      <c r="AM140" s="1066"/>
      <c r="AN140" s="1066"/>
      <c r="AO140" s="1066"/>
      <c r="AP140" s="1066"/>
      <c r="AQ140" s="1066"/>
      <c r="AR140" s="1066"/>
    </row>
    <row r="141" spans="1:44">
      <c r="A141" s="2511"/>
      <c r="C141" s="1097"/>
      <c r="D141" s="1097"/>
      <c r="E141" s="2678"/>
      <c r="F141" s="2678"/>
      <c r="AM141" s="1066"/>
      <c r="AN141" s="1066"/>
      <c r="AO141" s="1066"/>
      <c r="AP141" s="1066"/>
      <c r="AQ141" s="1066"/>
      <c r="AR141" s="1066"/>
    </row>
    <row r="142" spans="1:44">
      <c r="A142" s="2511"/>
      <c r="C142" s="1097"/>
      <c r="D142" s="1097"/>
      <c r="E142" s="2678"/>
      <c r="F142" s="2678"/>
      <c r="AM142" s="1066"/>
      <c r="AN142" s="1066"/>
      <c r="AO142" s="1066"/>
      <c r="AP142" s="1066"/>
      <c r="AQ142" s="1066"/>
      <c r="AR142" s="1066"/>
    </row>
    <row r="143" spans="1:44">
      <c r="A143" s="2511"/>
      <c r="C143" s="1097"/>
      <c r="D143" s="1097"/>
      <c r="E143" s="2678"/>
      <c r="F143" s="2678"/>
      <c r="AM143" s="1066"/>
      <c r="AN143" s="1066"/>
      <c r="AO143" s="1066"/>
      <c r="AP143" s="1066"/>
      <c r="AQ143" s="1066"/>
      <c r="AR143" s="1066"/>
    </row>
    <row r="144" spans="1:44">
      <c r="A144" s="2511"/>
      <c r="C144" s="1097"/>
      <c r="D144" s="1097"/>
      <c r="E144" s="2678"/>
      <c r="F144" s="2678"/>
      <c r="AM144" s="1066"/>
      <c r="AN144" s="1066"/>
      <c r="AO144" s="1066"/>
      <c r="AP144" s="1066"/>
      <c r="AQ144" s="1066"/>
      <c r="AR144" s="1066"/>
    </row>
    <row r="145" spans="1:44">
      <c r="A145" s="2511"/>
      <c r="C145" s="1097"/>
      <c r="D145" s="1097"/>
      <c r="E145" s="2678"/>
      <c r="F145" s="2678"/>
      <c r="AM145" s="1066"/>
      <c r="AN145" s="1066"/>
      <c r="AO145" s="1066"/>
      <c r="AP145" s="1066"/>
      <c r="AQ145" s="1066"/>
      <c r="AR145" s="1066"/>
    </row>
    <row r="146" spans="1:44">
      <c r="A146" s="2511"/>
      <c r="C146" s="1097"/>
      <c r="D146" s="1097"/>
      <c r="E146" s="2678"/>
      <c r="F146" s="2678"/>
      <c r="AM146" s="1066"/>
      <c r="AN146" s="1066"/>
      <c r="AO146" s="1066"/>
      <c r="AP146" s="1066"/>
      <c r="AQ146" s="1066"/>
      <c r="AR146" s="1066"/>
    </row>
    <row r="147" spans="1:44">
      <c r="A147" s="2511"/>
      <c r="C147" s="1097"/>
      <c r="D147" s="1097"/>
      <c r="E147" s="2678"/>
      <c r="F147" s="2678"/>
      <c r="AM147" s="1066"/>
      <c r="AN147" s="1066"/>
      <c r="AO147" s="1066"/>
      <c r="AP147" s="1066"/>
      <c r="AQ147" s="1066"/>
      <c r="AR147" s="1066"/>
    </row>
    <row r="148" spans="1:44">
      <c r="A148" s="2511"/>
      <c r="C148" s="1097"/>
      <c r="D148" s="1097"/>
      <c r="E148" s="2678"/>
      <c r="F148" s="2678"/>
      <c r="AM148" s="1066"/>
      <c r="AN148" s="1066"/>
      <c r="AO148" s="1066"/>
      <c r="AP148" s="1066"/>
      <c r="AQ148" s="1066"/>
      <c r="AR148" s="1066"/>
    </row>
    <row r="149" spans="1:44">
      <c r="A149" s="2511"/>
      <c r="C149" s="1097"/>
      <c r="D149" s="1097"/>
      <c r="E149" s="2678"/>
      <c r="F149" s="2678"/>
      <c r="AM149" s="1066"/>
      <c r="AN149" s="1066"/>
      <c r="AO149" s="1066"/>
      <c r="AP149" s="1066"/>
      <c r="AQ149" s="1066"/>
      <c r="AR149" s="1066"/>
    </row>
    <row r="150" spans="1:44">
      <c r="A150" s="2511"/>
      <c r="C150" s="1097"/>
      <c r="D150" s="1097"/>
      <c r="E150" s="2678"/>
      <c r="F150" s="2678"/>
      <c r="AM150" s="1066"/>
      <c r="AN150" s="1066"/>
      <c r="AO150" s="1066"/>
      <c r="AP150" s="1066"/>
      <c r="AQ150" s="1066"/>
      <c r="AR150" s="1066"/>
    </row>
    <row r="151" spans="1:44">
      <c r="A151" s="2511"/>
      <c r="C151" s="1097"/>
      <c r="D151" s="1097"/>
      <c r="E151" s="2678"/>
      <c r="F151" s="2678"/>
      <c r="AM151" s="1066"/>
      <c r="AN151" s="1066"/>
      <c r="AO151" s="1066"/>
      <c r="AP151" s="1066"/>
      <c r="AQ151" s="1066"/>
      <c r="AR151" s="1066"/>
    </row>
    <row r="152" spans="1:44">
      <c r="A152" s="2511"/>
      <c r="C152" s="1097"/>
      <c r="D152" s="1097"/>
      <c r="E152" s="2678"/>
      <c r="F152" s="2678"/>
      <c r="AM152" s="1066"/>
      <c r="AN152" s="1066"/>
      <c r="AO152" s="1066"/>
      <c r="AP152" s="1066"/>
      <c r="AQ152" s="1066"/>
      <c r="AR152" s="1066"/>
    </row>
    <row r="153" spans="1:44">
      <c r="A153" s="2511"/>
      <c r="C153" s="1097"/>
      <c r="D153" s="1097"/>
      <c r="E153" s="2678"/>
      <c r="F153" s="2678"/>
      <c r="AM153" s="1066"/>
      <c r="AN153" s="1066"/>
      <c r="AO153" s="1066"/>
      <c r="AP153" s="1066"/>
      <c r="AQ153" s="1066"/>
      <c r="AR153" s="1066"/>
    </row>
    <row r="154" spans="1:44">
      <c r="A154" s="2511"/>
      <c r="C154" s="1097"/>
      <c r="D154" s="1097"/>
      <c r="E154" s="2678"/>
      <c r="F154" s="2678"/>
      <c r="AM154" s="1066"/>
      <c r="AN154" s="1066"/>
      <c r="AO154" s="1066"/>
      <c r="AP154" s="1066"/>
      <c r="AQ154" s="1066"/>
      <c r="AR154" s="1066"/>
    </row>
    <row r="155" spans="1:44">
      <c r="A155" s="2511"/>
      <c r="C155" s="1097"/>
      <c r="D155" s="1097"/>
      <c r="E155" s="2678"/>
      <c r="F155" s="2678"/>
      <c r="AM155" s="1066"/>
      <c r="AN155" s="1066"/>
      <c r="AO155" s="1066"/>
      <c r="AP155" s="1066"/>
      <c r="AQ155" s="1066"/>
      <c r="AR155" s="1066"/>
    </row>
    <row r="156" spans="1:44">
      <c r="A156" s="2511"/>
      <c r="C156" s="1097"/>
      <c r="D156" s="1097"/>
      <c r="E156" s="2678"/>
      <c r="F156" s="2678"/>
      <c r="AM156" s="1066"/>
      <c r="AN156" s="1066"/>
      <c r="AO156" s="1066"/>
      <c r="AP156" s="1066"/>
      <c r="AQ156" s="1066"/>
      <c r="AR156" s="1066"/>
    </row>
    <row r="157" spans="1:44">
      <c r="A157" s="2511"/>
      <c r="C157" s="1097"/>
      <c r="D157" s="1097"/>
      <c r="E157" s="2678"/>
      <c r="F157" s="2678"/>
      <c r="AM157" s="1066"/>
      <c r="AN157" s="1066"/>
      <c r="AO157" s="1066"/>
      <c r="AP157" s="1066"/>
      <c r="AQ157" s="1066"/>
      <c r="AR157" s="1066"/>
    </row>
    <row r="158" spans="1:44">
      <c r="A158" s="2511"/>
      <c r="C158" s="1097"/>
      <c r="D158" s="1097"/>
      <c r="E158" s="2678"/>
      <c r="F158" s="2678"/>
      <c r="AM158" s="1066"/>
      <c r="AN158" s="1066"/>
      <c r="AO158" s="1066"/>
      <c r="AP158" s="1066"/>
      <c r="AQ158" s="1066"/>
      <c r="AR158" s="1066"/>
    </row>
    <row r="159" spans="1:44">
      <c r="A159" s="2511"/>
      <c r="C159" s="1097"/>
      <c r="D159" s="1097"/>
      <c r="E159" s="2678"/>
      <c r="F159" s="2678"/>
      <c r="AM159" s="1066"/>
      <c r="AN159" s="1066"/>
      <c r="AO159" s="1066"/>
      <c r="AP159" s="1066"/>
      <c r="AQ159" s="1066"/>
      <c r="AR159" s="1066"/>
    </row>
    <row r="160" spans="1:44">
      <c r="A160" s="2511"/>
      <c r="C160" s="1097"/>
      <c r="D160" s="1097"/>
      <c r="E160" s="2678"/>
      <c r="F160" s="2678"/>
      <c r="AM160" s="1066"/>
      <c r="AN160" s="1066"/>
      <c r="AO160" s="1066"/>
      <c r="AP160" s="1066"/>
      <c r="AQ160" s="1066"/>
      <c r="AR160" s="1066"/>
    </row>
    <row r="161" spans="1:44">
      <c r="A161" s="2511"/>
      <c r="C161" s="1097"/>
      <c r="D161" s="1097"/>
      <c r="E161" s="2678"/>
      <c r="F161" s="2678"/>
      <c r="AM161" s="1066"/>
      <c r="AN161" s="1066"/>
      <c r="AO161" s="1066"/>
      <c r="AP161" s="1066"/>
      <c r="AQ161" s="1066"/>
      <c r="AR161" s="1066"/>
    </row>
    <row r="162" spans="1:44">
      <c r="A162" s="2511"/>
      <c r="C162" s="1097"/>
      <c r="D162" s="1097"/>
      <c r="E162" s="2678"/>
      <c r="F162" s="2678"/>
      <c r="AM162" s="1066"/>
      <c r="AN162" s="1066"/>
      <c r="AO162" s="1066"/>
      <c r="AP162" s="1066"/>
      <c r="AQ162" s="1066"/>
      <c r="AR162" s="1066"/>
    </row>
    <row r="163" spans="1:44">
      <c r="A163" s="2511"/>
      <c r="C163" s="1097"/>
      <c r="D163" s="1097"/>
      <c r="E163" s="2678"/>
      <c r="F163" s="2678"/>
      <c r="AM163" s="1066"/>
      <c r="AN163" s="1066"/>
      <c r="AO163" s="1066"/>
      <c r="AP163" s="1066"/>
      <c r="AQ163" s="1066"/>
      <c r="AR163" s="1066"/>
    </row>
    <row r="164" spans="1:44">
      <c r="A164" s="2511"/>
      <c r="C164" s="1097"/>
      <c r="D164" s="1097"/>
      <c r="E164" s="2678"/>
      <c r="F164" s="2678"/>
      <c r="AM164" s="1066"/>
      <c r="AN164" s="1066"/>
      <c r="AO164" s="1066"/>
      <c r="AP164" s="1066"/>
      <c r="AQ164" s="1066"/>
      <c r="AR164" s="1066"/>
    </row>
    <row r="165" spans="1:44">
      <c r="A165" s="2511"/>
      <c r="C165" s="1097"/>
      <c r="D165" s="1097"/>
      <c r="E165" s="2678"/>
      <c r="F165" s="2678"/>
      <c r="AM165" s="1066"/>
      <c r="AN165" s="1066"/>
      <c r="AO165" s="1066"/>
      <c r="AP165" s="1066"/>
      <c r="AQ165" s="1066"/>
      <c r="AR165" s="1066"/>
    </row>
    <row r="166" spans="1:44">
      <c r="A166" s="2511"/>
      <c r="C166" s="1097"/>
      <c r="D166" s="1097"/>
      <c r="E166" s="2678"/>
      <c r="F166" s="2678"/>
      <c r="AM166" s="1066"/>
      <c r="AN166" s="1066"/>
      <c r="AO166" s="1066"/>
      <c r="AP166" s="1066"/>
      <c r="AQ166" s="1066"/>
      <c r="AR166" s="1066"/>
    </row>
    <row r="167" spans="1:44">
      <c r="A167" s="2511"/>
      <c r="C167" s="1097"/>
      <c r="D167" s="1097"/>
      <c r="E167" s="2678"/>
      <c r="F167" s="2678"/>
      <c r="AM167" s="1066"/>
      <c r="AN167" s="1066"/>
      <c r="AO167" s="1066"/>
      <c r="AP167" s="1066"/>
      <c r="AQ167" s="1066"/>
      <c r="AR167" s="1066"/>
    </row>
    <row r="168" spans="1:44">
      <c r="A168" s="2511"/>
      <c r="C168" s="1097"/>
      <c r="D168" s="1097"/>
      <c r="E168" s="2678"/>
      <c r="F168" s="2678"/>
      <c r="AM168" s="1066"/>
      <c r="AN168" s="1066"/>
      <c r="AO168" s="1066"/>
      <c r="AP168" s="1066"/>
      <c r="AQ168" s="1066"/>
      <c r="AR168" s="1066"/>
    </row>
    <row r="169" spans="1:44">
      <c r="A169" s="2511"/>
      <c r="C169" s="1097"/>
      <c r="D169" s="1097"/>
      <c r="E169" s="2678"/>
      <c r="F169" s="2678"/>
      <c r="AM169" s="1066"/>
      <c r="AN169" s="1066"/>
      <c r="AO169" s="1066"/>
      <c r="AP169" s="1066"/>
      <c r="AQ169" s="1066"/>
      <c r="AR169" s="1066"/>
    </row>
    <row r="170" spans="1:44">
      <c r="A170" s="2511"/>
      <c r="C170" s="1097"/>
      <c r="D170" s="1097"/>
      <c r="E170" s="2678"/>
      <c r="F170" s="2678"/>
      <c r="AM170" s="1066"/>
      <c r="AN170" s="1066"/>
      <c r="AO170" s="1066"/>
      <c r="AP170" s="1066"/>
      <c r="AQ170" s="1066"/>
      <c r="AR170" s="1066"/>
    </row>
    <row r="171" spans="1:44">
      <c r="A171" s="2511"/>
      <c r="C171" s="1097"/>
      <c r="D171" s="1097"/>
      <c r="E171" s="2678"/>
      <c r="F171" s="2678"/>
      <c r="AM171" s="1066"/>
      <c r="AN171" s="1066"/>
      <c r="AO171" s="1066"/>
      <c r="AP171" s="1066"/>
      <c r="AQ171" s="1066"/>
      <c r="AR171" s="1066"/>
    </row>
    <row r="172" spans="1:44">
      <c r="A172" s="2511"/>
      <c r="C172" s="1097"/>
      <c r="D172" s="1097"/>
      <c r="E172" s="2678"/>
      <c r="F172" s="2678"/>
      <c r="AM172" s="1066"/>
      <c r="AN172" s="1066"/>
      <c r="AO172" s="1066"/>
      <c r="AP172" s="1066"/>
      <c r="AQ172" s="1066"/>
      <c r="AR172" s="1066"/>
    </row>
    <row r="173" spans="1:44">
      <c r="A173" s="2511"/>
      <c r="C173" s="1097"/>
      <c r="D173" s="1097"/>
      <c r="E173" s="2678"/>
      <c r="F173" s="2678"/>
      <c r="AM173" s="1066"/>
      <c r="AN173" s="1066"/>
      <c r="AO173" s="1066"/>
      <c r="AP173" s="1066"/>
      <c r="AQ173" s="1066"/>
      <c r="AR173" s="1066"/>
    </row>
    <row r="174" spans="1:44">
      <c r="A174" s="2511"/>
      <c r="C174" s="1097"/>
      <c r="D174" s="1097"/>
      <c r="E174" s="2678"/>
      <c r="F174" s="2678"/>
      <c r="AM174" s="1066"/>
      <c r="AN174" s="1066"/>
      <c r="AO174" s="1066"/>
      <c r="AP174" s="1066"/>
      <c r="AQ174" s="1066"/>
      <c r="AR174" s="1066"/>
    </row>
    <row r="175" spans="1:44">
      <c r="A175" s="2511"/>
      <c r="C175" s="1097"/>
      <c r="D175" s="1097"/>
      <c r="E175" s="2678"/>
      <c r="F175" s="2678"/>
      <c r="AM175" s="1066"/>
      <c r="AN175" s="1066"/>
      <c r="AO175" s="1066"/>
      <c r="AP175" s="1066"/>
      <c r="AQ175" s="1066"/>
      <c r="AR175" s="1066"/>
    </row>
    <row r="176" spans="1:44">
      <c r="A176" s="2511"/>
      <c r="C176" s="1097"/>
      <c r="D176" s="1097"/>
      <c r="E176" s="2678"/>
      <c r="F176" s="2678"/>
      <c r="AM176" s="1066"/>
      <c r="AN176" s="1066"/>
      <c r="AO176" s="1066"/>
      <c r="AP176" s="1066"/>
      <c r="AQ176" s="1066"/>
      <c r="AR176" s="1066"/>
    </row>
    <row r="177" spans="1:44">
      <c r="A177" s="2511"/>
      <c r="C177" s="1097"/>
      <c r="D177" s="1097"/>
      <c r="E177" s="2678"/>
      <c r="F177" s="2678"/>
      <c r="AM177" s="1066"/>
      <c r="AN177" s="1066"/>
      <c r="AO177" s="1066"/>
      <c r="AP177" s="1066"/>
      <c r="AQ177" s="1066"/>
      <c r="AR177" s="1066"/>
    </row>
    <row r="178" spans="1:44">
      <c r="A178" s="2511"/>
      <c r="C178" s="1097"/>
      <c r="D178" s="1097"/>
      <c r="E178" s="2678"/>
      <c r="F178" s="2678"/>
      <c r="AM178" s="1066"/>
      <c r="AN178" s="1066"/>
      <c r="AO178" s="1066"/>
      <c r="AP178" s="1066"/>
      <c r="AQ178" s="1066"/>
      <c r="AR178" s="1066"/>
    </row>
    <row r="179" spans="1:44">
      <c r="A179" s="2511"/>
      <c r="C179" s="1903"/>
      <c r="D179" s="1903"/>
      <c r="E179" s="2678"/>
      <c r="F179" s="2678"/>
      <c r="AM179" s="1066"/>
      <c r="AN179" s="1066"/>
      <c r="AO179" s="1066"/>
      <c r="AP179" s="1066"/>
      <c r="AQ179" s="1066"/>
      <c r="AR179" s="1066"/>
    </row>
    <row r="180" spans="1:44">
      <c r="A180" s="2511"/>
      <c r="E180" s="2678"/>
      <c r="F180" s="2678"/>
      <c r="AM180" s="1066"/>
      <c r="AN180" s="1066"/>
      <c r="AO180" s="1066"/>
      <c r="AP180" s="1066"/>
      <c r="AQ180" s="1066"/>
      <c r="AR180" s="1066"/>
    </row>
    <row r="181" spans="1:44" ht="15.75" thickBot="1">
      <c r="A181" s="1980"/>
      <c r="B181" s="2713"/>
      <c r="C181" s="2713"/>
      <c r="D181" s="2713"/>
      <c r="E181" s="2273"/>
      <c r="F181" s="2678"/>
      <c r="AM181" s="1066"/>
      <c r="AN181" s="1066"/>
      <c r="AO181" s="1066"/>
      <c r="AP181" s="1066"/>
      <c r="AQ181" s="1066"/>
      <c r="AR181" s="1066"/>
    </row>
    <row r="182" spans="1:44">
      <c r="A182" s="2675"/>
      <c r="F182" s="2678"/>
      <c r="AM182" s="1066"/>
      <c r="AN182" s="1066"/>
      <c r="AO182" s="1066"/>
      <c r="AP182" s="1066"/>
      <c r="AQ182" s="1066"/>
      <c r="AR182" s="1066"/>
    </row>
    <row r="183" spans="1:44">
      <c r="A183" s="2675"/>
      <c r="F183" s="2678"/>
      <c r="AM183" s="1066"/>
      <c r="AN183" s="1066"/>
      <c r="AO183" s="1066"/>
      <c r="AP183" s="1066"/>
      <c r="AQ183" s="1066"/>
      <c r="AR183" s="1066"/>
    </row>
    <row r="184" spans="1:44">
      <c r="A184" s="2675"/>
      <c r="F184" s="2678"/>
      <c r="AM184" s="1066"/>
      <c r="AN184" s="1066"/>
      <c r="AO184" s="1066"/>
      <c r="AP184" s="1066"/>
      <c r="AQ184" s="1066"/>
      <c r="AR184" s="1066"/>
    </row>
    <row r="185" spans="1:44">
      <c r="A185" s="2675"/>
      <c r="F185" s="2678"/>
      <c r="AM185" s="1066"/>
      <c r="AN185" s="1066"/>
      <c r="AO185" s="1066"/>
      <c r="AP185" s="1066"/>
      <c r="AQ185" s="1066"/>
      <c r="AR185" s="1066"/>
    </row>
    <row r="186" spans="1:44">
      <c r="A186" s="2675"/>
      <c r="F186" s="2678"/>
      <c r="AM186" s="1066"/>
      <c r="AN186" s="1066"/>
      <c r="AO186" s="1066"/>
      <c r="AP186" s="1066"/>
      <c r="AQ186" s="1066"/>
      <c r="AR186" s="1066"/>
    </row>
    <row r="187" spans="1:44">
      <c r="A187" s="2675"/>
      <c r="F187" s="2678"/>
      <c r="AM187" s="1066"/>
      <c r="AN187" s="1066"/>
      <c r="AO187" s="1066"/>
      <c r="AP187" s="1066"/>
      <c r="AQ187" s="1066"/>
      <c r="AR187" s="1066"/>
    </row>
    <row r="188" spans="1:44">
      <c r="A188" s="2675"/>
      <c r="F188" s="2678"/>
    </row>
    <row r="189" spans="1:44">
      <c r="A189" s="2675"/>
      <c r="F189" s="2678"/>
    </row>
    <row r="190" spans="1:44">
      <c r="A190" s="2675"/>
      <c r="F190" s="2678"/>
    </row>
    <row r="191" spans="1:44">
      <c r="A191" s="2675"/>
      <c r="F191" s="2678"/>
    </row>
    <row r="192" spans="1:44">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3">
    <mergeCell ref="D69:H75"/>
    <mergeCell ref="A60:H60"/>
    <mergeCell ref="G62:H62"/>
  </mergeCells>
  <pageMargins left="0.5" right="0.5" top="0.5" bottom="0.5" header="0.5" footer="0.5"/>
  <pageSetup scale="67" fitToHeight="2" orientation="portrait" r:id="rId1"/>
  <headerFooter alignWithMargins="0"/>
  <rowBreaks count="1" manualBreakCount="1">
    <brk id="61" max="7" man="1"/>
  </rowBreaks>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pageSetUpPr fitToPage="1"/>
  </sheetPr>
  <dimension ref="A1:J200"/>
  <sheetViews>
    <sheetView view="pageBreakPreview" zoomScale="60" zoomScaleNormal="100" workbookViewId="0">
      <selection activeCell="B40" sqref="B40"/>
    </sheetView>
  </sheetViews>
  <sheetFormatPr defaultColWidth="9.6640625" defaultRowHeight="15"/>
  <cols>
    <col min="1" max="1" width="2.6640625" style="13" customWidth="1"/>
    <col min="2" max="2" width="12.6640625" style="13" customWidth="1"/>
    <col min="3" max="3" width="8.6640625" style="13" customWidth="1"/>
    <col min="4" max="4" width="7.6640625" style="13" customWidth="1"/>
    <col min="5" max="6" width="12.6640625" style="13" customWidth="1"/>
    <col min="7" max="7" width="7.6640625" style="13" customWidth="1"/>
    <col min="8" max="8" width="8.6640625" style="13" customWidth="1"/>
    <col min="9" max="9" width="12.6640625" style="13" customWidth="1"/>
    <col min="10" max="10" width="2.6640625" style="13" customWidth="1"/>
    <col min="11" max="16384" width="9.6640625" style="13"/>
  </cols>
  <sheetData>
    <row r="1" spans="1:10" ht="15.75" thickBot="1"/>
    <row r="2" spans="1:10" ht="16.5" customHeight="1">
      <c r="A2" s="572"/>
      <c r="B2" s="573"/>
      <c r="C2" s="573"/>
      <c r="D2" s="573"/>
      <c r="E2" s="573"/>
      <c r="F2" s="573"/>
      <c r="G2" s="574"/>
      <c r="H2" s="575"/>
      <c r="I2" s="573"/>
      <c r="J2" s="576"/>
    </row>
    <row r="3" spans="1:10" ht="15" customHeight="1">
      <c r="A3" s="577"/>
      <c r="B3" s="578"/>
      <c r="C3" s="578"/>
      <c r="D3" s="578"/>
      <c r="E3" s="578"/>
      <c r="F3" s="578"/>
      <c r="G3" s="578"/>
      <c r="H3" s="578"/>
      <c r="I3" s="578"/>
      <c r="J3" s="579"/>
    </row>
    <row r="4" spans="1:10" ht="15" customHeight="1">
      <c r="A4" s="577"/>
      <c r="B4" s="578"/>
      <c r="C4" s="578"/>
      <c r="D4" s="578"/>
      <c r="E4" s="578"/>
      <c r="F4" s="578"/>
      <c r="G4" s="578"/>
      <c r="H4" s="578"/>
      <c r="I4" s="578"/>
      <c r="J4" s="579"/>
    </row>
    <row r="5" spans="1:10" ht="27" customHeight="1">
      <c r="A5" s="580" t="s">
        <v>2865</v>
      </c>
      <c r="B5" s="581"/>
      <c r="C5" s="581"/>
      <c r="D5" s="581"/>
      <c r="E5" s="581"/>
      <c r="F5" s="581"/>
      <c r="G5" s="581"/>
      <c r="H5" s="581"/>
      <c r="I5" s="581"/>
      <c r="J5" s="582"/>
    </row>
    <row r="6" spans="1:10" ht="24" customHeight="1">
      <c r="A6" s="583" t="s">
        <v>2866</v>
      </c>
      <c r="B6" s="581"/>
      <c r="C6" s="581"/>
      <c r="D6" s="581"/>
      <c r="E6" s="581"/>
      <c r="F6" s="581"/>
      <c r="G6" s="581"/>
      <c r="H6" s="581"/>
      <c r="I6" s="581"/>
      <c r="J6" s="582"/>
    </row>
    <row r="7" spans="1:10" ht="13.5" customHeight="1">
      <c r="A7" s="577"/>
      <c r="B7" s="578"/>
      <c r="C7" s="578"/>
      <c r="D7" s="578"/>
      <c r="E7" s="578"/>
      <c r="F7" s="578"/>
      <c r="G7" s="578"/>
      <c r="H7" s="578"/>
      <c r="I7" s="578"/>
      <c r="J7" s="579"/>
    </row>
    <row r="8" spans="1:10" ht="24" customHeight="1">
      <c r="A8" s="584" t="s">
        <v>1610</v>
      </c>
      <c r="B8" s="585"/>
      <c r="C8" s="585"/>
      <c r="D8" s="585"/>
      <c r="E8" s="585"/>
      <c r="F8" s="585"/>
      <c r="G8" s="585"/>
      <c r="H8" s="585"/>
      <c r="I8" s="585"/>
      <c r="J8" s="586"/>
    </row>
    <row r="9" spans="1:10" ht="13.5" customHeight="1">
      <c r="A9" s="577"/>
      <c r="B9" s="578"/>
      <c r="C9" s="578"/>
      <c r="D9" s="578"/>
      <c r="E9" s="578"/>
      <c r="F9" s="578"/>
      <c r="G9" s="578"/>
      <c r="H9" s="578"/>
      <c r="I9" s="578"/>
      <c r="J9" s="579"/>
    </row>
    <row r="10" spans="1:10" ht="13.5" customHeight="1">
      <c r="A10" s="577"/>
      <c r="B10" s="578"/>
      <c r="C10" s="578"/>
      <c r="D10" s="578"/>
      <c r="E10" s="578"/>
      <c r="F10" s="578"/>
      <c r="G10" s="578"/>
      <c r="H10" s="578"/>
      <c r="I10" s="578"/>
      <c r="J10" s="579"/>
    </row>
    <row r="11" spans="1:10" ht="18" customHeight="1">
      <c r="A11" s="587" t="s">
        <v>2867</v>
      </c>
      <c r="B11" s="581"/>
      <c r="C11" s="581"/>
      <c r="D11" s="581"/>
      <c r="E11" s="581"/>
      <c r="F11" s="581"/>
      <c r="G11" s="581"/>
      <c r="H11" s="581"/>
      <c r="I11" s="581"/>
      <c r="J11" s="582"/>
    </row>
    <row r="12" spans="1:10" ht="13.5" customHeight="1">
      <c r="A12" s="577"/>
      <c r="B12" s="578"/>
      <c r="C12" s="578"/>
      <c r="D12" s="578"/>
      <c r="E12" s="578"/>
      <c r="F12" s="578"/>
      <c r="G12" s="578"/>
      <c r="H12" s="578"/>
      <c r="I12" s="578"/>
      <c r="J12" s="579"/>
    </row>
    <row r="13" spans="1:10" ht="22.5" customHeight="1" thickBot="1">
      <c r="A13" s="577"/>
      <c r="B13" s="18" t="str">
        <f>'Data Sheet'!$C$25</f>
        <v xml:space="preserve">Niagara Mohawk Power Corporation </v>
      </c>
      <c r="C13" s="581"/>
      <c r="D13" s="581"/>
      <c r="E13" s="581"/>
      <c r="F13" s="581"/>
      <c r="G13" s="581"/>
      <c r="H13" s="581"/>
      <c r="I13" s="581"/>
      <c r="J13" s="579"/>
    </row>
    <row r="14" spans="1:10" ht="15.75">
      <c r="A14" s="588"/>
      <c r="B14" s="589" t="s">
        <v>1730</v>
      </c>
      <c r="C14" s="590"/>
      <c r="D14" s="590"/>
      <c r="E14" s="590"/>
      <c r="F14" s="590"/>
      <c r="G14" s="590"/>
      <c r="H14" s="590"/>
      <c r="I14" s="590"/>
      <c r="J14" s="579"/>
    </row>
    <row r="15" spans="1:10">
      <c r="A15" s="591" t="s">
        <v>1731</v>
      </c>
      <c r="B15" s="592"/>
      <c r="C15" s="592"/>
      <c r="D15" s="592"/>
      <c r="E15" s="592"/>
      <c r="F15" s="592"/>
      <c r="G15" s="592"/>
      <c r="H15" s="592"/>
      <c r="I15" s="592"/>
      <c r="J15" s="593"/>
    </row>
    <row r="16" spans="1:10" ht="16.5" customHeight="1">
      <c r="A16" s="577"/>
      <c r="B16" s="578"/>
      <c r="C16" s="578"/>
      <c r="D16" s="578"/>
      <c r="E16" s="578"/>
      <c r="F16" s="578"/>
      <c r="G16" s="578"/>
      <c r="H16" s="578"/>
      <c r="I16" s="578"/>
      <c r="J16" s="579"/>
    </row>
    <row r="17" spans="1:10" ht="16.5" customHeight="1" thickBot="1">
      <c r="A17" s="577"/>
      <c r="B17" s="19" t="str">
        <f>'Data Sheet'!C27</f>
        <v xml:space="preserve"> 300 Erie Boulevard West </v>
      </c>
      <c r="C17" s="594"/>
      <c r="D17" s="594"/>
      <c r="E17" s="594"/>
      <c r="F17" s="594"/>
      <c r="G17" s="594"/>
      <c r="H17" s="594"/>
      <c r="I17" s="594"/>
      <c r="J17" s="579"/>
    </row>
    <row r="18" spans="1:10" ht="16.5" customHeight="1">
      <c r="A18" s="577"/>
      <c r="B18" s="578"/>
      <c r="C18" s="578"/>
      <c r="D18" s="578"/>
      <c r="E18" s="578"/>
      <c r="F18" s="578"/>
      <c r="G18" s="578"/>
      <c r="H18" s="578"/>
      <c r="I18" s="578"/>
      <c r="J18" s="579"/>
    </row>
    <row r="19" spans="1:10" ht="18" customHeight="1" thickBot="1">
      <c r="A19" s="577"/>
      <c r="B19" s="19" t="str">
        <f>'Data Sheet'!C29</f>
        <v xml:space="preserve"> Syracuse, New York 13202</v>
      </c>
      <c r="C19" s="594"/>
      <c r="D19" s="594"/>
      <c r="E19" s="594"/>
      <c r="F19" s="594"/>
      <c r="G19" s="594"/>
      <c r="H19" s="594"/>
      <c r="I19" s="594"/>
      <c r="J19" s="579"/>
    </row>
    <row r="20" spans="1:10">
      <c r="A20" s="595"/>
      <c r="B20" s="596" t="s">
        <v>1732</v>
      </c>
      <c r="C20" s="581"/>
      <c r="D20" s="581"/>
      <c r="E20" s="581"/>
      <c r="F20" s="581"/>
      <c r="G20" s="581"/>
      <c r="H20" s="581"/>
      <c r="I20" s="581"/>
      <c r="J20" s="579"/>
    </row>
    <row r="21" spans="1:10">
      <c r="A21" s="577"/>
      <c r="B21" s="597"/>
      <c r="C21" s="578"/>
      <c r="D21" s="578"/>
      <c r="E21" s="578"/>
      <c r="F21" s="578"/>
      <c r="G21" s="578"/>
      <c r="H21" s="578"/>
      <c r="I21" s="578"/>
      <c r="J21" s="579"/>
    </row>
    <row r="22" spans="1:10">
      <c r="A22" s="577"/>
      <c r="B22" s="578"/>
      <c r="C22" s="578"/>
      <c r="D22" s="578"/>
      <c r="E22" s="578"/>
      <c r="F22" s="578"/>
      <c r="G22" s="578"/>
      <c r="H22" s="578"/>
      <c r="I22" s="578"/>
      <c r="J22" s="579"/>
    </row>
    <row r="23" spans="1:10" ht="15" customHeight="1">
      <c r="A23" s="577"/>
      <c r="B23" s="598" t="s">
        <v>1733</v>
      </c>
      <c r="C23" s="581"/>
      <c r="D23" s="581"/>
      <c r="E23" s="581"/>
      <c r="F23" s="581"/>
      <c r="G23" s="581"/>
      <c r="H23" s="581"/>
      <c r="I23" s="581"/>
      <c r="J23" s="579"/>
    </row>
    <row r="24" spans="1:10">
      <c r="A24" s="577"/>
      <c r="B24" s="578"/>
      <c r="C24" s="578"/>
      <c r="D24" s="578"/>
      <c r="E24" s="578"/>
      <c r="F24" s="578"/>
      <c r="G24" s="578"/>
      <c r="H24" s="578"/>
      <c r="I24" s="578"/>
      <c r="J24" s="579"/>
    </row>
    <row r="25" spans="1:10" ht="22.5" customHeight="1">
      <c r="A25" s="599"/>
      <c r="B25" s="600" t="str">
        <f>'Data Sheet'!A46</f>
        <v>Year ended December 31, 2024</v>
      </c>
      <c r="C25" s="581"/>
      <c r="D25" s="581"/>
      <c r="E25" s="581"/>
      <c r="F25" s="581"/>
      <c r="G25" s="581"/>
      <c r="H25" s="581"/>
      <c r="I25" s="581"/>
      <c r="J25" s="579"/>
    </row>
    <row r="26" spans="1:10" ht="15" customHeight="1">
      <c r="A26" s="577"/>
      <c r="B26" s="578"/>
      <c r="C26" s="578"/>
      <c r="D26" s="578"/>
      <c r="E26" s="578"/>
      <c r="F26" s="578"/>
      <c r="G26" s="578"/>
      <c r="H26" s="578"/>
      <c r="I26" s="578"/>
      <c r="J26" s="579"/>
    </row>
    <row r="27" spans="1:10" ht="24" customHeight="1">
      <c r="A27" s="577"/>
      <c r="B27" s="601" t="s">
        <v>1734</v>
      </c>
      <c r="C27" s="581"/>
      <c r="D27" s="581"/>
      <c r="E27" s="581"/>
      <c r="F27" s="581"/>
      <c r="G27" s="581"/>
      <c r="H27" s="581"/>
      <c r="I27" s="581"/>
      <c r="J27" s="579"/>
    </row>
    <row r="28" spans="1:10">
      <c r="A28" s="577"/>
      <c r="B28" s="578"/>
      <c r="C28" s="578"/>
      <c r="D28" s="578"/>
      <c r="E28" s="578"/>
      <c r="F28" s="578"/>
      <c r="G28" s="578"/>
      <c r="H28" s="578"/>
      <c r="I28" s="578"/>
      <c r="J28" s="579"/>
    </row>
    <row r="29" spans="1:10">
      <c r="A29" s="577"/>
      <c r="B29" s="578"/>
      <c r="C29" s="578"/>
      <c r="D29" s="578"/>
      <c r="E29" s="578"/>
      <c r="F29" s="578"/>
      <c r="G29" s="578"/>
      <c r="H29" s="578"/>
      <c r="I29" s="578"/>
      <c r="J29" s="579"/>
    </row>
    <row r="30" spans="1:10" ht="24" customHeight="1">
      <c r="A30" s="577"/>
      <c r="B30" s="601" t="s">
        <v>1608</v>
      </c>
      <c r="C30" s="581"/>
      <c r="D30" s="581"/>
      <c r="E30" s="581"/>
      <c r="F30" s="581"/>
      <c r="G30" s="581"/>
      <c r="H30" s="581"/>
      <c r="I30" s="581"/>
      <c r="J30" s="579"/>
    </row>
    <row r="31" spans="1:10">
      <c r="A31" s="577"/>
      <c r="B31" s="578"/>
      <c r="C31" s="578"/>
      <c r="D31" s="578"/>
      <c r="E31" s="578"/>
      <c r="F31" s="578"/>
      <c r="G31" s="578"/>
      <c r="H31" s="578"/>
      <c r="I31" s="578"/>
      <c r="J31" s="579"/>
    </row>
    <row r="32" spans="1:10" ht="9.75" customHeight="1">
      <c r="A32" s="577"/>
      <c r="B32" s="578"/>
      <c r="C32" s="578"/>
      <c r="D32" s="578"/>
      <c r="E32" s="578"/>
      <c r="F32" s="578"/>
      <c r="G32" s="578"/>
      <c r="H32" s="578"/>
      <c r="I32" s="578"/>
      <c r="J32" s="579"/>
    </row>
    <row r="33" spans="1:10" ht="21" customHeight="1">
      <c r="A33" s="577"/>
      <c r="B33" s="601" t="s">
        <v>1609</v>
      </c>
      <c r="C33" s="581"/>
      <c r="D33" s="581"/>
      <c r="E33" s="581"/>
      <c r="F33" s="581"/>
      <c r="G33" s="581"/>
      <c r="H33" s="581"/>
      <c r="I33" s="581"/>
      <c r="J33" s="579"/>
    </row>
    <row r="34" spans="1:10" ht="16.5" customHeight="1">
      <c r="A34" s="577"/>
      <c r="B34" s="578"/>
      <c r="C34" s="578"/>
      <c r="D34" s="578"/>
      <c r="E34" s="578"/>
      <c r="F34" s="578"/>
      <c r="G34" s="578"/>
      <c r="H34" s="578"/>
      <c r="I34" s="578"/>
      <c r="J34" s="579"/>
    </row>
    <row r="35" spans="1:10" ht="16.5" customHeight="1" thickBot="1">
      <c r="A35" s="577"/>
      <c r="B35" s="602"/>
      <c r="C35" s="581"/>
      <c r="D35" s="594"/>
      <c r="E35" s="594"/>
      <c r="F35" s="594"/>
      <c r="G35" s="594"/>
      <c r="H35" s="581"/>
      <c r="I35" s="581"/>
      <c r="J35" s="579"/>
    </row>
    <row r="36" spans="1:10" ht="16.5" customHeight="1">
      <c r="A36" s="577"/>
      <c r="B36" s="578"/>
      <c r="C36" s="578"/>
      <c r="D36" s="578"/>
      <c r="E36" s="578"/>
      <c r="F36" s="578"/>
      <c r="G36" s="578"/>
      <c r="H36" s="578"/>
      <c r="I36" s="578"/>
      <c r="J36" s="579"/>
    </row>
    <row r="37" spans="1:10" ht="16.5" customHeight="1">
      <c r="A37" s="577"/>
      <c r="B37" s="578"/>
      <c r="C37" s="578" t="s">
        <v>1735</v>
      </c>
      <c r="D37" s="578"/>
      <c r="E37" s="578"/>
      <c r="F37" s="578"/>
      <c r="G37" s="578"/>
      <c r="H37" s="578"/>
      <c r="I37" s="578"/>
      <c r="J37" s="579"/>
    </row>
    <row r="38" spans="1:10" ht="16.5" customHeight="1">
      <c r="A38" s="577"/>
      <c r="B38" s="578"/>
      <c r="C38" s="578" t="s">
        <v>1736</v>
      </c>
      <c r="D38" s="578"/>
      <c r="E38" s="578"/>
      <c r="F38" s="578"/>
      <c r="G38" s="578"/>
      <c r="H38" s="578"/>
      <c r="I38" s="578"/>
      <c r="J38" s="579"/>
    </row>
    <row r="39" spans="1:10" ht="16.5" customHeight="1">
      <c r="A39" s="577"/>
      <c r="B39" s="603" t="s">
        <v>7221</v>
      </c>
      <c r="C39" s="604"/>
      <c r="D39" s="604"/>
      <c r="E39" s="604"/>
      <c r="F39" s="604"/>
      <c r="G39" s="604"/>
      <c r="H39" s="604"/>
      <c r="I39" s="604"/>
      <c r="J39" s="579"/>
    </row>
    <row r="40" spans="1:10" ht="16.5" customHeight="1">
      <c r="A40" s="577"/>
      <c r="B40" s="603" t="s">
        <v>5937</v>
      </c>
      <c r="C40" s="604"/>
      <c r="D40" s="604"/>
      <c r="E40" s="604"/>
      <c r="F40" s="604"/>
      <c r="G40" s="604"/>
      <c r="H40" s="604"/>
      <c r="I40" s="604"/>
      <c r="J40" s="579"/>
    </row>
    <row r="41" spans="1:10" ht="15.75" customHeight="1">
      <c r="A41" s="577"/>
      <c r="B41" s="578"/>
      <c r="C41" s="1929" t="s">
        <v>6108</v>
      </c>
      <c r="D41" s="578"/>
      <c r="E41" s="578"/>
      <c r="F41" s="578"/>
      <c r="G41" s="578"/>
      <c r="H41" s="578"/>
      <c r="I41" s="578"/>
      <c r="J41" s="579"/>
    </row>
    <row r="42" spans="1:10" ht="16.5" customHeight="1" thickBot="1">
      <c r="A42" s="605"/>
      <c r="B42" s="1930"/>
      <c r="C42" s="1930"/>
      <c r="D42" s="1930"/>
      <c r="E42" s="1930"/>
      <c r="F42" s="1930"/>
      <c r="G42" s="1930"/>
      <c r="H42" s="1930"/>
      <c r="I42" s="1930"/>
      <c r="J42" s="606"/>
    </row>
    <row r="43" spans="1:10">
      <c r="A43" s="351"/>
      <c r="B43" s="351"/>
      <c r="C43" s="351"/>
      <c r="D43" s="351"/>
      <c r="E43" s="351"/>
      <c r="F43" s="351"/>
      <c r="G43" s="351"/>
      <c r="H43" s="351"/>
      <c r="I43" s="607" t="s">
        <v>1737</v>
      </c>
      <c r="J43" s="351"/>
    </row>
    <row r="53" spans="1:5">
      <c r="A53"/>
      <c r="B53"/>
      <c r="C53"/>
      <c r="D53"/>
      <c r="E53"/>
    </row>
    <row r="54" spans="1:5">
      <c r="A54"/>
      <c r="B54"/>
      <c r="C54"/>
      <c r="D54"/>
      <c r="E54"/>
    </row>
    <row r="55" spans="1:5">
      <c r="A55"/>
      <c r="B55"/>
      <c r="C55"/>
      <c r="D55"/>
      <c r="E55"/>
    </row>
    <row r="56" spans="1:5">
      <c r="A56"/>
      <c r="B56"/>
      <c r="C56"/>
      <c r="D56"/>
      <c r="E56"/>
    </row>
    <row r="57" spans="1:5">
      <c r="A57"/>
      <c r="B57"/>
      <c r="C57"/>
      <c r="D57"/>
      <c r="E57"/>
    </row>
    <row r="58" spans="1:5">
      <c r="A58"/>
      <c r="B58"/>
      <c r="C58"/>
      <c r="D58"/>
      <c r="E58"/>
    </row>
    <row r="59" spans="1:5">
      <c r="A59"/>
      <c r="B59"/>
      <c r="C59"/>
      <c r="D59"/>
      <c r="E59"/>
    </row>
    <row r="60" spans="1:5">
      <c r="A60"/>
      <c r="B60"/>
      <c r="C60"/>
      <c r="D60"/>
      <c r="E60"/>
    </row>
    <row r="125" spans="1:5" ht="15.75" thickBot="1"/>
    <row r="126" spans="1:5">
      <c r="A126" s="1962"/>
      <c r="B126" s="2197"/>
      <c r="C126" s="2197"/>
      <c r="D126" s="2197"/>
      <c r="E126" s="1964"/>
    </row>
    <row r="127" spans="1:5">
      <c r="A127" s="2511"/>
      <c r="E127" s="2678"/>
    </row>
    <row r="128" spans="1:5">
      <c r="A128" s="2511"/>
      <c r="E128" s="2678"/>
    </row>
    <row r="129" spans="1:6">
      <c r="A129" s="2511"/>
      <c r="E129" s="2678"/>
    </row>
    <row r="130" spans="1:6">
      <c r="A130" s="2511"/>
      <c r="E130" s="2678"/>
    </row>
    <row r="131" spans="1:6">
      <c r="A131" s="2511"/>
      <c r="E131" s="2678"/>
    </row>
    <row r="132" spans="1:6">
      <c r="A132" s="2511"/>
      <c r="C132" s="2850"/>
      <c r="D132" s="2850"/>
      <c r="E132" s="2678"/>
    </row>
    <row r="133" spans="1:6">
      <c r="A133" s="2511"/>
      <c r="C133" s="1097"/>
      <c r="D133" s="1097"/>
      <c r="E133" s="2678"/>
    </row>
    <row r="134" spans="1:6">
      <c r="A134" s="2511"/>
      <c r="C134" s="1097"/>
      <c r="D134" s="1097"/>
      <c r="E134" s="2678"/>
    </row>
    <row r="135" spans="1:6">
      <c r="A135" s="2511"/>
      <c r="C135" s="1097"/>
      <c r="D135" s="1097"/>
      <c r="E135" s="2678"/>
    </row>
    <row r="136" spans="1:6">
      <c r="A136" s="2511"/>
      <c r="C136" s="1097"/>
      <c r="D136" s="1097"/>
      <c r="E136" s="2678"/>
      <c r="F136" s="2678"/>
    </row>
    <row r="137" spans="1:6">
      <c r="A137" s="2511"/>
      <c r="C137" s="1097"/>
      <c r="D137" s="1097"/>
      <c r="E137" s="2678"/>
      <c r="F137" s="2678"/>
    </row>
    <row r="138" spans="1:6">
      <c r="A138" s="2511"/>
      <c r="C138" s="1097"/>
      <c r="D138" s="1097"/>
      <c r="E138" s="2678"/>
      <c r="F138" s="2678"/>
    </row>
    <row r="139" spans="1:6">
      <c r="A139" s="2511"/>
      <c r="C139" s="1097"/>
      <c r="D139" s="1097"/>
      <c r="E139" s="2678"/>
      <c r="F139" s="2678"/>
    </row>
    <row r="140" spans="1:6">
      <c r="A140" s="2511"/>
      <c r="C140" s="1097"/>
      <c r="D140" s="1097"/>
      <c r="E140" s="2678"/>
      <c r="F140" s="2678"/>
    </row>
    <row r="141" spans="1:6">
      <c r="A141" s="2511"/>
      <c r="C141" s="1097"/>
      <c r="D141" s="1097"/>
      <c r="E141" s="2678"/>
      <c r="F141" s="2678"/>
    </row>
    <row r="142" spans="1:6">
      <c r="A142" s="2511"/>
      <c r="C142" s="1097"/>
      <c r="D142" s="1097"/>
      <c r="E142" s="2678"/>
      <c r="F142" s="2678"/>
    </row>
    <row r="143" spans="1:6">
      <c r="A143" s="2511"/>
      <c r="C143" s="1097"/>
      <c r="D143" s="1097"/>
      <c r="E143" s="2678"/>
      <c r="F143" s="2678"/>
    </row>
    <row r="144" spans="1:6">
      <c r="A144" s="2511"/>
      <c r="C144" s="1097"/>
      <c r="D144" s="1097"/>
      <c r="E144" s="2678"/>
      <c r="F144" s="2678"/>
    </row>
    <row r="145" spans="1:6">
      <c r="A145" s="2511"/>
      <c r="C145" s="1097"/>
      <c r="D145" s="1097"/>
      <c r="E145" s="2678"/>
      <c r="F145" s="2678"/>
    </row>
    <row r="146" spans="1:6">
      <c r="A146" s="2511"/>
      <c r="C146" s="1097"/>
      <c r="D146" s="1097"/>
      <c r="E146" s="2678"/>
      <c r="F146" s="2678"/>
    </row>
    <row r="147" spans="1:6">
      <c r="A147" s="2511"/>
      <c r="C147" s="1097"/>
      <c r="D147" s="1097"/>
      <c r="E147" s="2678"/>
      <c r="F147" s="2678"/>
    </row>
    <row r="148" spans="1:6">
      <c r="A148" s="2511"/>
      <c r="C148" s="1097"/>
      <c r="D148" s="1097"/>
      <c r="E148" s="2678"/>
      <c r="F148" s="2678"/>
    </row>
    <row r="149" spans="1:6">
      <c r="A149" s="2511"/>
      <c r="C149" s="1097"/>
      <c r="D149" s="1097"/>
      <c r="E149" s="2678"/>
      <c r="F149" s="2678"/>
    </row>
    <row r="150" spans="1:6">
      <c r="A150" s="2511"/>
      <c r="C150" s="1097"/>
      <c r="D150" s="1097"/>
      <c r="E150" s="2678"/>
      <c r="F150" s="2678"/>
    </row>
    <row r="151" spans="1:6">
      <c r="A151" s="2511"/>
      <c r="C151" s="1097"/>
      <c r="D151" s="1097"/>
      <c r="E151" s="2678"/>
      <c r="F151" s="2678"/>
    </row>
    <row r="152" spans="1:6">
      <c r="A152" s="2511"/>
      <c r="C152" s="1097"/>
      <c r="D152" s="1097"/>
      <c r="E152" s="2678"/>
      <c r="F152" s="2678"/>
    </row>
    <row r="153" spans="1:6">
      <c r="A153" s="2511"/>
      <c r="C153" s="1097"/>
      <c r="D153" s="1097"/>
      <c r="E153" s="2678"/>
      <c r="F153" s="2678"/>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printOptions horizontalCentered="1" verticalCentered="1"/>
  <pageMargins left="0.25" right="0.25" top="0" bottom="0" header="0.25" footer="0.25"/>
  <pageSetup scale="96" orientation="portrait" horizontalDpi="300" verticalDpi="300" r:id="rId1"/>
  <headerFooter alignWithMargins="0"/>
  <customProperties>
    <customPr name="_pios_id" r:id="rId2"/>
  </customPropertie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ransitionEvaluation="1">
    <tabColor rgb="FF92D050"/>
  </sheetPr>
  <dimension ref="A1:R200"/>
  <sheetViews>
    <sheetView view="pageBreakPreview" zoomScale="60" zoomScaleNormal="70" workbookViewId="0">
      <selection activeCell="I1" sqref="I1:R1048576"/>
    </sheetView>
  </sheetViews>
  <sheetFormatPr defaultColWidth="9.6640625" defaultRowHeight="15"/>
  <cols>
    <col min="1" max="1" width="4.6640625" style="13" customWidth="1"/>
    <col min="2" max="2" width="2.6640625" style="13" customWidth="1"/>
    <col min="3" max="3" width="32.6640625" style="13" customWidth="1"/>
    <col min="4" max="4" width="22" style="13" customWidth="1"/>
    <col min="5" max="5" width="17.6640625" style="13" customWidth="1"/>
    <col min="6" max="6" width="15.6640625" style="13" customWidth="1"/>
    <col min="7" max="7" width="16.5546875" style="13" customWidth="1"/>
    <col min="8" max="8" width="11" style="13" customWidth="1"/>
    <col min="9" max="9" width="14" customWidth="1"/>
    <col min="10" max="10" width="17" customWidth="1"/>
    <col min="11" max="11" width="8.6640625" customWidth="1"/>
    <col min="12" max="12" width="15.5546875" customWidth="1"/>
    <col min="13" max="13" width="16" customWidth="1"/>
    <col min="15" max="15" width="14" bestFit="1" customWidth="1"/>
    <col min="18" max="18" width="9.6640625" bestFit="1" customWidth="1"/>
    <col min="19" max="16384" width="9.6640625" style="13"/>
  </cols>
  <sheetData>
    <row r="1" spans="1:8">
      <c r="A1" s="1962" t="s">
        <v>1757</v>
      </c>
      <c r="B1" s="2197"/>
      <c r="C1" s="2197"/>
      <c r="D1" s="2051" t="s">
        <v>1341</v>
      </c>
      <c r="E1" s="2051" t="s">
        <v>1342</v>
      </c>
      <c r="F1" s="2197" t="s">
        <v>1760</v>
      </c>
      <c r="G1" s="1964"/>
    </row>
    <row r="2" spans="1:8">
      <c r="A2" s="1967" t="str">
        <f>'Data Sheet'!$C$25</f>
        <v xml:space="preserve">Niagara Mohawk Power Corporation </v>
      </c>
      <c r="D2" s="50" t="s">
        <v>5796</v>
      </c>
      <c r="E2" s="77" t="s">
        <v>1418</v>
      </c>
      <c r="G2" s="1968"/>
    </row>
    <row r="3" spans="1:8" ht="15" customHeight="1">
      <c r="A3" s="1970"/>
      <c r="B3" s="76"/>
      <c r="C3" s="76"/>
      <c r="D3" s="85" t="s">
        <v>1343</v>
      </c>
      <c r="E3" s="560" t="str">
        <f>'Data Sheet'!$C$40</f>
        <v>April 30, 2025</v>
      </c>
      <c r="F3" s="92" t="str">
        <f>'Data Sheet'!$C$38</f>
        <v>December 31, 2024</v>
      </c>
      <c r="G3" s="2029"/>
    </row>
    <row r="4" spans="1:8" ht="15" customHeight="1">
      <c r="A4" s="3604" t="s">
        <v>1344</v>
      </c>
      <c r="B4" s="3605"/>
      <c r="C4" s="3605"/>
      <c r="D4" s="3605"/>
      <c r="E4" s="3605"/>
      <c r="F4" s="3605"/>
      <c r="G4" s="3606"/>
      <c r="H4" s="16"/>
    </row>
    <row r="5" spans="1:8">
      <c r="A5" s="1967"/>
      <c r="G5" s="1968"/>
    </row>
    <row r="6" spans="1:8">
      <c r="A6" s="3622" t="s">
        <v>21</v>
      </c>
      <c r="B6" s="3623"/>
      <c r="C6" s="3623"/>
      <c r="D6" s="3623"/>
      <c r="E6" s="3623"/>
      <c r="F6" s="3623"/>
      <c r="G6" s="1968"/>
    </row>
    <row r="7" spans="1:8">
      <c r="A7" s="3622" t="s">
        <v>22</v>
      </c>
      <c r="B7" s="3623"/>
      <c r="C7" s="3623"/>
      <c r="D7" s="3623"/>
      <c r="E7" s="3623"/>
      <c r="F7" s="3623"/>
      <c r="G7" s="3624"/>
      <c r="H7" s="17"/>
    </row>
    <row r="8" spans="1:8">
      <c r="A8" s="3622" t="s">
        <v>23</v>
      </c>
      <c r="B8" s="3623"/>
      <c r="C8" s="3623"/>
      <c r="D8" s="3623"/>
      <c r="E8" s="3623"/>
      <c r="F8" s="3623"/>
      <c r="G8" s="3624"/>
      <c r="H8" s="17"/>
    </row>
    <row r="9" spans="1:8">
      <c r="A9" s="3622" t="s">
        <v>24</v>
      </c>
      <c r="B9" s="3623"/>
      <c r="C9" s="3623"/>
      <c r="D9" s="3623"/>
      <c r="E9" s="3623"/>
      <c r="F9" s="3623"/>
      <c r="G9" s="3624"/>
      <c r="H9" s="17"/>
    </row>
    <row r="10" spans="1:8">
      <c r="A10" s="1967"/>
      <c r="G10" s="1968"/>
    </row>
    <row r="11" spans="1:8">
      <c r="A11" s="3622" t="s">
        <v>25</v>
      </c>
      <c r="B11" s="3623"/>
      <c r="C11" s="3623"/>
      <c r="D11" s="3623"/>
      <c r="E11" s="3623"/>
      <c r="F11" s="3623"/>
      <c r="G11" s="3624"/>
      <c r="H11" s="17"/>
    </row>
    <row r="12" spans="1:8">
      <c r="A12" s="1967"/>
      <c r="G12" s="1968"/>
    </row>
    <row r="13" spans="1:8">
      <c r="A13" s="3622" t="s">
        <v>26</v>
      </c>
      <c r="B13" s="3623"/>
      <c r="C13" s="3623"/>
      <c r="D13" s="3623"/>
      <c r="E13" s="3623"/>
      <c r="F13" s="3623"/>
      <c r="G13" s="3624"/>
      <c r="H13" s="17"/>
    </row>
    <row r="14" spans="1:8">
      <c r="A14" s="3622" t="s">
        <v>857</v>
      </c>
      <c r="B14" s="3623"/>
      <c r="C14" s="3623"/>
      <c r="D14" s="3623"/>
      <c r="E14" s="3623"/>
      <c r="F14" s="3623"/>
      <c r="G14" s="3624"/>
      <c r="H14" s="17"/>
    </row>
    <row r="15" spans="1:8">
      <c r="A15" s="1970"/>
      <c r="B15" s="76"/>
      <c r="C15" s="76"/>
      <c r="D15" s="76"/>
      <c r="E15" s="76"/>
      <c r="F15" s="76"/>
      <c r="G15" s="2029"/>
    </row>
    <row r="16" spans="1:8">
      <c r="A16" s="1967"/>
      <c r="B16" s="90"/>
      <c r="E16" s="245" t="s">
        <v>1791</v>
      </c>
      <c r="F16" s="245" t="s">
        <v>858</v>
      </c>
      <c r="G16" s="2200" t="s">
        <v>1791</v>
      </c>
      <c r="H16" s="246"/>
    </row>
    <row r="17" spans="1:8">
      <c r="A17" s="1967" t="s">
        <v>1686</v>
      </c>
      <c r="B17" s="90"/>
      <c r="C17" s="16" t="s">
        <v>1130</v>
      </c>
      <c r="D17" s="16"/>
      <c r="E17" s="245" t="s">
        <v>3107</v>
      </c>
      <c r="F17" s="245" t="s">
        <v>859</v>
      </c>
      <c r="G17" s="2200" t="s">
        <v>2434</v>
      </c>
      <c r="H17" s="246"/>
    </row>
    <row r="18" spans="1:8">
      <c r="A18" s="1970" t="s">
        <v>1689</v>
      </c>
      <c r="B18" s="92"/>
      <c r="C18" s="74" t="s">
        <v>2935</v>
      </c>
      <c r="D18" s="74"/>
      <c r="E18" s="277" t="s">
        <v>2936</v>
      </c>
      <c r="F18" s="277" t="s">
        <v>2937</v>
      </c>
      <c r="G18" s="2201" t="s">
        <v>2938</v>
      </c>
      <c r="H18" s="246"/>
    </row>
    <row r="19" spans="1:8" ht="16.5" customHeight="1">
      <c r="A19" s="1967">
        <v>1</v>
      </c>
      <c r="B19" s="90"/>
      <c r="C19" s="13" t="s">
        <v>5339</v>
      </c>
      <c r="E19" s="1473">
        <v>1245051</v>
      </c>
      <c r="F19" s="1694"/>
      <c r="G19" s="2263">
        <f>E19+F19</f>
        <v>1245051</v>
      </c>
      <c r="H19" s="336"/>
    </row>
    <row r="20" spans="1:8" ht="16.5" customHeight="1">
      <c r="A20" s="1967">
        <v>2</v>
      </c>
      <c r="B20" s="90"/>
      <c r="C20" s="13" t="s">
        <v>5340</v>
      </c>
      <c r="E20" s="1473"/>
      <c r="F20" s="1694"/>
      <c r="G20" s="2263"/>
      <c r="H20" s="260"/>
    </row>
    <row r="21" spans="1:8" ht="16.5" customHeight="1">
      <c r="A21" s="1967">
        <v>3</v>
      </c>
      <c r="B21" s="90"/>
      <c r="E21" s="1473"/>
      <c r="F21" s="1694"/>
      <c r="G21" s="2263"/>
      <c r="H21" s="260"/>
    </row>
    <row r="22" spans="1:8" ht="16.5" customHeight="1">
      <c r="A22" s="1967">
        <v>4</v>
      </c>
      <c r="B22" s="90"/>
      <c r="C22" s="13" t="s">
        <v>5341</v>
      </c>
      <c r="E22" s="1473">
        <v>741634</v>
      </c>
      <c r="F22" s="1694"/>
      <c r="G22" s="2263">
        <f>E22+F22</f>
        <v>741634</v>
      </c>
      <c r="H22" s="260"/>
    </row>
    <row r="23" spans="1:8" ht="16.5" customHeight="1">
      <c r="A23" s="1967">
        <v>5</v>
      </c>
      <c r="B23" s="90"/>
      <c r="C23" s="13" t="s">
        <v>5342</v>
      </c>
      <c r="E23" s="1473"/>
      <c r="F23" s="1694"/>
      <c r="G23" s="2263"/>
      <c r="H23" s="260"/>
    </row>
    <row r="24" spans="1:8" ht="16.5" customHeight="1">
      <c r="A24" s="1967">
        <v>6</v>
      </c>
      <c r="B24" s="90"/>
      <c r="E24" s="1473"/>
      <c r="F24" s="1694"/>
      <c r="G24" s="2263"/>
      <c r="H24" s="260"/>
    </row>
    <row r="25" spans="1:8" ht="16.5" customHeight="1">
      <c r="A25" s="1967">
        <v>7</v>
      </c>
      <c r="B25" s="90"/>
      <c r="C25" s="13" t="s">
        <v>5343</v>
      </c>
      <c r="E25" s="1473">
        <v>359190</v>
      </c>
      <c r="F25" s="1694"/>
      <c r="G25" s="2263">
        <f>E25+F25</f>
        <v>359190</v>
      </c>
      <c r="H25" s="260"/>
    </row>
    <row r="26" spans="1:8" ht="16.5" customHeight="1">
      <c r="A26" s="1967">
        <v>8</v>
      </c>
      <c r="B26" s="90"/>
      <c r="E26" s="1473"/>
      <c r="F26" s="1694"/>
      <c r="G26" s="2263"/>
      <c r="H26" s="260"/>
    </row>
    <row r="27" spans="1:8" ht="16.5" customHeight="1">
      <c r="A27" s="1967">
        <v>9</v>
      </c>
      <c r="B27" s="90"/>
      <c r="C27" s="13" t="s">
        <v>5344</v>
      </c>
      <c r="E27" s="1473">
        <v>5393619</v>
      </c>
      <c r="F27" s="1694"/>
      <c r="G27" s="2263">
        <f t="shared" ref="G27:G37" si="0">E27+F27</f>
        <v>5393619</v>
      </c>
      <c r="H27" s="260"/>
    </row>
    <row r="28" spans="1:8" ht="16.5" customHeight="1">
      <c r="A28" s="1967">
        <v>10</v>
      </c>
      <c r="B28" s="90"/>
      <c r="E28" s="1473"/>
      <c r="F28" s="1694"/>
      <c r="G28" s="2263"/>
      <c r="H28" s="260"/>
    </row>
    <row r="29" spans="1:8" ht="16.5" customHeight="1">
      <c r="A29" s="1967">
        <v>11</v>
      </c>
      <c r="B29" s="90"/>
      <c r="C29" s="13" t="s">
        <v>5345</v>
      </c>
      <c r="E29" s="1473">
        <v>1037807</v>
      </c>
      <c r="F29" s="1694"/>
      <c r="G29" s="2263">
        <f t="shared" si="0"/>
        <v>1037807</v>
      </c>
      <c r="H29" s="260"/>
    </row>
    <row r="30" spans="1:8" ht="16.5" customHeight="1">
      <c r="A30" s="1967">
        <v>12</v>
      </c>
      <c r="B30" s="90"/>
      <c r="E30" s="1473"/>
      <c r="F30" s="1694"/>
      <c r="G30" s="2263"/>
      <c r="H30" s="260"/>
    </row>
    <row r="31" spans="1:8" ht="16.5" customHeight="1">
      <c r="A31" s="1967">
        <v>13</v>
      </c>
      <c r="B31" s="90"/>
      <c r="C31" s="13" t="s">
        <v>5346</v>
      </c>
      <c r="E31" s="1473">
        <v>225616</v>
      </c>
      <c r="F31" s="1694"/>
      <c r="G31" s="2263">
        <f t="shared" si="0"/>
        <v>225616</v>
      </c>
      <c r="H31" s="260"/>
    </row>
    <row r="32" spans="1:8" ht="16.5" customHeight="1">
      <c r="A32" s="1967">
        <v>14</v>
      </c>
      <c r="B32" s="90"/>
      <c r="E32" s="1473"/>
      <c r="F32" s="1694"/>
      <c r="G32" s="2263"/>
      <c r="H32" s="260"/>
    </row>
    <row r="33" spans="1:8" ht="16.5" customHeight="1">
      <c r="A33" s="1967">
        <v>15</v>
      </c>
      <c r="B33" s="90"/>
      <c r="C33" s="13" t="s">
        <v>5347</v>
      </c>
      <c r="E33" s="1473">
        <v>308650</v>
      </c>
      <c r="F33" s="1694"/>
      <c r="G33" s="2263">
        <f t="shared" si="0"/>
        <v>308650</v>
      </c>
      <c r="H33" s="260"/>
    </row>
    <row r="34" spans="1:8" ht="16.5" customHeight="1">
      <c r="A34" s="1967">
        <v>16</v>
      </c>
      <c r="B34" s="90"/>
      <c r="E34" s="1473"/>
      <c r="F34" s="1694"/>
      <c r="G34" s="2263"/>
      <c r="H34" s="260"/>
    </row>
    <row r="35" spans="1:8" ht="16.5" customHeight="1">
      <c r="A35" s="1967">
        <v>17</v>
      </c>
      <c r="B35" s="90"/>
      <c r="C35" s="13" t="s">
        <v>5348</v>
      </c>
      <c r="E35" s="1473">
        <v>126673</v>
      </c>
      <c r="F35" s="1694"/>
      <c r="G35" s="2263">
        <f t="shared" si="0"/>
        <v>126673</v>
      </c>
      <c r="H35" s="260"/>
    </row>
    <row r="36" spans="1:8" ht="16.5" customHeight="1">
      <c r="A36" s="1967">
        <v>18</v>
      </c>
      <c r="B36" s="90"/>
      <c r="E36" s="1473"/>
      <c r="F36" s="1694"/>
      <c r="G36" s="2263"/>
      <c r="H36" s="260"/>
    </row>
    <row r="37" spans="1:8" ht="16.5" customHeight="1">
      <c r="A37" s="1967">
        <v>19</v>
      </c>
      <c r="B37" s="90"/>
      <c r="C37" s="13" t="s">
        <v>5349</v>
      </c>
      <c r="E37" s="1473">
        <v>401659</v>
      </c>
      <c r="F37" s="1694"/>
      <c r="G37" s="2263">
        <f t="shared" si="0"/>
        <v>401659</v>
      </c>
      <c r="H37" s="260"/>
    </row>
    <row r="38" spans="1:8" ht="16.5" customHeight="1">
      <c r="A38" s="1967">
        <v>20</v>
      </c>
      <c r="B38" s="90"/>
      <c r="E38" s="1473"/>
      <c r="F38" s="1694"/>
      <c r="G38" s="2263"/>
      <c r="H38" s="260"/>
    </row>
    <row r="39" spans="1:8" ht="16.5" customHeight="1">
      <c r="A39" s="1967">
        <v>21</v>
      </c>
      <c r="B39" s="90"/>
      <c r="E39" s="1473"/>
      <c r="F39" s="1694"/>
      <c r="G39" s="2263"/>
      <c r="H39" s="260"/>
    </row>
    <row r="40" spans="1:8" ht="16.5" customHeight="1">
      <c r="A40" s="1967">
        <v>22</v>
      </c>
      <c r="B40" s="90"/>
      <c r="E40" s="1473"/>
      <c r="F40" s="1694"/>
      <c r="G40" s="2263"/>
      <c r="H40" s="260"/>
    </row>
    <row r="41" spans="1:8" ht="16.5" customHeight="1">
      <c r="A41" s="1967">
        <v>23</v>
      </c>
      <c r="B41" s="90"/>
      <c r="E41" s="1473"/>
      <c r="F41" s="1694"/>
      <c r="G41" s="2263"/>
      <c r="H41" s="260"/>
    </row>
    <row r="42" spans="1:8" ht="16.5" customHeight="1">
      <c r="A42" s="1967">
        <v>24</v>
      </c>
      <c r="B42" s="90"/>
      <c r="E42" s="1473"/>
      <c r="F42" s="1694"/>
      <c r="G42" s="2263"/>
      <c r="H42" s="260"/>
    </row>
    <row r="43" spans="1:8" ht="16.5" customHeight="1">
      <c r="A43" s="1967">
        <v>25</v>
      </c>
      <c r="B43" s="90"/>
      <c r="E43" s="1473"/>
      <c r="F43" s="1694"/>
      <c r="G43" s="2263"/>
      <c r="H43" s="260"/>
    </row>
    <row r="44" spans="1:8" ht="16.5" customHeight="1">
      <c r="A44" s="1967">
        <v>26</v>
      </c>
      <c r="B44" s="90"/>
      <c r="E44" s="1473"/>
      <c r="F44" s="1694"/>
      <c r="G44" s="2263"/>
      <c r="H44" s="260"/>
    </row>
    <row r="45" spans="1:8" ht="16.5" customHeight="1">
      <c r="A45" s="1967">
        <v>27</v>
      </c>
      <c r="B45" s="90"/>
      <c r="E45" s="1473"/>
      <c r="F45" s="1694"/>
      <c r="G45" s="2263"/>
      <c r="H45" s="260"/>
    </row>
    <row r="46" spans="1:8" ht="16.5" customHeight="1">
      <c r="A46" s="1967">
        <v>28</v>
      </c>
      <c r="B46" s="90"/>
      <c r="E46" s="1473"/>
      <c r="F46" s="1694"/>
      <c r="G46" s="2263"/>
      <c r="H46" s="260"/>
    </row>
    <row r="47" spans="1:8" ht="16.5" customHeight="1">
      <c r="A47" s="1967">
        <v>29</v>
      </c>
      <c r="B47" s="90"/>
      <c r="E47" s="1473"/>
      <c r="F47" s="1694"/>
      <c r="G47" s="2263"/>
      <c r="H47" s="260"/>
    </row>
    <row r="48" spans="1:8" ht="16.5" customHeight="1">
      <c r="A48" s="1967">
        <v>30</v>
      </c>
      <c r="B48" s="90"/>
      <c r="E48" s="1473"/>
      <c r="F48" s="1694"/>
      <c r="G48" s="2263"/>
      <c r="H48" s="260"/>
    </row>
    <row r="49" spans="1:8" ht="16.5" customHeight="1">
      <c r="A49" s="1967">
        <v>31</v>
      </c>
      <c r="B49" s="90"/>
      <c r="E49" s="1473"/>
      <c r="F49" s="1694"/>
      <c r="G49" s="2263"/>
      <c r="H49" s="260"/>
    </row>
    <row r="50" spans="1:8" ht="16.5" customHeight="1">
      <c r="A50" s="1967">
        <v>32</v>
      </c>
      <c r="B50" s="90"/>
      <c r="E50" s="1473"/>
      <c r="F50" s="1694"/>
      <c r="G50" s="2263"/>
      <c r="H50" s="260"/>
    </row>
    <row r="51" spans="1:8" ht="16.5" customHeight="1">
      <c r="A51" s="1967">
        <v>33</v>
      </c>
      <c r="B51" s="90"/>
      <c r="E51" s="1473"/>
      <c r="F51" s="1694"/>
      <c r="G51" s="2263"/>
      <c r="H51" s="260"/>
    </row>
    <row r="52" spans="1:8" ht="16.5" customHeight="1">
      <c r="A52" s="1967">
        <v>34</v>
      </c>
      <c r="B52" s="90"/>
      <c r="E52" s="1473"/>
      <c r="F52" s="1694"/>
      <c r="G52" s="2263"/>
      <c r="H52" s="260"/>
    </row>
    <row r="53" spans="1:8" ht="16.5" customHeight="1">
      <c r="A53" s="1967">
        <v>35</v>
      </c>
      <c r="B53" s="90"/>
      <c r="E53" s="1473"/>
      <c r="F53" s="1694"/>
      <c r="G53" s="2263"/>
      <c r="H53" s="260"/>
    </row>
    <row r="54" spans="1:8" ht="16.5" customHeight="1">
      <c r="A54" s="1967">
        <v>36</v>
      </c>
      <c r="B54" s="90"/>
      <c r="E54" s="1473"/>
      <c r="F54" s="1694"/>
      <c r="G54" s="2263"/>
      <c r="H54" s="260"/>
    </row>
    <row r="55" spans="1:8" ht="16.5" customHeight="1">
      <c r="A55" s="1967">
        <v>37</v>
      </c>
      <c r="B55" s="90"/>
      <c r="E55" s="1473"/>
      <c r="F55" s="1694"/>
      <c r="G55" s="2263"/>
      <c r="H55" s="260"/>
    </row>
    <row r="56" spans="1:8" ht="16.5" customHeight="1">
      <c r="A56" s="1967">
        <v>38</v>
      </c>
      <c r="B56" s="90"/>
      <c r="E56" s="1473"/>
      <c r="F56" s="1694"/>
      <c r="G56" s="2263"/>
      <c r="H56" s="260"/>
    </row>
    <row r="57" spans="1:8" ht="16.5" customHeight="1">
      <c r="A57" s="1967">
        <v>39</v>
      </c>
      <c r="B57" s="90"/>
      <c r="E57" s="1473"/>
      <c r="F57" s="1694"/>
      <c r="G57" s="2263"/>
      <c r="H57" s="260"/>
    </row>
    <row r="58" spans="1:8" ht="16.5" customHeight="1">
      <c r="A58" s="1967">
        <v>40</v>
      </c>
      <c r="B58" s="90"/>
      <c r="E58" s="1473"/>
      <c r="F58" s="1694"/>
      <c r="G58" s="2263"/>
      <c r="H58" s="260"/>
    </row>
    <row r="59" spans="1:8" ht="16.5" customHeight="1">
      <c r="A59" s="1967">
        <v>41</v>
      </c>
      <c r="B59" s="90"/>
      <c r="C59" s="13" t="s">
        <v>5773</v>
      </c>
      <c r="E59" s="1473">
        <v>1625676</v>
      </c>
      <c r="F59" s="1694">
        <v>-124970</v>
      </c>
      <c r="G59" s="2263">
        <f>+E59+F59</f>
        <v>1500706</v>
      </c>
      <c r="H59" s="260"/>
    </row>
    <row r="60" spans="1:8" ht="16.5" customHeight="1">
      <c r="A60" s="1967">
        <v>42</v>
      </c>
      <c r="B60" s="90"/>
      <c r="C60" s="13" t="s">
        <v>5785</v>
      </c>
      <c r="E60" s="1473">
        <v>96308</v>
      </c>
      <c r="F60" s="1694"/>
      <c r="G60" s="2263">
        <v>96308</v>
      </c>
      <c r="H60" s="260"/>
    </row>
    <row r="61" spans="1:8" ht="16.5" customHeight="1" thickBot="1">
      <c r="A61" s="2252">
        <v>43</v>
      </c>
      <c r="B61" s="2230"/>
      <c r="C61" s="2237" t="s">
        <v>860</v>
      </c>
      <c r="D61" s="2237"/>
      <c r="E61" s="2264">
        <f>SUM(E19:E60)</f>
        <v>11561883</v>
      </c>
      <c r="F61" s="2264">
        <f>SUM(F19:F60)</f>
        <v>-124970</v>
      </c>
      <c r="G61" s="2265">
        <f>SUM(G19:G60)</f>
        <v>11436913</v>
      </c>
      <c r="H61" s="336"/>
    </row>
    <row r="63" spans="1:8">
      <c r="A63" s="13" t="s">
        <v>861</v>
      </c>
      <c r="G63" s="231" t="s">
        <v>2736</v>
      </c>
      <c r="H63" s="231"/>
    </row>
    <row r="64" spans="1:8">
      <c r="A64" s="3517" t="s">
        <v>863</v>
      </c>
      <c r="B64" s="3517"/>
      <c r="C64" s="3517"/>
      <c r="D64" s="3517"/>
      <c r="E64" s="3517"/>
      <c r="F64" s="3517"/>
      <c r="G64" s="3517"/>
      <c r="H64" s="16"/>
    </row>
    <row r="65" spans="1:8" ht="15.75" thickBot="1">
      <c r="C65"/>
      <c r="D65"/>
    </row>
    <row r="66" spans="1:8" ht="15.75" thickBot="1">
      <c r="A66" s="1962" t="str">
        <f>'Data Sheet'!$C$25</f>
        <v xml:space="preserve">Niagara Mohawk Power Corporation </v>
      </c>
      <c r="B66" s="2197"/>
      <c r="C66" s="2197"/>
      <c r="D66" s="2197"/>
      <c r="E66" s="2197"/>
      <c r="F66" s="2758" t="str">
        <f>'Data Sheet'!$C$40</f>
        <v>April 30, 2025</v>
      </c>
      <c r="G66" s="3179" t="str">
        <f>'Data Sheet'!$C$38</f>
        <v>December 31, 2024</v>
      </c>
      <c r="H66" s="231"/>
    </row>
    <row r="67" spans="1:8">
      <c r="A67" s="2093"/>
      <c r="B67" s="66"/>
      <c r="C67" s="66"/>
      <c r="D67" s="66"/>
      <c r="E67" s="66"/>
      <c r="F67" s="66"/>
      <c r="G67" s="2558"/>
    </row>
    <row r="68" spans="1:8">
      <c r="A68" s="2682"/>
      <c r="B68"/>
      <c r="C68"/>
      <c r="D68"/>
      <c r="E68"/>
      <c r="F68"/>
      <c r="G68" s="2679"/>
      <c r="H68" s="16"/>
    </row>
    <row r="69" spans="1:8">
      <c r="A69" s="2675"/>
      <c r="G69" s="2678"/>
    </row>
    <row r="70" spans="1:8">
      <c r="A70" s="2675"/>
      <c r="G70" s="2678"/>
    </row>
    <row r="71" spans="1:8" ht="15.75">
      <c r="A71" s="2682"/>
      <c r="B71"/>
      <c r="C71"/>
      <c r="D71"/>
      <c r="E71"/>
      <c r="F71" s="70"/>
      <c r="G71" s="2771"/>
      <c r="H71" s="70"/>
    </row>
    <row r="72" spans="1:8" ht="15.75">
      <c r="A72" s="2682"/>
      <c r="B72"/>
      <c r="C72"/>
      <c r="D72"/>
      <c r="E72"/>
      <c r="F72" s="70"/>
      <c r="G72" s="2771"/>
      <c r="H72" s="70"/>
    </row>
    <row r="73" spans="1:8" ht="15.75">
      <c r="A73" s="2682"/>
      <c r="B73"/>
      <c r="C73"/>
      <c r="D73"/>
      <c r="E73"/>
      <c r="F73" s="70"/>
      <c r="G73" s="2678"/>
    </row>
    <row r="74" spans="1:8">
      <c r="A74" s="2675"/>
      <c r="G74" s="2679"/>
      <c r="H74" s="16"/>
    </row>
    <row r="75" spans="1:8">
      <c r="A75" s="2675"/>
      <c r="G75" s="2678"/>
    </row>
    <row r="76" spans="1:8">
      <c r="A76" s="2675"/>
      <c r="G76" s="2678"/>
    </row>
    <row r="77" spans="1:8" ht="15.75">
      <c r="A77" s="2675"/>
      <c r="G77" s="2771"/>
      <c r="H77" s="70"/>
    </row>
    <row r="78" spans="1:8" ht="15.75">
      <c r="A78" s="2675"/>
      <c r="G78" s="2771"/>
      <c r="H78" s="70"/>
    </row>
    <row r="79" spans="1:8" ht="15.75">
      <c r="A79" s="2675"/>
      <c r="G79" s="2771"/>
      <c r="H79" s="70"/>
    </row>
    <row r="80" spans="1:8">
      <c r="A80" s="2675"/>
      <c r="G80" s="2678"/>
    </row>
    <row r="81" spans="1:8">
      <c r="A81" s="2675"/>
      <c r="G81" s="2678"/>
    </row>
    <row r="82" spans="1:8">
      <c r="A82" s="2675"/>
      <c r="C82" s="246"/>
      <c r="E82" s="246"/>
      <c r="F82" s="246"/>
      <c r="G82" s="2678"/>
    </row>
    <row r="83" spans="1:8">
      <c r="A83" s="2675"/>
      <c r="G83" s="2678"/>
    </row>
    <row r="84" spans="1:8">
      <c r="A84" s="2675"/>
      <c r="G84" s="2678"/>
    </row>
    <row r="85" spans="1:8">
      <c r="A85" s="2675"/>
      <c r="E85"/>
      <c r="G85" s="2678"/>
    </row>
    <row r="86" spans="1:8">
      <c r="A86" s="2675"/>
      <c r="G86" s="2678"/>
    </row>
    <row r="87" spans="1:8">
      <c r="A87" s="2675"/>
      <c r="G87" s="2678"/>
    </row>
    <row r="88" spans="1:8">
      <c r="A88" s="2675"/>
      <c r="G88" s="2678"/>
    </row>
    <row r="89" spans="1:8">
      <c r="A89" s="2675"/>
      <c r="G89" s="2678"/>
    </row>
    <row r="90" spans="1:8">
      <c r="A90" s="2675"/>
      <c r="G90" s="2678"/>
    </row>
    <row r="91" spans="1:8">
      <c r="A91" s="2675"/>
      <c r="G91" s="2678"/>
    </row>
    <row r="92" spans="1:8">
      <c r="A92" s="2675"/>
      <c r="G92" s="2678"/>
    </row>
    <row r="93" spans="1:8">
      <c r="A93" s="2675"/>
      <c r="G93" s="2678"/>
    </row>
    <row r="94" spans="1:8">
      <c r="A94" s="2675"/>
      <c r="G94" s="2678"/>
    </row>
    <row r="95" spans="1:8">
      <c r="A95" s="2675"/>
      <c r="G95" s="2678"/>
    </row>
    <row r="96" spans="1:8">
      <c r="A96" s="2682"/>
      <c r="B96"/>
      <c r="C96"/>
      <c r="D96"/>
      <c r="E96"/>
      <c r="F96"/>
      <c r="G96" s="2683"/>
      <c r="H96"/>
    </row>
    <row r="97" spans="1:8" ht="15.75">
      <c r="A97" s="3625" t="s">
        <v>27</v>
      </c>
      <c r="B97" s="3593"/>
      <c r="C97" s="3593"/>
      <c r="D97" s="3593"/>
      <c r="E97" s="3593"/>
      <c r="F97" s="3593"/>
      <c r="G97" s="3626"/>
      <c r="H97" s="511"/>
    </row>
    <row r="98" spans="1:8">
      <c r="A98" s="2675"/>
      <c r="G98" s="2678"/>
    </row>
    <row r="99" spans="1:8">
      <c r="A99" s="2675"/>
      <c r="G99" s="2683"/>
      <c r="H99"/>
    </row>
    <row r="100" spans="1:8">
      <c r="A100" s="2675"/>
      <c r="G100" s="2678"/>
    </row>
    <row r="101" spans="1:8">
      <c r="A101" s="2675"/>
      <c r="G101" s="2678"/>
    </row>
    <row r="102" spans="1:8">
      <c r="A102" s="2675"/>
      <c r="G102" s="2678"/>
    </row>
    <row r="103" spans="1:8">
      <c r="A103" s="2675"/>
      <c r="G103" s="2678"/>
    </row>
    <row r="104" spans="1:8">
      <c r="A104" s="2675"/>
      <c r="G104" s="2678"/>
    </row>
    <row r="105" spans="1:8">
      <c r="A105" s="2675"/>
      <c r="G105" s="2678"/>
    </row>
    <row r="106" spans="1:8">
      <c r="A106" s="2675"/>
      <c r="G106" s="2678"/>
    </row>
    <row r="107" spans="1:8">
      <c r="A107" s="2675"/>
      <c r="G107" s="2678"/>
    </row>
    <row r="108" spans="1:8">
      <c r="A108" s="2675"/>
      <c r="G108" s="2678"/>
    </row>
    <row r="109" spans="1:8">
      <c r="A109" s="2675"/>
      <c r="G109" s="2678"/>
    </row>
    <row r="110" spans="1:8">
      <c r="A110" s="2675"/>
      <c r="G110" s="2678"/>
    </row>
    <row r="111" spans="1:8">
      <c r="A111" s="2675"/>
      <c r="G111" s="2678"/>
    </row>
    <row r="112" spans="1:8">
      <c r="A112" s="2675"/>
      <c r="G112" s="2678"/>
    </row>
    <row r="113" spans="1:8">
      <c r="A113" s="2675"/>
      <c r="G113" s="2678"/>
    </row>
    <row r="114" spans="1:8">
      <c r="A114" s="2675"/>
      <c r="G114" s="2678"/>
    </row>
    <row r="115" spans="1:8">
      <c r="A115" s="2675"/>
      <c r="G115" s="2778"/>
      <c r="H115" s="260"/>
    </row>
    <row r="116" spans="1:8">
      <c r="A116" s="2675"/>
      <c r="G116" s="2678"/>
    </row>
    <row r="117" spans="1:8">
      <c r="A117" s="2675"/>
      <c r="G117" s="2678"/>
    </row>
    <row r="118" spans="1:8">
      <c r="A118" s="2675"/>
      <c r="G118" s="2678"/>
    </row>
    <row r="119" spans="1:8">
      <c r="A119" s="2675"/>
      <c r="G119" s="2678"/>
    </row>
    <row r="120" spans="1:8">
      <c r="A120" s="2675"/>
      <c r="G120" s="2678"/>
    </row>
    <row r="121" spans="1:8">
      <c r="A121" s="2675"/>
      <c r="G121" s="2678"/>
    </row>
    <row r="122" spans="1:8">
      <c r="A122" s="2675"/>
      <c r="G122" s="2678"/>
    </row>
    <row r="123" spans="1:8">
      <c r="A123" s="2675"/>
      <c r="G123" s="2678"/>
    </row>
    <row r="124" spans="1:8">
      <c r="A124" s="2675"/>
      <c r="G124" s="2678"/>
    </row>
    <row r="125" spans="1:8">
      <c r="A125" s="2675"/>
      <c r="G125" s="2678"/>
    </row>
    <row r="126" spans="1:8">
      <c r="A126" s="2675"/>
      <c r="C126" s="2818"/>
      <c r="D126" s="2818"/>
      <c r="E126" s="2818"/>
      <c r="G126" s="2678"/>
    </row>
    <row r="127" spans="1:8" ht="15.75" thickBot="1">
      <c r="A127" s="2684"/>
      <c r="B127" s="2701"/>
      <c r="C127" s="2701"/>
      <c r="D127" s="2701"/>
      <c r="E127" s="2701"/>
      <c r="F127" s="2701"/>
      <c r="G127" s="3180" t="s">
        <v>862</v>
      </c>
      <c r="H127" s="231"/>
    </row>
    <row r="128" spans="1:8">
      <c r="A128" s="3517" t="s">
        <v>2737</v>
      </c>
      <c r="B128" s="3517"/>
      <c r="C128" s="3517"/>
      <c r="D128" s="3517"/>
      <c r="E128" s="3517"/>
      <c r="F128" s="3517"/>
      <c r="G128" s="3517"/>
      <c r="H128" s="246"/>
    </row>
    <row r="129" spans="1:8">
      <c r="A129" s="661"/>
      <c r="B129" s="661"/>
      <c r="C129" s="661"/>
      <c r="D129" s="16"/>
      <c r="E129" s="661"/>
      <c r="F129" s="661"/>
      <c r="G129" s="661"/>
      <c r="H129" s="661"/>
    </row>
    <row r="142" spans="1:8">
      <c r="A142" s="2511"/>
      <c r="C142" s="1097"/>
      <c r="D142" s="1097"/>
      <c r="E142" s="2678"/>
      <c r="F142" s="2678"/>
    </row>
    <row r="143" spans="1:8">
      <c r="A143" s="2511"/>
      <c r="C143" s="1097"/>
      <c r="D143" s="1097"/>
      <c r="E143" s="2678"/>
      <c r="F143" s="2678"/>
    </row>
    <row r="144" spans="1:8">
      <c r="A144" s="2511"/>
      <c r="C144" s="1097"/>
      <c r="D144" s="1097"/>
      <c r="E144" s="2678"/>
      <c r="F144" s="2678"/>
    </row>
    <row r="145" spans="1:6">
      <c r="A145" s="2511"/>
      <c r="C145" s="1097"/>
      <c r="D145" s="1097"/>
      <c r="E145" s="2678"/>
      <c r="F145" s="2678"/>
    </row>
    <row r="146" spans="1:6">
      <c r="A146" s="2511"/>
      <c r="C146" s="1097"/>
      <c r="D146" s="1097"/>
      <c r="E146" s="2678"/>
      <c r="F146" s="2678"/>
    </row>
    <row r="147" spans="1:6">
      <c r="A147" s="2511"/>
      <c r="C147" s="1097"/>
      <c r="D147" s="1097"/>
      <c r="E147" s="2678"/>
      <c r="F147" s="2678"/>
    </row>
    <row r="148" spans="1:6">
      <c r="A148" s="2511"/>
      <c r="C148" s="1097"/>
      <c r="D148" s="1097"/>
      <c r="E148" s="2678"/>
      <c r="F148" s="2678"/>
    </row>
    <row r="149" spans="1:6">
      <c r="A149" s="2511"/>
      <c r="C149" s="1097"/>
      <c r="D149" s="1097"/>
      <c r="E149" s="2678"/>
      <c r="F149" s="2678"/>
    </row>
    <row r="150" spans="1:6">
      <c r="A150" s="2511"/>
      <c r="C150" s="1097"/>
      <c r="D150" s="1097"/>
      <c r="E150" s="2678"/>
      <c r="F150" s="2678"/>
    </row>
    <row r="151" spans="1:6">
      <c r="A151" s="2511"/>
      <c r="C151" s="1097"/>
      <c r="D151" s="1097"/>
      <c r="E151" s="2678"/>
      <c r="F151" s="2678"/>
    </row>
    <row r="152" spans="1:6">
      <c r="A152" s="2511"/>
      <c r="C152" s="1097"/>
      <c r="D152" s="1097"/>
      <c r="E152" s="2678"/>
      <c r="F152" s="2678"/>
    </row>
    <row r="153" spans="1:6">
      <c r="A153" s="2511"/>
      <c r="C153" s="1097"/>
      <c r="D153" s="1097"/>
      <c r="E153" s="2678"/>
      <c r="F153" s="2678"/>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11">
    <mergeCell ref="A4:G4"/>
    <mergeCell ref="A64:G64"/>
    <mergeCell ref="A128:G128"/>
    <mergeCell ref="A6:F6"/>
    <mergeCell ref="A7:G7"/>
    <mergeCell ref="A8:G8"/>
    <mergeCell ref="A9:G9"/>
    <mergeCell ref="A11:G11"/>
    <mergeCell ref="A13:G13"/>
    <mergeCell ref="A14:G14"/>
    <mergeCell ref="A97:G97"/>
  </mergeCells>
  <printOptions horizontalCentered="1" verticalCentered="1"/>
  <pageMargins left="0.5" right="0.5" top="0.5" bottom="0.5" header="0.5" footer="0.5"/>
  <pageSetup scale="69" fitToHeight="2" orientation="portrait" r:id="rId1"/>
  <headerFooter alignWithMargins="0"/>
  <rowBreaks count="1" manualBreakCount="1">
    <brk id="65" max="6" man="1"/>
  </rowBreaks>
  <customProperties>
    <customPr name="_pios_id" r:id="rId2"/>
  </customProperties>
  <legacy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ransitionEvaluation="1">
    <tabColor rgb="FF92D050"/>
  </sheetPr>
  <dimension ref="A1:AG200"/>
  <sheetViews>
    <sheetView view="pageBreakPreview" topLeftCell="G1" zoomScale="60" zoomScaleNormal="60" workbookViewId="0">
      <selection activeCell="O1" sqref="O1:AG1048576"/>
    </sheetView>
  </sheetViews>
  <sheetFormatPr defaultColWidth="9.6640625" defaultRowHeight="15"/>
  <cols>
    <col min="1" max="1" width="4.6640625" style="13" customWidth="1"/>
    <col min="2" max="2" width="32.6640625" style="13" customWidth="1"/>
    <col min="3" max="3" width="18.6640625" style="13" customWidth="1"/>
    <col min="4" max="5" width="14.6640625" style="13" customWidth="1"/>
    <col min="6" max="6" width="20.6640625" style="13" customWidth="1"/>
    <col min="7" max="7" width="2.6640625" style="13" customWidth="1"/>
    <col min="8" max="8" width="27.6640625" style="13" customWidth="1"/>
    <col min="9" max="9" width="6.6640625" style="13" customWidth="1"/>
    <col min="10" max="10" width="14.6640625" style="13" customWidth="1"/>
    <col min="11" max="11" width="21.6640625" style="13" customWidth="1"/>
    <col min="12" max="12" width="22.6640625" style="13" customWidth="1"/>
    <col min="13" max="14" width="4.6640625" style="13" customWidth="1"/>
    <col min="15" max="15" width="13" customWidth="1"/>
    <col min="16" max="16" width="17" customWidth="1"/>
    <col min="17" max="17" width="6" customWidth="1"/>
    <col min="18" max="18" width="12" customWidth="1"/>
    <col min="19" max="19" width="12" bestFit="1" customWidth="1"/>
    <col min="20" max="20" width="10" customWidth="1"/>
    <col min="21" max="21" width="8" customWidth="1"/>
    <col min="22" max="22" width="11" customWidth="1"/>
    <col min="23" max="23" width="10" customWidth="1"/>
    <col min="24" max="24" width="9" customWidth="1"/>
    <col min="26" max="26" width="12" customWidth="1"/>
    <col min="28" max="28" width="10.5546875" customWidth="1"/>
    <col min="29" max="29" width="12.6640625" customWidth="1"/>
    <col min="30" max="30" width="13" customWidth="1"/>
    <col min="31" max="31" width="18.5546875" customWidth="1"/>
    <col min="33" max="33" width="11.6640625" customWidth="1"/>
    <col min="34" max="16384" width="9.6640625" style="13"/>
  </cols>
  <sheetData>
    <row r="1" spans="1:14">
      <c r="A1" s="31" t="s">
        <v>1757</v>
      </c>
      <c r="B1" s="186"/>
      <c r="C1" s="188" t="s">
        <v>3200</v>
      </c>
      <c r="D1" s="186"/>
      <c r="E1" s="188" t="s">
        <v>1759</v>
      </c>
      <c r="F1" s="215" t="s">
        <v>1760</v>
      </c>
      <c r="G1" s="31" t="s">
        <v>1757</v>
      </c>
      <c r="H1" s="186"/>
      <c r="I1" s="188" t="s">
        <v>3200</v>
      </c>
      <c r="J1" s="186"/>
      <c r="K1" s="187" t="s">
        <v>1759</v>
      </c>
      <c r="L1" s="66" t="s">
        <v>1760</v>
      </c>
      <c r="M1" s="67"/>
    </row>
    <row r="2" spans="1:14">
      <c r="A2" s="71" t="str">
        <f>'Data Sheet'!$C$25</f>
        <v xml:space="preserve">Niagara Mohawk Power Corporation </v>
      </c>
      <c r="B2" s="80"/>
      <c r="C2" s="90" t="s">
        <v>5794</v>
      </c>
      <c r="D2" s="80"/>
      <c r="E2" s="90" t="s">
        <v>1761</v>
      </c>
      <c r="F2" s="82"/>
      <c r="G2" s="71" t="str">
        <f>'Data Sheet'!$C$25</f>
        <v xml:space="preserve">Niagara Mohawk Power Corporation </v>
      </c>
      <c r="H2" s="80"/>
      <c r="I2" s="90" t="s">
        <v>5794</v>
      </c>
      <c r="J2" s="80"/>
      <c r="K2" s="77" t="s">
        <v>1761</v>
      </c>
      <c r="M2" s="72"/>
    </row>
    <row r="3" spans="1:14" ht="15" customHeight="1">
      <c r="A3" s="73"/>
      <c r="B3" s="101"/>
      <c r="C3" s="92" t="s">
        <v>1101</v>
      </c>
      <c r="D3" s="101"/>
      <c r="E3" s="560" t="str">
        <f>'Data Sheet'!$C$40</f>
        <v>April 30, 2025</v>
      </c>
      <c r="F3" s="951" t="str">
        <f>'Data Sheet'!$C$38</f>
        <v>December 31, 2024</v>
      </c>
      <c r="G3" s="73"/>
      <c r="H3" s="101"/>
      <c r="I3" s="92" t="s">
        <v>1101</v>
      </c>
      <c r="J3" s="101"/>
      <c r="K3" s="560" t="str">
        <f>'Data Sheet'!$C$40</f>
        <v>April 30, 2025</v>
      </c>
      <c r="L3" s="956" t="str">
        <f>'Data Sheet'!$C$38</f>
        <v>December 31, 2024</v>
      </c>
      <c r="M3" s="75"/>
    </row>
    <row r="4" spans="1:14" ht="15" customHeight="1">
      <c r="A4" s="189" t="s">
        <v>864</v>
      </c>
      <c r="B4" s="190"/>
      <c r="C4" s="190"/>
      <c r="D4" s="190"/>
      <c r="E4" s="190"/>
      <c r="F4" s="191"/>
      <c r="G4" s="216"/>
      <c r="H4" s="190" t="s">
        <v>865</v>
      </c>
      <c r="I4" s="190"/>
      <c r="J4" s="190"/>
      <c r="K4" s="190"/>
      <c r="L4" s="190"/>
      <c r="M4" s="191"/>
    </row>
    <row r="5" spans="1:14">
      <c r="A5" s="86"/>
      <c r="B5" s="87"/>
      <c r="C5" s="87"/>
      <c r="D5" s="87"/>
      <c r="E5" s="87"/>
      <c r="F5" s="84"/>
      <c r="G5" s="86"/>
      <c r="H5" s="87"/>
      <c r="M5" s="72"/>
    </row>
    <row r="6" spans="1:14">
      <c r="A6" s="3627" t="s">
        <v>3433</v>
      </c>
      <c r="B6" s="3513"/>
      <c r="C6" s="3513"/>
      <c r="D6" s="3596" t="s">
        <v>3434</v>
      </c>
      <c r="E6" s="3513"/>
      <c r="F6" s="3514"/>
      <c r="G6" s="3627" t="s">
        <v>3435</v>
      </c>
      <c r="H6" s="3513"/>
      <c r="I6" s="3513"/>
      <c r="J6" s="3513"/>
      <c r="K6" s="13" t="s">
        <v>3436</v>
      </c>
      <c r="M6" s="72"/>
    </row>
    <row r="7" spans="1:14">
      <c r="A7" s="3628"/>
      <c r="B7" s="3513"/>
      <c r="C7" s="3513"/>
      <c r="D7" s="3513"/>
      <c r="E7" s="3513"/>
      <c r="F7" s="3514"/>
      <c r="G7" s="3628"/>
      <c r="H7" s="3513"/>
      <c r="I7" s="3513"/>
      <c r="J7" s="3513"/>
      <c r="K7" s="3596" t="s">
        <v>3437</v>
      </c>
      <c r="L7" s="3513"/>
      <c r="M7" s="3514"/>
      <c r="N7" s="662"/>
    </row>
    <row r="8" spans="1:14">
      <c r="A8" s="3627" t="s">
        <v>2406</v>
      </c>
      <c r="B8" s="3513"/>
      <c r="C8" s="3513"/>
      <c r="D8" s="3513"/>
      <c r="E8" s="3513"/>
      <c r="F8" s="3514"/>
      <c r="G8" s="3628"/>
      <c r="H8" s="3513"/>
      <c r="I8" s="3513"/>
      <c r="J8" s="3513"/>
      <c r="K8" s="3513"/>
      <c r="L8" s="3513"/>
      <c r="M8" s="3514"/>
      <c r="N8" s="662"/>
    </row>
    <row r="9" spans="1:14">
      <c r="A9" s="3628"/>
      <c r="B9" s="3513"/>
      <c r="C9" s="3513"/>
      <c r="D9" s="3513"/>
      <c r="E9" s="3513"/>
      <c r="F9" s="3514"/>
      <c r="G9" s="3628"/>
      <c r="H9" s="3513"/>
      <c r="I9" s="3513"/>
      <c r="J9" s="3513"/>
      <c r="K9" s="3513"/>
      <c r="L9" s="3513"/>
      <c r="M9" s="3514"/>
      <c r="N9" s="662"/>
    </row>
    <row r="10" spans="1:14">
      <c r="A10" s="3628"/>
      <c r="B10" s="3513"/>
      <c r="C10" s="3513"/>
      <c r="D10" s="3513"/>
      <c r="E10" s="3513"/>
      <c r="F10" s="3514"/>
      <c r="G10" s="3627" t="s">
        <v>2407</v>
      </c>
      <c r="H10" s="3513"/>
      <c r="I10" s="3513"/>
      <c r="J10" s="3513"/>
      <c r="K10" s="3513"/>
      <c r="L10" s="3513"/>
      <c r="M10" s="3514"/>
      <c r="N10" s="662"/>
    </row>
    <row r="11" spans="1:14">
      <c r="A11" s="898"/>
      <c r="B11" s="662"/>
      <c r="C11" s="662"/>
      <c r="D11" s="3513"/>
      <c r="E11" s="3513"/>
      <c r="F11" s="3514"/>
      <c r="G11" s="3628"/>
      <c r="H11" s="3513"/>
      <c r="I11" s="3513"/>
      <c r="J11" s="3513"/>
      <c r="K11" s="3513"/>
      <c r="L11" s="3513"/>
      <c r="M11" s="3514"/>
      <c r="N11" s="662"/>
    </row>
    <row r="12" spans="1:14">
      <c r="A12" s="3627" t="s">
        <v>2408</v>
      </c>
      <c r="B12" s="3513"/>
      <c r="C12" s="3513"/>
      <c r="D12" s="3513"/>
      <c r="E12" s="3513"/>
      <c r="F12" s="3514"/>
      <c r="G12" s="3628"/>
      <c r="H12" s="3513"/>
      <c r="I12" s="3513"/>
      <c r="J12" s="3513"/>
      <c r="K12" s="3513"/>
      <c r="L12" s="3513"/>
      <c r="M12" s="3514"/>
      <c r="N12" s="662"/>
    </row>
    <row r="13" spans="1:14">
      <c r="A13" s="3628"/>
      <c r="B13" s="3513"/>
      <c r="C13" s="3513"/>
      <c r="D13" s="3596" t="s">
        <v>2409</v>
      </c>
      <c r="E13" s="3513"/>
      <c r="F13" s="3514"/>
      <c r="G13" s="3628"/>
      <c r="H13" s="3513"/>
      <c r="I13" s="3513"/>
      <c r="J13" s="3513"/>
      <c r="K13" s="3596" t="s">
        <v>2410</v>
      </c>
      <c r="L13" s="3513"/>
      <c r="M13" s="3514"/>
      <c r="N13" s="662"/>
    </row>
    <row r="14" spans="1:14">
      <c r="A14" s="3628"/>
      <c r="B14" s="3513"/>
      <c r="C14" s="3513"/>
      <c r="D14" s="3513"/>
      <c r="E14" s="3513"/>
      <c r="F14" s="3514"/>
      <c r="G14" s="3627" t="s">
        <v>2411</v>
      </c>
      <c r="H14" s="3513"/>
      <c r="I14" s="3513"/>
      <c r="J14" s="3513"/>
      <c r="K14" s="3513"/>
      <c r="L14" s="3513"/>
      <c r="M14" s="3514"/>
      <c r="N14" s="662"/>
    </row>
    <row r="15" spans="1:14">
      <c r="A15" s="899"/>
      <c r="B15" s="888"/>
      <c r="C15" s="888"/>
      <c r="D15" s="3531"/>
      <c r="E15" s="3531"/>
      <c r="F15" s="3629"/>
      <c r="G15" s="3630"/>
      <c r="H15" s="3531"/>
      <c r="I15" s="3531"/>
      <c r="J15" s="3531"/>
      <c r="M15" s="72"/>
    </row>
    <row r="16" spans="1:14">
      <c r="A16" s="311"/>
      <c r="B16" s="88"/>
      <c r="C16" s="81"/>
      <c r="D16" s="87"/>
      <c r="E16" s="83"/>
      <c r="F16" s="891" t="s">
        <v>2979</v>
      </c>
      <c r="G16" s="3634" t="s">
        <v>2980</v>
      </c>
      <c r="H16" s="3635"/>
      <c r="I16" s="88"/>
      <c r="J16" s="87"/>
      <c r="K16" s="526" t="s">
        <v>2979</v>
      </c>
      <c r="L16" s="526" t="s">
        <v>2981</v>
      </c>
      <c r="M16" s="89"/>
    </row>
    <row r="17" spans="1:14">
      <c r="A17" s="232" t="s">
        <v>1686</v>
      </c>
      <c r="C17" s="80"/>
      <c r="D17" s="246" t="s">
        <v>2931</v>
      </c>
      <c r="E17" s="515" t="s">
        <v>1111</v>
      </c>
      <c r="F17" s="335" t="s">
        <v>2982</v>
      </c>
      <c r="G17" s="3636" t="s">
        <v>2983</v>
      </c>
      <c r="H17" s="3585"/>
      <c r="I17" s="3637" t="s">
        <v>2984</v>
      </c>
      <c r="J17" s="3585"/>
      <c r="K17" s="245" t="s">
        <v>2982</v>
      </c>
      <c r="L17" s="245" t="s">
        <v>2985</v>
      </c>
      <c r="M17" s="82"/>
    </row>
    <row r="18" spans="1:14">
      <c r="A18" s="232" t="s">
        <v>1689</v>
      </c>
      <c r="B18" s="78" t="s">
        <v>2986</v>
      </c>
      <c r="C18" s="342"/>
      <c r="D18" s="246" t="s">
        <v>2987</v>
      </c>
      <c r="E18" s="515" t="s">
        <v>2988</v>
      </c>
      <c r="F18" s="335" t="s">
        <v>3107</v>
      </c>
      <c r="G18" s="3636" t="s">
        <v>2989</v>
      </c>
      <c r="H18" s="3585"/>
      <c r="I18" s="3637" t="s">
        <v>2990</v>
      </c>
      <c r="J18" s="3585"/>
      <c r="K18" s="245" t="s">
        <v>2434</v>
      </c>
      <c r="L18" s="245" t="s">
        <v>2991</v>
      </c>
      <c r="M18" s="195" t="s">
        <v>1686</v>
      </c>
      <c r="N18" s="246"/>
    </row>
    <row r="19" spans="1:14">
      <c r="A19" s="118"/>
      <c r="B19" s="266" t="s">
        <v>2935</v>
      </c>
      <c r="C19" s="267"/>
      <c r="D19" s="524" t="s">
        <v>2936</v>
      </c>
      <c r="E19" s="515" t="s">
        <v>2937</v>
      </c>
      <c r="F19" s="425" t="s">
        <v>2938</v>
      </c>
      <c r="G19" s="3631" t="s">
        <v>2268</v>
      </c>
      <c r="H19" s="3632"/>
      <c r="I19" s="3633" t="s">
        <v>2269</v>
      </c>
      <c r="J19" s="3632"/>
      <c r="K19" s="277" t="s">
        <v>2270</v>
      </c>
      <c r="L19" s="277" t="s">
        <v>2271</v>
      </c>
      <c r="M19" s="198" t="s">
        <v>1689</v>
      </c>
      <c r="N19" s="246"/>
    </row>
    <row r="20" spans="1:14">
      <c r="A20" s="79">
        <v>1</v>
      </c>
      <c r="B20" s="13" t="s">
        <v>5023</v>
      </c>
      <c r="D20" s="3395">
        <v>37803</v>
      </c>
      <c r="E20" s="2850"/>
      <c r="F20" s="3396"/>
      <c r="G20" s="333"/>
      <c r="H20" s="315"/>
      <c r="I20" s="265"/>
      <c r="J20" s="336"/>
      <c r="K20" s="261"/>
      <c r="L20" s="265"/>
      <c r="M20" s="82">
        <v>1</v>
      </c>
    </row>
    <row r="21" spans="1:14">
      <c r="A21" s="79">
        <v>2</v>
      </c>
      <c r="B21" s="13" t="s">
        <v>5521</v>
      </c>
      <c r="D21" s="90"/>
      <c r="E21" s="1097"/>
      <c r="F21" s="2763">
        <v>3075</v>
      </c>
      <c r="G21" s="296"/>
      <c r="H21" s="1586"/>
      <c r="I21" s="261"/>
      <c r="J21" s="260"/>
      <c r="K21" s="261">
        <f>SUM(F21:H21)</f>
        <v>3075</v>
      </c>
      <c r="L21" s="261"/>
      <c r="M21" s="82">
        <v>2</v>
      </c>
    </row>
    <row r="22" spans="1:14">
      <c r="A22" s="79">
        <v>3</v>
      </c>
      <c r="B22" s="13" t="s">
        <v>5522</v>
      </c>
      <c r="D22" s="90"/>
      <c r="E22" s="1098"/>
      <c r="F22" s="2763">
        <v>3308818</v>
      </c>
      <c r="G22" s="296"/>
      <c r="H22" s="1586"/>
      <c r="I22" s="261"/>
      <c r="J22" s="260"/>
      <c r="K22" s="261">
        <f t="shared" ref="K22:K23" si="0">SUM(F22:H22)</f>
        <v>3308818</v>
      </c>
      <c r="L22" s="261"/>
      <c r="M22" s="82">
        <v>3</v>
      </c>
    </row>
    <row r="23" spans="1:14">
      <c r="A23" s="79">
        <v>4</v>
      </c>
      <c r="B23" s="13" t="s">
        <v>5523</v>
      </c>
      <c r="D23" s="245"/>
      <c r="E23" s="1098"/>
      <c r="F23" s="2763">
        <v>-2528857</v>
      </c>
      <c r="G23" s="296"/>
      <c r="H23" s="2517">
        <f>'114117'!AC17</f>
        <v>-6913</v>
      </c>
      <c r="I23" s="261"/>
      <c r="J23" s="2082"/>
      <c r="K23" s="261">
        <f t="shared" si="0"/>
        <v>-2535770</v>
      </c>
      <c r="L23" s="261"/>
      <c r="M23" s="82">
        <v>4</v>
      </c>
    </row>
    <row r="24" spans="1:14">
      <c r="A24" s="79">
        <v>5</v>
      </c>
      <c r="D24" s="90"/>
      <c r="E24" s="1097"/>
      <c r="F24" s="2763"/>
      <c r="G24" s="296"/>
      <c r="H24" s="299"/>
      <c r="I24" s="261"/>
      <c r="J24" s="260"/>
      <c r="K24" s="261"/>
      <c r="L24" s="261"/>
      <c r="M24" s="82">
        <v>5</v>
      </c>
    </row>
    <row r="25" spans="1:14">
      <c r="A25" s="79">
        <v>6</v>
      </c>
      <c r="D25" s="90"/>
      <c r="E25" s="1097"/>
      <c r="F25" s="2763"/>
      <c r="G25" s="296"/>
      <c r="H25" s="299"/>
      <c r="I25" s="261"/>
      <c r="J25" s="260"/>
      <c r="K25" s="261"/>
      <c r="L25" s="261"/>
      <c r="M25" s="82">
        <v>6</v>
      </c>
    </row>
    <row r="26" spans="1:14">
      <c r="A26" s="79">
        <v>7</v>
      </c>
      <c r="D26" s="90"/>
      <c r="E26" s="1097"/>
      <c r="F26" s="2763"/>
      <c r="G26" s="296"/>
      <c r="H26" s="299"/>
      <c r="I26" s="261"/>
      <c r="J26" s="260"/>
      <c r="K26" s="261"/>
      <c r="L26" s="261"/>
      <c r="M26" s="82">
        <v>7</v>
      </c>
    </row>
    <row r="27" spans="1:14">
      <c r="A27" s="79">
        <v>8</v>
      </c>
      <c r="D27" s="90"/>
      <c r="E27" s="1097"/>
      <c r="F27" s="2763"/>
      <c r="G27" s="296"/>
      <c r="H27" s="299"/>
      <c r="I27" s="261"/>
      <c r="J27" s="260"/>
      <c r="K27" s="261"/>
      <c r="L27" s="261"/>
      <c r="M27" s="82">
        <v>8</v>
      </c>
    </row>
    <row r="28" spans="1:14">
      <c r="A28" s="79">
        <v>9</v>
      </c>
      <c r="D28" s="90"/>
      <c r="E28" s="1097"/>
      <c r="F28" s="2763"/>
      <c r="G28" s="296"/>
      <c r="H28" s="299"/>
      <c r="I28" s="261"/>
      <c r="J28" s="260"/>
      <c r="K28" s="261"/>
      <c r="L28" s="261"/>
      <c r="M28" s="82">
        <v>9</v>
      </c>
    </row>
    <row r="29" spans="1:14">
      <c r="A29" s="79">
        <v>10</v>
      </c>
      <c r="D29" s="90"/>
      <c r="E29" s="1097"/>
      <c r="F29" s="2763"/>
      <c r="G29" s="296"/>
      <c r="H29" s="299"/>
      <c r="I29" s="261"/>
      <c r="J29" s="260"/>
      <c r="K29" s="261"/>
      <c r="L29" s="261"/>
      <c r="M29" s="82">
        <v>10</v>
      </c>
    </row>
    <row r="30" spans="1:14">
      <c r="A30" s="79">
        <v>11</v>
      </c>
      <c r="D30" s="90"/>
      <c r="E30" s="1097"/>
      <c r="F30" s="2763"/>
      <c r="G30" s="296"/>
      <c r="H30" s="299"/>
      <c r="I30" s="261"/>
      <c r="J30" s="260"/>
      <c r="K30" s="261"/>
      <c r="L30" s="261"/>
      <c r="M30" s="82">
        <v>11</v>
      </c>
    </row>
    <row r="31" spans="1:14">
      <c r="A31" s="79">
        <v>12</v>
      </c>
      <c r="D31" s="90"/>
      <c r="E31" s="1097"/>
      <c r="F31" s="2763"/>
      <c r="G31" s="296"/>
      <c r="H31" s="299"/>
      <c r="I31" s="261"/>
      <c r="J31" s="260"/>
      <c r="K31" s="261"/>
      <c r="L31" s="261"/>
      <c r="M31" s="82">
        <v>12</v>
      </c>
    </row>
    <row r="32" spans="1:14">
      <c r="A32" s="79">
        <v>13</v>
      </c>
      <c r="D32" s="90"/>
      <c r="E32" s="1097"/>
      <c r="F32" s="2763"/>
      <c r="G32" s="296"/>
      <c r="H32" s="299"/>
      <c r="I32" s="261"/>
      <c r="J32" s="260"/>
      <c r="K32" s="261"/>
      <c r="L32" s="261"/>
      <c r="M32" s="82">
        <v>13</v>
      </c>
    </row>
    <row r="33" spans="1:13">
      <c r="A33" s="79">
        <v>14</v>
      </c>
      <c r="D33" s="90"/>
      <c r="E33" s="1097"/>
      <c r="F33" s="2763"/>
      <c r="G33" s="296"/>
      <c r="H33" s="299"/>
      <c r="I33" s="261"/>
      <c r="J33" s="260"/>
      <c r="K33" s="261"/>
      <c r="L33" s="261"/>
      <c r="M33" s="82">
        <v>14</v>
      </c>
    </row>
    <row r="34" spans="1:13">
      <c r="A34" s="79">
        <v>15</v>
      </c>
      <c r="D34" s="90"/>
      <c r="E34" s="1097"/>
      <c r="F34" s="2763"/>
      <c r="G34" s="296"/>
      <c r="H34" s="299"/>
      <c r="I34" s="261"/>
      <c r="J34" s="260"/>
      <c r="K34" s="261"/>
      <c r="L34" s="261"/>
      <c r="M34" s="82">
        <v>15</v>
      </c>
    </row>
    <row r="35" spans="1:13">
      <c r="A35" s="79">
        <v>16</v>
      </c>
      <c r="D35" s="90"/>
      <c r="E35" s="1097"/>
      <c r="F35" s="2763"/>
      <c r="G35" s="296"/>
      <c r="H35" s="299"/>
      <c r="I35" s="261"/>
      <c r="J35" s="260"/>
      <c r="K35" s="261"/>
      <c r="L35" s="261"/>
      <c r="M35" s="82">
        <v>16</v>
      </c>
    </row>
    <row r="36" spans="1:13">
      <c r="A36" s="79">
        <v>17</v>
      </c>
      <c r="D36" s="90"/>
      <c r="E36" s="1097"/>
      <c r="F36" s="2763"/>
      <c r="G36" s="296"/>
      <c r="H36" s="299"/>
      <c r="I36" s="261"/>
      <c r="J36" s="260"/>
      <c r="K36" s="261"/>
      <c r="L36" s="261"/>
      <c r="M36" s="82">
        <v>17</v>
      </c>
    </row>
    <row r="37" spans="1:13">
      <c r="A37" s="79">
        <v>18</v>
      </c>
      <c r="D37" s="90"/>
      <c r="E37" s="1097"/>
      <c r="F37" s="2763"/>
      <c r="G37" s="296"/>
      <c r="H37" s="299"/>
      <c r="I37" s="261"/>
      <c r="J37" s="260"/>
      <c r="K37" s="261"/>
      <c r="L37" s="261"/>
      <c r="M37" s="82">
        <v>18</v>
      </c>
    </row>
    <row r="38" spans="1:13">
      <c r="A38" s="79">
        <v>19</v>
      </c>
      <c r="D38" s="90"/>
      <c r="E38" s="1097"/>
      <c r="F38" s="2763"/>
      <c r="G38" s="296"/>
      <c r="H38" s="299"/>
      <c r="I38" s="261"/>
      <c r="J38" s="260"/>
      <c r="K38" s="261"/>
      <c r="L38" s="261"/>
      <c r="M38" s="82">
        <v>19</v>
      </c>
    </row>
    <row r="39" spans="1:13">
      <c r="A39" s="79">
        <v>20</v>
      </c>
      <c r="D39" s="90"/>
      <c r="E39" s="1097"/>
      <c r="F39" s="2763"/>
      <c r="G39" s="296"/>
      <c r="H39" s="299"/>
      <c r="I39" s="261"/>
      <c r="J39" s="260"/>
      <c r="K39" s="261"/>
      <c r="L39" s="261"/>
      <c r="M39" s="82">
        <v>20</v>
      </c>
    </row>
    <row r="40" spans="1:13">
      <c r="A40" s="79">
        <v>21</v>
      </c>
      <c r="D40" s="90"/>
      <c r="E40" s="1097"/>
      <c r="F40" s="2763"/>
      <c r="G40" s="296"/>
      <c r="H40" s="299"/>
      <c r="I40" s="261"/>
      <c r="J40" s="260"/>
      <c r="K40" s="261"/>
      <c r="L40" s="261"/>
      <c r="M40" s="82">
        <v>21</v>
      </c>
    </row>
    <row r="41" spans="1:13">
      <c r="A41" s="79">
        <v>22</v>
      </c>
      <c r="D41" s="90"/>
      <c r="E41" s="1097"/>
      <c r="F41" s="2763"/>
      <c r="G41" s="296"/>
      <c r="H41" s="299"/>
      <c r="I41" s="261"/>
      <c r="J41" s="260"/>
      <c r="K41" s="261"/>
      <c r="L41" s="261"/>
      <c r="M41" s="82">
        <v>22</v>
      </c>
    </row>
    <row r="42" spans="1:13">
      <c r="A42" s="79">
        <v>23</v>
      </c>
      <c r="D42" s="90"/>
      <c r="E42" s="1097"/>
      <c r="F42" s="2763"/>
      <c r="G42" s="296"/>
      <c r="H42" s="299"/>
      <c r="I42" s="261"/>
      <c r="J42" s="260"/>
      <c r="K42" s="261"/>
      <c r="L42" s="261"/>
      <c r="M42" s="82">
        <v>23</v>
      </c>
    </row>
    <row r="43" spans="1:13">
      <c r="A43" s="79">
        <v>24</v>
      </c>
      <c r="D43" s="90"/>
      <c r="E43" s="1097"/>
      <c r="F43" s="2763"/>
      <c r="G43" s="296"/>
      <c r="H43" s="299"/>
      <c r="I43" s="261"/>
      <c r="J43" s="260"/>
      <c r="K43" s="261"/>
      <c r="L43" s="261"/>
      <c r="M43" s="82">
        <v>24</v>
      </c>
    </row>
    <row r="44" spans="1:13">
      <c r="A44" s="79">
        <v>25</v>
      </c>
      <c r="D44" s="90"/>
      <c r="E44" s="1097"/>
      <c r="F44" s="2763"/>
      <c r="G44" s="296"/>
      <c r="H44" s="299"/>
      <c r="I44" s="261"/>
      <c r="J44" s="260"/>
      <c r="K44" s="261"/>
      <c r="L44" s="261"/>
      <c r="M44" s="82">
        <v>25</v>
      </c>
    </row>
    <row r="45" spans="1:13">
      <c r="A45" s="79">
        <v>26</v>
      </c>
      <c r="D45" s="90"/>
      <c r="E45" s="1097"/>
      <c r="F45" s="2763"/>
      <c r="G45" s="296"/>
      <c r="H45" s="299"/>
      <c r="I45" s="261"/>
      <c r="J45" s="260"/>
      <c r="K45" s="261"/>
      <c r="L45" s="261"/>
      <c r="M45" s="82">
        <v>26</v>
      </c>
    </row>
    <row r="46" spans="1:13">
      <c r="A46" s="79">
        <v>27</v>
      </c>
      <c r="D46" s="90"/>
      <c r="E46" s="1097"/>
      <c r="F46" s="2763"/>
      <c r="G46" s="296"/>
      <c r="H46" s="299"/>
      <c r="I46" s="261"/>
      <c r="J46" s="260"/>
      <c r="K46" s="261"/>
      <c r="L46" s="261"/>
      <c r="M46" s="82">
        <v>27</v>
      </c>
    </row>
    <row r="47" spans="1:13">
      <c r="A47" s="79">
        <v>28</v>
      </c>
      <c r="D47" s="90"/>
      <c r="E47" s="1097"/>
      <c r="F47" s="2763"/>
      <c r="G47" s="296"/>
      <c r="H47" s="299"/>
      <c r="I47" s="261"/>
      <c r="J47" s="260"/>
      <c r="K47" s="261"/>
      <c r="L47" s="261"/>
      <c r="M47" s="82">
        <v>28</v>
      </c>
    </row>
    <row r="48" spans="1:13">
      <c r="A48" s="79">
        <v>29</v>
      </c>
      <c r="D48" s="90"/>
      <c r="E48" s="1097"/>
      <c r="F48" s="2763"/>
      <c r="G48" s="296"/>
      <c r="H48" s="299"/>
      <c r="I48" s="261"/>
      <c r="J48" s="260"/>
      <c r="K48" s="261"/>
      <c r="L48" s="261"/>
      <c r="M48" s="82">
        <v>29</v>
      </c>
    </row>
    <row r="49" spans="1:14">
      <c r="A49" s="79">
        <v>30</v>
      </c>
      <c r="D49" s="90"/>
      <c r="E49" s="1097"/>
      <c r="F49" s="2763"/>
      <c r="G49" s="296"/>
      <c r="H49" s="299"/>
      <c r="I49" s="261"/>
      <c r="J49" s="260"/>
      <c r="K49" s="261"/>
      <c r="L49" s="261"/>
      <c r="M49" s="82">
        <v>30</v>
      </c>
    </row>
    <row r="50" spans="1:14">
      <c r="A50" s="79">
        <v>31</v>
      </c>
      <c r="D50" s="90"/>
      <c r="E50" s="1097"/>
      <c r="F50" s="2763"/>
      <c r="G50" s="296"/>
      <c r="H50" s="299"/>
      <c r="I50" s="261"/>
      <c r="J50" s="260"/>
      <c r="K50" s="261"/>
      <c r="L50" s="261"/>
      <c r="M50" s="82">
        <v>31</v>
      </c>
    </row>
    <row r="51" spans="1:14">
      <c r="A51" s="79">
        <v>32</v>
      </c>
      <c r="D51" s="90"/>
      <c r="E51" s="1097"/>
      <c r="F51" s="2763"/>
      <c r="G51" s="296"/>
      <c r="H51" s="299"/>
      <c r="I51" s="261"/>
      <c r="J51" s="260"/>
      <c r="K51" s="261"/>
      <c r="L51" s="261"/>
      <c r="M51" s="82">
        <v>32</v>
      </c>
    </row>
    <row r="52" spans="1:14">
      <c r="A52" s="79">
        <v>33</v>
      </c>
      <c r="D52" s="90"/>
      <c r="E52" s="1097"/>
      <c r="F52" s="2763"/>
      <c r="G52" s="296"/>
      <c r="H52" s="299"/>
      <c r="I52" s="261"/>
      <c r="J52" s="260"/>
      <c r="K52" s="261"/>
      <c r="L52" s="261"/>
      <c r="M52" s="82">
        <v>33</v>
      </c>
    </row>
    <row r="53" spans="1:14">
      <c r="A53" s="79">
        <v>34</v>
      </c>
      <c r="D53" s="90"/>
      <c r="E53" s="1097"/>
      <c r="F53" s="2763"/>
      <c r="G53" s="296"/>
      <c r="H53" s="299"/>
      <c r="I53" s="261"/>
      <c r="J53" s="260"/>
      <c r="K53" s="261"/>
      <c r="L53" s="261"/>
      <c r="M53" s="82">
        <v>34</v>
      </c>
    </row>
    <row r="54" spans="1:14">
      <c r="A54" s="79">
        <v>35</v>
      </c>
      <c r="D54" s="90"/>
      <c r="E54" s="1097"/>
      <c r="F54" s="2763"/>
      <c r="G54" s="296"/>
      <c r="H54" s="299"/>
      <c r="I54" s="261"/>
      <c r="J54" s="260"/>
      <c r="K54" s="261"/>
      <c r="L54" s="261"/>
      <c r="M54" s="82">
        <v>35</v>
      </c>
    </row>
    <row r="55" spans="1:14">
      <c r="A55" s="79">
        <v>36</v>
      </c>
      <c r="D55" s="90"/>
      <c r="E55" s="1097"/>
      <c r="F55" s="2763"/>
      <c r="G55" s="296"/>
      <c r="H55" s="299"/>
      <c r="I55" s="261"/>
      <c r="J55" s="260"/>
      <c r="K55" s="261"/>
      <c r="L55" s="261"/>
      <c r="M55" s="82">
        <v>36</v>
      </c>
    </row>
    <row r="56" spans="1:14">
      <c r="A56" s="79">
        <v>37</v>
      </c>
      <c r="D56" s="90"/>
      <c r="E56" s="1097"/>
      <c r="F56" s="2763"/>
      <c r="G56" s="296"/>
      <c r="H56" s="299"/>
      <c r="I56" s="261"/>
      <c r="J56" s="260"/>
      <c r="K56" s="261"/>
      <c r="L56" s="261"/>
      <c r="M56" s="82">
        <v>37</v>
      </c>
    </row>
    <row r="57" spans="1:14">
      <c r="A57" s="79">
        <v>38</v>
      </c>
      <c r="D57" s="90"/>
      <c r="E57" s="1097"/>
      <c r="F57" s="2763"/>
      <c r="G57" s="296"/>
      <c r="H57" s="299"/>
      <c r="I57" s="261"/>
      <c r="J57" s="260"/>
      <c r="K57" s="261"/>
      <c r="L57" s="261"/>
      <c r="M57" s="82">
        <v>38</v>
      </c>
    </row>
    <row r="58" spans="1:14">
      <c r="A58" s="79">
        <v>39</v>
      </c>
      <c r="D58" s="90"/>
      <c r="E58" s="1097"/>
      <c r="F58" s="2763"/>
      <c r="G58" s="296"/>
      <c r="H58" s="299"/>
      <c r="I58" s="261"/>
      <c r="J58" s="260"/>
      <c r="K58" s="261"/>
      <c r="L58" s="261"/>
      <c r="M58" s="82">
        <v>39</v>
      </c>
    </row>
    <row r="59" spans="1:14">
      <c r="A59" s="79">
        <v>40</v>
      </c>
      <c r="D59" s="90"/>
      <c r="E59" s="1097"/>
      <c r="F59" s="2763"/>
      <c r="G59" s="296"/>
      <c r="H59" s="299"/>
      <c r="I59" s="261"/>
      <c r="J59" s="260"/>
      <c r="K59" s="261"/>
      <c r="L59" s="261"/>
      <c r="M59" s="82">
        <v>40</v>
      </c>
    </row>
    <row r="60" spans="1:14">
      <c r="A60" s="118">
        <v>41</v>
      </c>
      <c r="B60" s="76"/>
      <c r="C60" s="76"/>
      <c r="D60" s="92"/>
      <c r="E60" s="1903"/>
      <c r="F60" s="1227"/>
      <c r="G60" s="296"/>
      <c r="H60" s="299"/>
      <c r="I60" s="261"/>
      <c r="J60" s="260"/>
      <c r="K60" s="261"/>
      <c r="L60" s="261"/>
      <c r="M60" s="94">
        <v>41</v>
      </c>
    </row>
    <row r="61" spans="1:14">
      <c r="A61" s="86">
        <v>42</v>
      </c>
      <c r="B61" s="88" t="s">
        <v>4854</v>
      </c>
      <c r="C61" s="87"/>
      <c r="D61" s="87"/>
      <c r="F61" s="89"/>
      <c r="G61" s="86"/>
      <c r="H61" s="562"/>
      <c r="I61" s="258"/>
      <c r="J61" s="214"/>
      <c r="K61" s="258"/>
      <c r="L61" s="258"/>
      <c r="M61" s="82">
        <v>42</v>
      </c>
    </row>
    <row r="62" spans="1:14" ht="15.75" thickBot="1">
      <c r="A62" s="95"/>
      <c r="B62" s="275"/>
      <c r="C62" s="96"/>
      <c r="D62" s="96"/>
      <c r="E62" s="241" t="s">
        <v>159</v>
      </c>
      <c r="F62" s="244">
        <f>SUM(F20:F60)</f>
        <v>783036</v>
      </c>
      <c r="G62" s="2540"/>
      <c r="H62" s="361">
        <f>SUM(H20:H60)</f>
        <v>-6913</v>
      </c>
      <c r="I62" s="262"/>
      <c r="J62" s="361">
        <f>SUM(J20:J60)</f>
        <v>0</v>
      </c>
      <c r="K62" s="361">
        <f>SUM(K20:K60)</f>
        <v>776123</v>
      </c>
      <c r="L62" s="338">
        <f>SUM(L20:L60)</f>
        <v>0</v>
      </c>
      <c r="M62" s="317"/>
    </row>
    <row r="63" spans="1:14">
      <c r="A63" s="13" t="s">
        <v>2992</v>
      </c>
      <c r="G63" s="13" t="s">
        <v>2993</v>
      </c>
      <c r="M63" s="231" t="s">
        <v>3687</v>
      </c>
      <c r="N63" s="231"/>
    </row>
    <row r="64" spans="1:14">
      <c r="A64" s="16" t="s">
        <v>3688</v>
      </c>
      <c r="B64" s="16"/>
      <c r="C64" s="16"/>
      <c r="D64" s="16"/>
      <c r="E64" s="16"/>
      <c r="F64" s="16"/>
      <c r="G64" s="3517" t="s">
        <v>3689</v>
      </c>
      <c r="H64" s="3517"/>
      <c r="I64" s="3517"/>
      <c r="J64" s="3517"/>
      <c r="K64" s="3517"/>
      <c r="L64" s="3517"/>
      <c r="M64" s="3517"/>
      <c r="N64" s="16"/>
    </row>
    <row r="65" spans="1:14" ht="15.75">
      <c r="A65" s="70" t="s">
        <v>1156</v>
      </c>
      <c r="B65" s="16"/>
      <c r="C65" s="16"/>
      <c r="D65" s="16"/>
      <c r="E65" s="16"/>
      <c r="F65" s="16"/>
    </row>
    <row r="66" spans="1:14" ht="15.75" thickBot="1">
      <c r="A66" s="13" t="str">
        <f>'Data Sheet'!$C$25</f>
        <v xml:space="preserve">Niagara Mohawk Power Corporation </v>
      </c>
      <c r="E66" s="890" t="s">
        <v>1746</v>
      </c>
      <c r="F66" s="954" t="str">
        <f>'Data Sheet'!$C$38</f>
        <v>December 31, 2024</v>
      </c>
      <c r="G66" s="13" t="str">
        <f>'Data Sheet'!$C$25</f>
        <v xml:space="preserve">Niagara Mohawk Power Corporation </v>
      </c>
      <c r="K66" s="890" t="s">
        <v>1746</v>
      </c>
      <c r="L66" s="954" t="str">
        <f>'Data Sheet'!$C$38</f>
        <v>December 31, 2024</v>
      </c>
    </row>
    <row r="67" spans="1:14">
      <c r="A67" s="31"/>
      <c r="B67" s="66"/>
      <c r="C67" s="66"/>
      <c r="D67" s="66"/>
      <c r="E67" s="66"/>
      <c r="F67" s="66"/>
      <c r="G67" s="31"/>
      <c r="H67" s="66"/>
      <c r="I67" s="66"/>
      <c r="J67" s="66"/>
      <c r="K67" s="66"/>
      <c r="L67" s="66"/>
      <c r="M67" s="67"/>
    </row>
    <row r="68" spans="1:14">
      <c r="A68" s="263" t="s">
        <v>864</v>
      </c>
      <c r="B68" s="16"/>
      <c r="C68" s="16"/>
      <c r="D68" s="16"/>
      <c r="E68" s="16"/>
      <c r="F68" s="16"/>
      <c r="G68" s="263" t="s">
        <v>864</v>
      </c>
      <c r="H68" s="16"/>
      <c r="I68" s="16"/>
      <c r="J68" s="16"/>
      <c r="K68" s="16"/>
      <c r="L68" s="16"/>
      <c r="M68" s="69"/>
      <c r="N68" s="16"/>
    </row>
    <row r="69" spans="1:14">
      <c r="A69" s="129"/>
      <c r="B69" s="74"/>
      <c r="C69" s="74"/>
      <c r="D69" s="74"/>
      <c r="E69" s="74"/>
      <c r="F69" s="74"/>
      <c r="G69" s="73"/>
      <c r="H69" s="74"/>
      <c r="I69" s="74"/>
      <c r="J69" s="74"/>
      <c r="K69" s="74"/>
      <c r="L69" s="74"/>
      <c r="M69" s="376"/>
      <c r="N69" s="16"/>
    </row>
    <row r="70" spans="1:14">
      <c r="A70" s="311"/>
      <c r="B70" s="88"/>
      <c r="C70" s="81"/>
      <c r="D70" s="87"/>
      <c r="E70" s="83"/>
      <c r="F70" s="525" t="s">
        <v>2979</v>
      </c>
      <c r="G70" s="86"/>
      <c r="H70" s="429" t="s">
        <v>2980</v>
      </c>
      <c r="I70" s="88"/>
      <c r="J70" s="87"/>
      <c r="K70" s="526" t="s">
        <v>2979</v>
      </c>
      <c r="L70" s="526" t="s">
        <v>2981</v>
      </c>
      <c r="M70" s="89"/>
    </row>
    <row r="71" spans="1:14">
      <c r="A71" s="232" t="s">
        <v>1686</v>
      </c>
      <c r="C71" s="80"/>
      <c r="D71" s="246" t="s">
        <v>2931</v>
      </c>
      <c r="E71" s="515" t="s">
        <v>1111</v>
      </c>
      <c r="F71" s="246" t="s">
        <v>2982</v>
      </c>
      <c r="G71" s="71"/>
      <c r="H71" s="247" t="s">
        <v>2983</v>
      </c>
      <c r="I71" s="78"/>
      <c r="J71" s="16" t="s">
        <v>2984</v>
      </c>
      <c r="K71" s="245" t="s">
        <v>2982</v>
      </c>
      <c r="L71" s="245" t="s">
        <v>2985</v>
      </c>
      <c r="M71" s="82"/>
    </row>
    <row r="72" spans="1:14">
      <c r="A72" s="232" t="s">
        <v>1689</v>
      </c>
      <c r="B72" s="78" t="s">
        <v>2986</v>
      </c>
      <c r="C72" s="342"/>
      <c r="D72" s="246" t="s">
        <v>2987</v>
      </c>
      <c r="E72" s="515" t="s">
        <v>2988</v>
      </c>
      <c r="F72" s="246" t="s">
        <v>3107</v>
      </c>
      <c r="G72" s="71"/>
      <c r="H72" s="247" t="s">
        <v>2989</v>
      </c>
      <c r="I72" s="78"/>
      <c r="J72" s="16" t="s">
        <v>2990</v>
      </c>
      <c r="K72" s="245" t="s">
        <v>2434</v>
      </c>
      <c r="L72" s="245" t="s">
        <v>2991</v>
      </c>
      <c r="M72" s="195" t="s">
        <v>1686</v>
      </c>
      <c r="N72" s="246"/>
    </row>
    <row r="73" spans="1:14">
      <c r="A73" s="118"/>
      <c r="B73" s="266" t="s">
        <v>2935</v>
      </c>
      <c r="C73" s="267"/>
      <c r="D73" s="524" t="s">
        <v>2936</v>
      </c>
      <c r="E73" s="523" t="s">
        <v>2937</v>
      </c>
      <c r="F73" s="524" t="s">
        <v>2938</v>
      </c>
      <c r="G73" s="73"/>
      <c r="H73" s="344" t="s">
        <v>2268</v>
      </c>
      <c r="I73" s="266"/>
      <c r="J73" s="74" t="s">
        <v>2269</v>
      </c>
      <c r="K73" s="277" t="s">
        <v>2270</v>
      </c>
      <c r="L73" s="277" t="s">
        <v>2271</v>
      </c>
      <c r="M73" s="198" t="s">
        <v>1689</v>
      </c>
      <c r="N73" s="246"/>
    </row>
    <row r="74" spans="1:14">
      <c r="A74" s="79">
        <v>1</v>
      </c>
      <c r="D74" s="77"/>
      <c r="F74" s="265"/>
      <c r="G74" s="333"/>
      <c r="H74" s="315"/>
      <c r="I74" s="265"/>
      <c r="J74" s="336"/>
      <c r="K74" s="265"/>
      <c r="L74" s="265"/>
      <c r="M74" s="82">
        <v>1</v>
      </c>
    </row>
    <row r="75" spans="1:14">
      <c r="A75" s="79">
        <v>2</v>
      </c>
      <c r="D75" s="77"/>
      <c r="F75" s="261"/>
      <c r="G75" s="296"/>
      <c r="H75" s="299"/>
      <c r="I75" s="261"/>
      <c r="J75" s="260"/>
      <c r="K75" s="261"/>
      <c r="L75" s="261"/>
      <c r="M75" s="82">
        <v>2</v>
      </c>
    </row>
    <row r="76" spans="1:14">
      <c r="A76" s="79">
        <v>3</v>
      </c>
      <c r="D76" s="77"/>
      <c r="F76" s="261"/>
      <c r="G76" s="296"/>
      <c r="H76" s="299"/>
      <c r="I76" s="261"/>
      <c r="J76" s="260"/>
      <c r="K76" s="261"/>
      <c r="L76" s="261"/>
      <c r="M76" s="82">
        <v>3</v>
      </c>
    </row>
    <row r="77" spans="1:14">
      <c r="A77" s="79">
        <v>4</v>
      </c>
      <c r="D77" s="77"/>
      <c r="F77" s="261"/>
      <c r="G77" s="296"/>
      <c r="H77" s="299"/>
      <c r="I77" s="261"/>
      <c r="J77" s="260"/>
      <c r="K77" s="261"/>
      <c r="L77" s="261"/>
      <c r="M77" s="82">
        <v>4</v>
      </c>
    </row>
    <row r="78" spans="1:14">
      <c r="A78" s="79">
        <v>5</v>
      </c>
      <c r="D78" s="77"/>
      <c r="F78" s="261"/>
      <c r="G78" s="296"/>
      <c r="H78" s="299"/>
      <c r="I78" s="261"/>
      <c r="J78" s="260"/>
      <c r="K78" s="261"/>
      <c r="L78" s="261"/>
      <c r="M78" s="82">
        <v>5</v>
      </c>
    </row>
    <row r="79" spans="1:14">
      <c r="A79" s="79">
        <v>6</v>
      </c>
      <c r="D79" s="77"/>
      <c r="F79" s="261"/>
      <c r="G79" s="296"/>
      <c r="H79" s="299"/>
      <c r="I79" s="261"/>
      <c r="J79" s="260"/>
      <c r="K79" s="261"/>
      <c r="L79" s="261"/>
      <c r="M79" s="82">
        <v>6</v>
      </c>
    </row>
    <row r="80" spans="1:14">
      <c r="A80" s="79">
        <v>7</v>
      </c>
      <c r="D80" s="77"/>
      <c r="F80" s="261"/>
      <c r="G80" s="296"/>
      <c r="H80" s="299"/>
      <c r="I80" s="261"/>
      <c r="J80" s="260"/>
      <c r="K80" s="261"/>
      <c r="L80" s="261"/>
      <c r="M80" s="82">
        <v>7</v>
      </c>
    </row>
    <row r="81" spans="1:13">
      <c r="A81" s="79">
        <v>8</v>
      </c>
      <c r="D81" s="77"/>
      <c r="F81" s="261"/>
      <c r="G81" s="296"/>
      <c r="H81" s="299"/>
      <c r="I81" s="261"/>
      <c r="J81" s="260"/>
      <c r="K81" s="261"/>
      <c r="L81" s="261"/>
      <c r="M81" s="82">
        <v>8</v>
      </c>
    </row>
    <row r="82" spans="1:13">
      <c r="A82" s="79">
        <v>9</v>
      </c>
      <c r="D82" s="77"/>
      <c r="F82" s="261"/>
      <c r="G82" s="296"/>
      <c r="H82" s="299"/>
      <c r="I82" s="261"/>
      <c r="J82" s="260"/>
      <c r="K82" s="261"/>
      <c r="L82" s="261"/>
      <c r="M82" s="82">
        <v>9</v>
      </c>
    </row>
    <row r="83" spans="1:13">
      <c r="A83" s="79">
        <v>10</v>
      </c>
      <c r="D83" s="77"/>
      <c r="F83" s="261"/>
      <c r="G83" s="296"/>
      <c r="H83" s="299"/>
      <c r="I83" s="261"/>
      <c r="J83" s="260"/>
      <c r="K83" s="261"/>
      <c r="L83" s="261"/>
      <c r="M83" s="82">
        <v>10</v>
      </c>
    </row>
    <row r="84" spans="1:13">
      <c r="A84" s="79">
        <v>11</v>
      </c>
      <c r="D84" s="77"/>
      <c r="F84" s="261"/>
      <c r="G84" s="296"/>
      <c r="H84" s="299"/>
      <c r="I84" s="261"/>
      <c r="J84" s="260"/>
      <c r="K84" s="261"/>
      <c r="L84" s="261"/>
      <c r="M84" s="82">
        <v>11</v>
      </c>
    </row>
    <row r="85" spans="1:13">
      <c r="A85" s="79">
        <v>12</v>
      </c>
      <c r="D85" s="77"/>
      <c r="F85" s="261"/>
      <c r="G85" s="296"/>
      <c r="H85" s="299"/>
      <c r="I85" s="261"/>
      <c r="J85" s="260"/>
      <c r="K85" s="261"/>
      <c r="L85" s="261"/>
      <c r="M85" s="82">
        <v>12</v>
      </c>
    </row>
    <row r="86" spans="1:13">
      <c r="A86" s="79">
        <v>13</v>
      </c>
      <c r="D86" s="77"/>
      <c r="F86" s="261"/>
      <c r="G86" s="296"/>
      <c r="H86" s="299"/>
      <c r="I86" s="261"/>
      <c r="J86" s="260"/>
      <c r="K86" s="261"/>
      <c r="L86" s="261"/>
      <c r="M86" s="82">
        <v>13</v>
      </c>
    </row>
    <row r="87" spans="1:13">
      <c r="A87" s="79">
        <v>14</v>
      </c>
      <c r="D87" s="77"/>
      <c r="F87" s="261"/>
      <c r="G87" s="296"/>
      <c r="H87" s="299"/>
      <c r="I87" s="261"/>
      <c r="J87" s="260"/>
      <c r="K87" s="261"/>
      <c r="L87" s="261"/>
      <c r="M87" s="82">
        <v>14</v>
      </c>
    </row>
    <row r="88" spans="1:13">
      <c r="A88" s="79">
        <v>15</v>
      </c>
      <c r="D88" s="77"/>
      <c r="F88" s="261"/>
      <c r="G88" s="296"/>
      <c r="H88" s="299"/>
      <c r="I88" s="261"/>
      <c r="J88" s="260"/>
      <c r="K88" s="261"/>
      <c r="L88" s="261"/>
      <c r="M88" s="82">
        <v>15</v>
      </c>
    </row>
    <row r="89" spans="1:13">
      <c r="A89" s="79">
        <v>16</v>
      </c>
      <c r="D89" s="77"/>
      <c r="F89" s="261"/>
      <c r="G89" s="296"/>
      <c r="H89" s="299"/>
      <c r="I89" s="261"/>
      <c r="J89" s="260"/>
      <c r="K89" s="261"/>
      <c r="L89" s="261"/>
      <c r="M89" s="82">
        <v>16</v>
      </c>
    </row>
    <row r="90" spans="1:13">
      <c r="A90" s="79">
        <v>17</v>
      </c>
      <c r="D90" s="77"/>
      <c r="F90" s="261"/>
      <c r="G90" s="296"/>
      <c r="H90" s="299"/>
      <c r="I90" s="261"/>
      <c r="J90" s="260"/>
      <c r="K90" s="261"/>
      <c r="L90" s="261"/>
      <c r="M90" s="82">
        <v>17</v>
      </c>
    </row>
    <row r="91" spans="1:13">
      <c r="A91" s="79">
        <v>18</v>
      </c>
      <c r="D91" s="77"/>
      <c r="F91" s="261"/>
      <c r="G91" s="296"/>
      <c r="H91" s="299"/>
      <c r="I91" s="261"/>
      <c r="J91" s="260"/>
      <c r="K91" s="261"/>
      <c r="L91" s="261"/>
      <c r="M91" s="82">
        <v>18</v>
      </c>
    </row>
    <row r="92" spans="1:13">
      <c r="A92" s="79">
        <v>19</v>
      </c>
      <c r="D92" s="77"/>
      <c r="F92" s="261"/>
      <c r="G92" s="296"/>
      <c r="H92" s="299"/>
      <c r="I92" s="261"/>
      <c r="J92" s="260"/>
      <c r="K92" s="261"/>
      <c r="L92" s="261"/>
      <c r="M92" s="82">
        <v>19</v>
      </c>
    </row>
    <row r="93" spans="1:13">
      <c r="A93" s="79">
        <v>20</v>
      </c>
      <c r="D93" s="77"/>
      <c r="F93" s="261"/>
      <c r="G93" s="296"/>
      <c r="H93" s="299"/>
      <c r="I93" s="261"/>
      <c r="J93" s="260"/>
      <c r="K93" s="261"/>
      <c r="L93" s="261"/>
      <c r="M93" s="82">
        <v>20</v>
      </c>
    </row>
    <row r="94" spans="1:13">
      <c r="A94" s="79">
        <v>21</v>
      </c>
      <c r="D94" s="77"/>
      <c r="F94" s="261"/>
      <c r="G94" s="296"/>
      <c r="H94" s="299"/>
      <c r="I94" s="261"/>
      <c r="J94" s="260"/>
      <c r="K94" s="261"/>
      <c r="L94" s="261"/>
      <c r="M94" s="82">
        <v>21</v>
      </c>
    </row>
    <row r="95" spans="1:13">
      <c r="A95" s="79">
        <v>22</v>
      </c>
      <c r="D95" s="77"/>
      <c r="F95" s="261"/>
      <c r="G95" s="296"/>
      <c r="H95" s="299"/>
      <c r="I95" s="261"/>
      <c r="J95" s="260"/>
      <c r="K95" s="261"/>
      <c r="L95" s="261"/>
      <c r="M95" s="82">
        <v>22</v>
      </c>
    </row>
    <row r="96" spans="1:13">
      <c r="A96" s="79">
        <v>23</v>
      </c>
      <c r="D96" s="77"/>
      <c r="F96" s="261"/>
      <c r="G96" s="296"/>
      <c r="H96" s="299"/>
      <c r="I96" s="261"/>
      <c r="J96" s="260"/>
      <c r="K96" s="261"/>
      <c r="L96" s="261"/>
      <c r="M96" s="82">
        <v>23</v>
      </c>
    </row>
    <row r="97" spans="1:13">
      <c r="A97" s="79">
        <v>24</v>
      </c>
      <c r="D97" s="77"/>
      <c r="F97" s="261"/>
      <c r="G97" s="296"/>
      <c r="H97" s="299"/>
      <c r="I97" s="261"/>
      <c r="J97" s="260"/>
      <c r="K97" s="261"/>
      <c r="L97" s="261"/>
      <c r="M97" s="82">
        <v>24</v>
      </c>
    </row>
    <row r="98" spans="1:13">
      <c r="A98" s="79">
        <v>25</v>
      </c>
      <c r="D98" s="77"/>
      <c r="F98" s="261"/>
      <c r="G98" s="296"/>
      <c r="H98" s="299"/>
      <c r="I98" s="261"/>
      <c r="J98" s="260"/>
      <c r="K98" s="261"/>
      <c r="L98" s="261"/>
      <c r="M98" s="82">
        <v>25</v>
      </c>
    </row>
    <row r="99" spans="1:13">
      <c r="A99" s="79">
        <v>26</v>
      </c>
      <c r="D99" s="77"/>
      <c r="F99" s="261"/>
      <c r="G99" s="296"/>
      <c r="H99" s="299"/>
      <c r="I99" s="261"/>
      <c r="J99" s="260"/>
      <c r="K99" s="261"/>
      <c r="L99" s="261"/>
      <c r="M99" s="82">
        <v>26</v>
      </c>
    </row>
    <row r="100" spans="1:13">
      <c r="A100" s="79">
        <v>27</v>
      </c>
      <c r="D100" s="77"/>
      <c r="F100" s="261"/>
      <c r="G100" s="296"/>
      <c r="H100" s="299"/>
      <c r="I100" s="261"/>
      <c r="J100" s="260"/>
      <c r="K100" s="261"/>
      <c r="L100" s="261"/>
      <c r="M100" s="82">
        <v>27</v>
      </c>
    </row>
    <row r="101" spans="1:13">
      <c r="A101" s="79">
        <v>28</v>
      </c>
      <c r="D101" s="77"/>
      <c r="F101" s="261"/>
      <c r="G101" s="296"/>
      <c r="H101" s="299"/>
      <c r="I101" s="261"/>
      <c r="J101" s="260"/>
      <c r="K101" s="261"/>
      <c r="L101" s="261"/>
      <c r="M101" s="82">
        <v>28</v>
      </c>
    </row>
    <row r="102" spans="1:13">
      <c r="A102" s="79">
        <v>29</v>
      </c>
      <c r="D102" s="77"/>
      <c r="F102" s="261"/>
      <c r="G102" s="296"/>
      <c r="H102" s="299"/>
      <c r="I102" s="261"/>
      <c r="J102" s="260"/>
      <c r="K102" s="261"/>
      <c r="L102" s="261"/>
      <c r="M102" s="82">
        <v>29</v>
      </c>
    </row>
    <row r="103" spans="1:13">
      <c r="A103" s="79">
        <v>30</v>
      </c>
      <c r="D103" s="77"/>
      <c r="F103" s="261"/>
      <c r="G103" s="296"/>
      <c r="H103" s="299"/>
      <c r="I103" s="261"/>
      <c r="J103" s="260"/>
      <c r="K103" s="261"/>
      <c r="L103" s="261"/>
      <c r="M103" s="82">
        <v>30</v>
      </c>
    </row>
    <row r="104" spans="1:13">
      <c r="A104" s="79">
        <v>31</v>
      </c>
      <c r="D104" s="77"/>
      <c r="F104" s="261"/>
      <c r="G104" s="296"/>
      <c r="H104" s="299"/>
      <c r="I104" s="261"/>
      <c r="J104" s="260"/>
      <c r="K104" s="261"/>
      <c r="L104" s="261"/>
      <c r="M104" s="82">
        <v>31</v>
      </c>
    </row>
    <row r="105" spans="1:13">
      <c r="A105" s="79">
        <v>32</v>
      </c>
      <c r="D105" s="77"/>
      <c r="F105" s="261"/>
      <c r="G105" s="296"/>
      <c r="H105" s="299"/>
      <c r="I105" s="261"/>
      <c r="J105" s="260"/>
      <c r="K105" s="261"/>
      <c r="L105" s="261"/>
      <c r="M105" s="82">
        <v>32</v>
      </c>
    </row>
    <row r="106" spans="1:13">
      <c r="A106" s="79">
        <v>33</v>
      </c>
      <c r="D106" s="77"/>
      <c r="F106" s="261"/>
      <c r="G106" s="296"/>
      <c r="H106" s="299"/>
      <c r="I106" s="261"/>
      <c r="J106" s="260"/>
      <c r="K106" s="261"/>
      <c r="L106" s="261"/>
      <c r="M106" s="82">
        <v>33</v>
      </c>
    </row>
    <row r="107" spans="1:13">
      <c r="A107" s="79">
        <v>34</v>
      </c>
      <c r="D107" s="77"/>
      <c r="F107" s="261"/>
      <c r="G107" s="296"/>
      <c r="H107" s="299"/>
      <c r="I107" s="261"/>
      <c r="J107" s="260"/>
      <c r="K107" s="261"/>
      <c r="L107" s="261"/>
      <c r="M107" s="82">
        <v>34</v>
      </c>
    </row>
    <row r="108" spans="1:13">
      <c r="A108" s="79">
        <v>35</v>
      </c>
      <c r="D108" s="77"/>
      <c r="F108" s="261"/>
      <c r="G108" s="296"/>
      <c r="H108" s="299"/>
      <c r="I108" s="261"/>
      <c r="J108" s="260"/>
      <c r="K108" s="261"/>
      <c r="L108" s="261"/>
      <c r="M108" s="82">
        <v>35</v>
      </c>
    </row>
    <row r="109" spans="1:13">
      <c r="A109" s="79">
        <v>36</v>
      </c>
      <c r="D109" s="77"/>
      <c r="F109" s="261"/>
      <c r="G109" s="296"/>
      <c r="H109" s="299"/>
      <c r="I109" s="261"/>
      <c r="J109" s="260"/>
      <c r="K109" s="261"/>
      <c r="L109" s="261"/>
      <c r="M109" s="82">
        <v>36</v>
      </c>
    </row>
    <row r="110" spans="1:13">
      <c r="A110" s="79">
        <v>37</v>
      </c>
      <c r="D110" s="77"/>
      <c r="F110" s="261"/>
      <c r="G110" s="296"/>
      <c r="H110" s="299"/>
      <c r="I110" s="261"/>
      <c r="J110" s="260"/>
      <c r="K110" s="261"/>
      <c r="L110" s="261"/>
      <c r="M110" s="82">
        <v>37</v>
      </c>
    </row>
    <row r="111" spans="1:13">
      <c r="A111" s="79">
        <v>38</v>
      </c>
      <c r="D111" s="77"/>
      <c r="F111" s="261"/>
      <c r="G111" s="296"/>
      <c r="H111" s="299"/>
      <c r="I111" s="261"/>
      <c r="J111" s="260"/>
      <c r="K111" s="261"/>
      <c r="L111" s="261"/>
      <c r="M111" s="82">
        <v>38</v>
      </c>
    </row>
    <row r="112" spans="1:13">
      <c r="A112" s="79">
        <v>39</v>
      </c>
      <c r="D112" s="77"/>
      <c r="F112" s="261"/>
      <c r="G112" s="296"/>
      <c r="H112" s="299"/>
      <c r="I112" s="261"/>
      <c r="J112" s="260"/>
      <c r="K112" s="261"/>
      <c r="L112" s="261"/>
      <c r="M112" s="82">
        <v>39</v>
      </c>
    </row>
    <row r="113" spans="1:14">
      <c r="A113" s="79">
        <v>40</v>
      </c>
      <c r="D113" s="77"/>
      <c r="F113" s="261"/>
      <c r="G113" s="296"/>
      <c r="H113" s="299"/>
      <c r="I113" s="261"/>
      <c r="J113" s="260"/>
      <c r="K113" s="261"/>
      <c r="L113" s="261"/>
      <c r="M113" s="82">
        <v>40</v>
      </c>
    </row>
    <row r="114" spans="1:14" ht="15.75" thickBot="1">
      <c r="A114" s="901">
        <v>41</v>
      </c>
      <c r="B114" s="96"/>
      <c r="C114" s="96"/>
      <c r="D114" s="362"/>
      <c r="E114" s="96"/>
      <c r="F114" s="902"/>
      <c r="G114" s="296"/>
      <c r="H114" s="299"/>
      <c r="I114" s="261"/>
      <c r="J114" s="260"/>
      <c r="K114" s="261"/>
      <c r="L114" s="261"/>
      <c r="M114" s="317">
        <v>41</v>
      </c>
    </row>
    <row r="115" spans="1:14">
      <c r="A115" s="31"/>
      <c r="B115" s="66"/>
      <c r="C115" s="66"/>
      <c r="D115" s="66"/>
      <c r="E115" s="66"/>
      <c r="F115" s="66"/>
      <c r="G115" s="31"/>
      <c r="H115" s="66"/>
      <c r="I115" s="66"/>
      <c r="J115" s="66"/>
      <c r="K115" s="66"/>
      <c r="L115" s="66"/>
      <c r="M115" s="67"/>
    </row>
    <row r="116" spans="1:14">
      <c r="A116" s="71"/>
      <c r="G116" s="71"/>
      <c r="M116" s="72"/>
    </row>
    <row r="117" spans="1:14">
      <c r="A117" s="71"/>
      <c r="G117" s="71"/>
      <c r="M117" s="72"/>
    </row>
    <row r="118" spans="1:14">
      <c r="A118" s="71"/>
      <c r="G118" s="71"/>
      <c r="M118" s="72"/>
    </row>
    <row r="119" spans="1:14">
      <c r="A119" s="71"/>
      <c r="G119" s="71"/>
      <c r="M119" s="72"/>
    </row>
    <row r="120" spans="1:14">
      <c r="A120" s="71"/>
      <c r="G120" s="71"/>
      <c r="M120" s="72"/>
    </row>
    <row r="121" spans="1:14">
      <c r="A121" s="71"/>
      <c r="G121" s="71"/>
      <c r="M121" s="72"/>
    </row>
    <row r="122" spans="1:14">
      <c r="A122" s="71"/>
      <c r="G122" s="71"/>
      <c r="M122" s="72"/>
    </row>
    <row r="123" spans="1:14">
      <c r="A123" s="71"/>
      <c r="G123" s="71"/>
      <c r="M123" s="72"/>
    </row>
    <row r="124" spans="1:14">
      <c r="A124" s="71"/>
      <c r="G124" s="71"/>
      <c r="M124" s="72"/>
    </row>
    <row r="125" spans="1:14" ht="15.75" thickBot="1">
      <c r="A125" s="71"/>
      <c r="G125" s="71"/>
      <c r="M125" s="72"/>
    </row>
    <row r="126" spans="1:14">
      <c r="A126" s="1962"/>
      <c r="B126" s="2197"/>
      <c r="C126" s="2197"/>
      <c r="D126" s="2197"/>
      <c r="E126" s="1964"/>
      <c r="G126" s="71"/>
      <c r="M126" s="72"/>
    </row>
    <row r="127" spans="1:14" ht="15.75" thickBot="1">
      <c r="A127" s="2772"/>
      <c r="B127" s="96"/>
      <c r="C127" s="96"/>
      <c r="D127" s="96"/>
      <c r="E127" s="2773"/>
      <c r="F127" s="96"/>
      <c r="G127" s="95"/>
      <c r="H127" s="96"/>
      <c r="I127" s="96"/>
      <c r="J127" s="96"/>
      <c r="K127" s="96"/>
      <c r="L127" s="96"/>
      <c r="M127" s="97"/>
    </row>
    <row r="128" spans="1:14">
      <c r="A128" s="2511" t="s">
        <v>2993</v>
      </c>
      <c r="E128" s="2678"/>
      <c r="G128" s="13" t="s">
        <v>2993</v>
      </c>
      <c r="M128" s="231" t="s">
        <v>3687</v>
      </c>
      <c r="N128" s="231"/>
    </row>
    <row r="129" spans="1:14">
      <c r="A129" s="2579" t="s">
        <v>3690</v>
      </c>
      <c r="B129" s="16"/>
      <c r="C129" s="16"/>
      <c r="D129" s="16"/>
      <c r="E129" s="2679"/>
      <c r="F129" s="16"/>
      <c r="G129" s="16" t="s">
        <v>3691</v>
      </c>
      <c r="H129" s="16"/>
      <c r="I129" s="16"/>
      <c r="J129" s="16"/>
      <c r="K129" s="16"/>
      <c r="L129" s="16"/>
      <c r="M129" s="16"/>
      <c r="N129" s="16"/>
    </row>
    <row r="130" spans="1:14">
      <c r="A130" s="2511"/>
      <c r="E130" s="2678"/>
    </row>
    <row r="131" spans="1:14">
      <c r="A131" s="2511"/>
      <c r="E131" s="2678"/>
    </row>
    <row r="132" spans="1:14">
      <c r="A132" s="2511"/>
      <c r="C132" s="2850"/>
      <c r="D132" s="2850"/>
      <c r="E132" s="2678"/>
    </row>
    <row r="133" spans="1:14">
      <c r="A133" s="2511"/>
      <c r="C133" s="1097"/>
      <c r="D133" s="1097"/>
      <c r="E133" s="2678"/>
    </row>
    <row r="134" spans="1:14">
      <c r="A134" s="2511"/>
      <c r="C134" s="1097"/>
      <c r="D134" s="1097"/>
      <c r="E134" s="2678"/>
    </row>
    <row r="135" spans="1:14">
      <c r="A135" s="2511"/>
      <c r="C135" s="1097"/>
      <c r="D135" s="1097"/>
      <c r="E135" s="2678"/>
    </row>
    <row r="136" spans="1:14">
      <c r="A136" s="2511"/>
      <c r="C136" s="1097"/>
      <c r="D136" s="1097"/>
      <c r="E136" s="2678"/>
      <c r="F136" s="2678"/>
    </row>
    <row r="137" spans="1:14">
      <c r="A137" s="2511"/>
      <c r="C137" s="1097"/>
      <c r="D137" s="1097"/>
      <c r="E137" s="2678"/>
      <c r="F137" s="2678"/>
    </row>
    <row r="138" spans="1:14">
      <c r="A138" s="2511"/>
      <c r="C138" s="1097"/>
      <c r="D138" s="1097"/>
      <c r="E138" s="2678"/>
      <c r="F138" s="2678"/>
    </row>
    <row r="139" spans="1:14">
      <c r="A139" s="2511"/>
      <c r="C139" s="1097"/>
      <c r="D139" s="1097"/>
      <c r="E139" s="2678"/>
      <c r="F139" s="2678"/>
    </row>
    <row r="140" spans="1:14">
      <c r="A140" s="2511"/>
      <c r="C140" s="1097"/>
      <c r="D140" s="1097"/>
      <c r="E140" s="2678"/>
      <c r="F140" s="2678"/>
    </row>
    <row r="141" spans="1:14">
      <c r="A141" s="2511"/>
      <c r="C141" s="1097"/>
      <c r="D141" s="1097"/>
      <c r="E141" s="2678"/>
      <c r="F141" s="2678"/>
    </row>
    <row r="142" spans="1:14">
      <c r="A142" s="2511"/>
      <c r="C142" s="1097"/>
      <c r="D142" s="1097"/>
      <c r="E142" s="2678"/>
      <c r="F142" s="2678"/>
    </row>
    <row r="143" spans="1:14">
      <c r="A143" s="2511"/>
      <c r="C143" s="1097"/>
      <c r="D143" s="1097"/>
      <c r="E143" s="2678"/>
      <c r="F143" s="2678"/>
    </row>
    <row r="144" spans="1:14">
      <c r="A144" s="2511"/>
      <c r="C144" s="1097"/>
      <c r="D144" s="1097"/>
      <c r="E144" s="2678"/>
      <c r="F144" s="2678"/>
    </row>
    <row r="145" spans="1:6">
      <c r="A145" s="2511"/>
      <c r="C145" s="1097"/>
      <c r="D145" s="1097"/>
      <c r="E145" s="2678"/>
      <c r="F145" s="2678"/>
    </row>
    <row r="146" spans="1:6">
      <c r="A146" s="2511"/>
      <c r="C146" s="1097"/>
      <c r="D146" s="1097"/>
      <c r="E146" s="2678"/>
      <c r="F146" s="2678"/>
    </row>
    <row r="147" spans="1:6">
      <c r="A147" s="2511"/>
      <c r="C147" s="1097"/>
      <c r="D147" s="1097"/>
      <c r="E147" s="2678"/>
      <c r="F147" s="2678"/>
    </row>
    <row r="148" spans="1:6">
      <c r="A148" s="2511"/>
      <c r="C148" s="1097"/>
      <c r="D148" s="1097"/>
      <c r="E148" s="2678"/>
      <c r="F148" s="2678"/>
    </row>
    <row r="149" spans="1:6">
      <c r="A149" s="2511"/>
      <c r="C149" s="1097"/>
      <c r="D149" s="1097"/>
      <c r="E149" s="2678"/>
      <c r="F149" s="2678"/>
    </row>
    <row r="150" spans="1:6">
      <c r="A150" s="2511"/>
      <c r="C150" s="1097"/>
      <c r="D150" s="1097"/>
      <c r="E150" s="2678"/>
      <c r="F150" s="2678"/>
    </row>
    <row r="151" spans="1:6">
      <c r="A151" s="2511"/>
      <c r="C151" s="1097"/>
      <c r="D151" s="1097"/>
      <c r="E151" s="2678"/>
      <c r="F151" s="2678"/>
    </row>
    <row r="152" spans="1:6">
      <c r="A152" s="2511"/>
      <c r="C152" s="1097"/>
      <c r="D152" s="1097"/>
      <c r="E152" s="2678"/>
      <c r="F152" s="2678"/>
    </row>
    <row r="153" spans="1:6">
      <c r="A153" s="2511"/>
      <c r="C153" s="1097"/>
      <c r="D153" s="1097"/>
      <c r="E153" s="2678"/>
      <c r="F153" s="2678"/>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18">
    <mergeCell ref="G18:H18"/>
    <mergeCell ref="I18:J18"/>
    <mergeCell ref="G64:M64"/>
    <mergeCell ref="A6:C7"/>
    <mergeCell ref="D6:F12"/>
    <mergeCell ref="G6:J9"/>
    <mergeCell ref="K7:M12"/>
    <mergeCell ref="A8:C10"/>
    <mergeCell ref="G10:J13"/>
    <mergeCell ref="A12:C14"/>
    <mergeCell ref="D13:F15"/>
    <mergeCell ref="K13:M14"/>
    <mergeCell ref="G14:J15"/>
    <mergeCell ref="G19:H19"/>
    <mergeCell ref="I19:J19"/>
    <mergeCell ref="G16:H16"/>
    <mergeCell ref="G17:H17"/>
    <mergeCell ref="I17:J17"/>
  </mergeCells>
  <printOptions horizontalCentered="1" verticalCentered="1"/>
  <pageMargins left="0.5" right="0.5" top="0.5" bottom="0.5" header="0.5" footer="0.5"/>
  <pageSetup scale="72" fitToWidth="2" fitToHeight="2" pageOrder="overThenDown" orientation="portrait" r:id="rId1"/>
  <headerFooter alignWithMargins="0"/>
  <colBreaks count="1" manualBreakCount="1">
    <brk id="6" max="63" man="1"/>
  </colBreaks>
  <customProperties>
    <customPr name="_pios_i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ransitionEvaluation="1">
    <tabColor rgb="FF92D050"/>
    <pageSetUpPr fitToPage="1"/>
  </sheetPr>
  <dimension ref="A1:V200"/>
  <sheetViews>
    <sheetView view="pageBreakPreview" topLeftCell="C1" zoomScale="80" zoomScaleNormal="80" zoomScaleSheetLayoutView="80" workbookViewId="0">
      <selection activeCell="H1" sqref="H1:V1048576"/>
    </sheetView>
  </sheetViews>
  <sheetFormatPr defaultColWidth="9.6640625" defaultRowHeight="15"/>
  <cols>
    <col min="1" max="1" width="4.6640625" style="13" customWidth="1"/>
    <col min="2" max="2" width="47.6640625" style="13" customWidth="1"/>
    <col min="3" max="3" width="18.6640625" style="13" customWidth="1"/>
    <col min="4" max="4" width="2" style="13" customWidth="1"/>
    <col min="5" max="5" width="18.6640625" style="13" customWidth="1"/>
    <col min="6" max="6" width="17.6640625" style="13" customWidth="1"/>
    <col min="7" max="7" width="7" style="13" customWidth="1"/>
    <col min="8" max="8" width="10.5546875" customWidth="1"/>
    <col min="9" max="9" width="9" customWidth="1"/>
    <col min="10" max="10" width="14" customWidth="1"/>
    <col min="11" max="11" width="9.5546875" customWidth="1"/>
    <col min="12" max="12" width="20.6640625" customWidth="1"/>
    <col min="13" max="13" width="16.5546875" customWidth="1"/>
    <col min="14" max="14" width="20.44140625" bestFit="1" customWidth="1"/>
    <col min="15" max="15" width="15.6640625" customWidth="1"/>
    <col min="16" max="16" width="7" customWidth="1"/>
    <col min="21" max="21" width="12.5546875" bestFit="1" customWidth="1"/>
    <col min="23" max="16384" width="9.6640625" style="13"/>
  </cols>
  <sheetData>
    <row r="1" spans="1:7">
      <c r="A1" s="1962" t="s">
        <v>1757</v>
      </c>
      <c r="B1" s="2197"/>
      <c r="C1" s="2051" t="s">
        <v>3200</v>
      </c>
      <c r="D1" s="2050"/>
      <c r="E1" s="2050" t="s">
        <v>1759</v>
      </c>
      <c r="F1" s="1964" t="s">
        <v>1760</v>
      </c>
    </row>
    <row r="2" spans="1:7">
      <c r="A2" s="2675" t="str">
        <f>'Data Sheet'!$C$25</f>
        <v xml:space="preserve">Niagara Mohawk Power Corporation </v>
      </c>
      <c r="C2" s="90" t="s">
        <v>5794</v>
      </c>
      <c r="D2" s="77"/>
      <c r="E2" s="80" t="s">
        <v>1761</v>
      </c>
      <c r="F2" s="2678"/>
    </row>
    <row r="3" spans="1:7" ht="15" customHeight="1">
      <c r="A3" s="2769"/>
      <c r="B3" s="76"/>
      <c r="C3" s="92" t="s">
        <v>2907</v>
      </c>
      <c r="D3" s="85"/>
      <c r="E3" s="560" t="str">
        <f>'Data Sheet'!$C$40</f>
        <v>April 30, 2025</v>
      </c>
      <c r="F3" s="1992" t="str">
        <f>'Data Sheet'!$C$38</f>
        <v>December 31, 2024</v>
      </c>
      <c r="G3" s="1885"/>
    </row>
    <row r="4" spans="1:7" ht="15" customHeight="1">
      <c r="A4" s="3397" t="s">
        <v>3692</v>
      </c>
      <c r="B4" s="74"/>
      <c r="C4" s="3398"/>
      <c r="D4" s="3398"/>
      <c r="E4" s="3398"/>
      <c r="F4" s="3399"/>
      <c r="G4" s="16"/>
    </row>
    <row r="5" spans="1:7" ht="15" customHeight="1">
      <c r="A5" s="3638" t="s">
        <v>2412</v>
      </c>
      <c r="B5" s="3639"/>
      <c r="C5" s="3639"/>
      <c r="D5" s="3639"/>
      <c r="E5" s="3639"/>
      <c r="F5" s="3640"/>
      <c r="G5" s="662"/>
    </row>
    <row r="6" spans="1:7">
      <c r="A6" s="3641"/>
      <c r="B6" s="3513"/>
      <c r="C6" s="3513"/>
      <c r="D6" s="3513"/>
      <c r="E6" s="3513"/>
      <c r="F6" s="3582"/>
      <c r="G6" s="662"/>
    </row>
    <row r="7" spans="1:7">
      <c r="A7" s="3641"/>
      <c r="B7" s="3513"/>
      <c r="C7" s="3513"/>
      <c r="D7" s="3513"/>
      <c r="E7" s="3513"/>
      <c r="F7" s="3582"/>
      <c r="G7" s="662"/>
    </row>
    <row r="8" spans="1:7">
      <c r="A8" s="2675"/>
      <c r="B8"/>
      <c r="C8"/>
      <c r="D8"/>
      <c r="E8"/>
      <c r="F8" s="2683"/>
      <c r="G8"/>
    </row>
    <row r="9" spans="1:7" ht="15" customHeight="1">
      <c r="A9" s="3642" t="s">
        <v>2413</v>
      </c>
      <c r="B9" s="3513"/>
      <c r="C9" s="3513"/>
      <c r="D9" s="3513"/>
      <c r="E9" s="3513"/>
      <c r="F9" s="3582"/>
      <c r="G9" s="662"/>
    </row>
    <row r="10" spans="1:7">
      <c r="A10" s="3641"/>
      <c r="B10" s="3513"/>
      <c r="C10" s="3513"/>
      <c r="D10" s="3513"/>
      <c r="E10" s="3513"/>
      <c r="F10" s="3582"/>
      <c r="G10" s="662"/>
    </row>
    <row r="11" spans="1:7">
      <c r="A11" s="3641"/>
      <c r="B11" s="3513"/>
      <c r="C11" s="3513"/>
      <c r="D11" s="3513"/>
      <c r="E11" s="3513"/>
      <c r="F11" s="3582"/>
      <c r="G11" s="662"/>
    </row>
    <row r="12" spans="1:7">
      <c r="A12" s="2675"/>
      <c r="F12" s="2678"/>
    </row>
    <row r="13" spans="1:7">
      <c r="A13" s="3400"/>
      <c r="B13" s="3282"/>
      <c r="C13" s="514" t="s">
        <v>3104</v>
      </c>
      <c r="D13" s="3401"/>
      <c r="E13" s="3401"/>
      <c r="F13" s="2268" t="s">
        <v>1276</v>
      </c>
      <c r="G13" s="246"/>
    </row>
    <row r="14" spans="1:7">
      <c r="A14" s="2057" t="s">
        <v>1686</v>
      </c>
      <c r="B14" s="245" t="s">
        <v>163</v>
      </c>
      <c r="C14" s="515" t="s">
        <v>1277</v>
      </c>
      <c r="E14" s="246" t="s">
        <v>3104</v>
      </c>
      <c r="F14" s="2200" t="s">
        <v>1278</v>
      </c>
      <c r="G14" s="246"/>
    </row>
    <row r="15" spans="1:7">
      <c r="A15" s="2057" t="s">
        <v>1689</v>
      </c>
      <c r="B15" s="90"/>
      <c r="C15" s="515" t="s">
        <v>2258</v>
      </c>
      <c r="E15" s="246" t="s">
        <v>2434</v>
      </c>
      <c r="F15" s="2200" t="s">
        <v>1279</v>
      </c>
      <c r="G15" s="246"/>
    </row>
    <row r="16" spans="1:7">
      <c r="A16" s="3402"/>
      <c r="B16" s="245" t="s">
        <v>2935</v>
      </c>
      <c r="C16" s="523" t="s">
        <v>2936</v>
      </c>
      <c r="E16" s="246" t="s">
        <v>2937</v>
      </c>
      <c r="F16" s="2201" t="s">
        <v>2938</v>
      </c>
      <c r="G16" s="246"/>
    </row>
    <row r="17" spans="1:7">
      <c r="A17" s="3403">
        <v>1</v>
      </c>
      <c r="B17" s="3404" t="s">
        <v>2414</v>
      </c>
      <c r="C17" s="3405"/>
      <c r="D17" s="3406"/>
      <c r="E17" s="3405"/>
      <c r="F17" s="3407"/>
      <c r="G17" s="423"/>
    </row>
    <row r="18" spans="1:7">
      <c r="A18" s="3403">
        <v>2</v>
      </c>
      <c r="B18" s="3404" t="s">
        <v>2415</v>
      </c>
      <c r="C18" s="3408"/>
      <c r="D18" s="3406"/>
      <c r="E18" s="3408"/>
      <c r="F18" s="3407"/>
      <c r="G18" s="423"/>
    </row>
    <row r="19" spans="1:7">
      <c r="A19" s="3403">
        <v>3</v>
      </c>
      <c r="B19" s="3404" t="s">
        <v>2416</v>
      </c>
      <c r="C19" s="3408"/>
      <c r="D19" s="3406"/>
      <c r="E19" s="3408"/>
      <c r="F19" s="3407"/>
      <c r="G19" s="423"/>
    </row>
    <row r="20" spans="1:7">
      <c r="A20" s="3403">
        <v>4</v>
      </c>
      <c r="B20" s="3404" t="s">
        <v>2641</v>
      </c>
      <c r="C20" s="2640"/>
      <c r="D20" s="3404"/>
      <c r="E20" s="2640"/>
      <c r="F20" s="3409"/>
      <c r="G20" s="1467"/>
    </row>
    <row r="21" spans="1:7">
      <c r="A21" s="3403">
        <v>5</v>
      </c>
      <c r="B21" s="3404" t="s">
        <v>1280</v>
      </c>
      <c r="C21" s="3410">
        <v>90099769</v>
      </c>
      <c r="D21" s="3411"/>
      <c r="E21" s="3410">
        <v>101171661</v>
      </c>
      <c r="F21" s="3409" t="s">
        <v>4881</v>
      </c>
      <c r="G21" s="1467"/>
    </row>
    <row r="22" spans="1:7">
      <c r="A22" s="3402">
        <v>6</v>
      </c>
      <c r="B22" s="85" t="s">
        <v>1281</v>
      </c>
      <c r="C22" s="1433"/>
      <c r="D22" s="1441"/>
      <c r="E22" s="1433"/>
      <c r="F22" s="2270"/>
      <c r="G22" s="1467"/>
    </row>
    <row r="23" spans="1:7">
      <c r="A23" s="3402">
        <v>7</v>
      </c>
      <c r="B23" s="85" t="s">
        <v>1282</v>
      </c>
      <c r="C23" s="1433"/>
      <c r="D23" s="1441"/>
      <c r="E23" s="1433"/>
      <c r="F23" s="2270"/>
      <c r="G23" s="1467"/>
    </row>
    <row r="24" spans="1:7">
      <c r="A24" s="3402">
        <v>8</v>
      </c>
      <c r="B24" s="85" t="s">
        <v>1283</v>
      </c>
      <c r="C24" s="3410">
        <v>12420702</v>
      </c>
      <c r="D24" s="3411"/>
      <c r="E24" s="3410">
        <v>13947017</v>
      </c>
      <c r="F24" s="2270" t="s">
        <v>2912</v>
      </c>
      <c r="G24" s="1467"/>
    </row>
    <row r="25" spans="1:7">
      <c r="A25" s="3402">
        <v>9</v>
      </c>
      <c r="B25" s="85" t="s">
        <v>1284</v>
      </c>
      <c r="C25" s="3410">
        <v>21686545</v>
      </c>
      <c r="D25" s="3411"/>
      <c r="E25" s="3410">
        <v>24351492</v>
      </c>
      <c r="F25" s="3409" t="s">
        <v>4881</v>
      </c>
      <c r="G25" s="1467"/>
    </row>
    <row r="26" spans="1:7" ht="30">
      <c r="A26" s="3412">
        <v>10</v>
      </c>
      <c r="B26" s="1372" t="s">
        <v>4443</v>
      </c>
      <c r="C26" s="1433"/>
      <c r="D26" s="1441"/>
      <c r="E26" s="1433"/>
      <c r="F26" s="2270"/>
      <c r="G26" s="1467"/>
    </row>
    <row r="27" spans="1:7">
      <c r="A27" s="3402">
        <v>11</v>
      </c>
      <c r="B27" s="85" t="s">
        <v>1285</v>
      </c>
      <c r="C27" s="1433"/>
      <c r="D27" s="1441"/>
      <c r="E27" s="1433"/>
      <c r="F27" s="2270"/>
      <c r="G27" s="1467"/>
    </row>
    <row r="28" spans="1:7">
      <c r="A28" s="3403">
        <v>12</v>
      </c>
      <c r="B28" s="3404" t="s">
        <v>4444</v>
      </c>
      <c r="C28" s="3410">
        <v>124207016</v>
      </c>
      <c r="D28" s="3411"/>
      <c r="E28" s="3410">
        <v>139470169</v>
      </c>
      <c r="F28" s="3409"/>
      <c r="G28" s="1467"/>
    </row>
    <row r="29" spans="1:7">
      <c r="A29" s="3403">
        <v>13</v>
      </c>
      <c r="B29" s="3404" t="s">
        <v>2642</v>
      </c>
      <c r="C29" s="3410"/>
      <c r="D29" s="3411"/>
      <c r="E29" s="3410"/>
      <c r="F29" s="3409"/>
      <c r="G29" s="1467"/>
    </row>
    <row r="30" spans="1:7">
      <c r="A30" s="3402">
        <v>14</v>
      </c>
      <c r="B30" s="85" t="s">
        <v>2643</v>
      </c>
      <c r="C30" s="1433"/>
      <c r="D30" s="1441"/>
      <c r="E30" s="1433"/>
      <c r="F30" s="2270"/>
      <c r="G30" s="1467"/>
    </row>
    <row r="31" spans="1:7">
      <c r="A31" s="3400">
        <v>15</v>
      </c>
      <c r="B31" s="83" t="s">
        <v>2644</v>
      </c>
      <c r="C31" s="1442"/>
      <c r="D31" s="1443"/>
      <c r="E31" s="1442"/>
      <c r="F31" s="2271"/>
      <c r="G31" s="1467"/>
    </row>
    <row r="32" spans="1:7">
      <c r="A32" s="3402"/>
      <c r="B32" s="85" t="s">
        <v>1286</v>
      </c>
      <c r="C32" s="271"/>
      <c r="D32" s="85"/>
      <c r="E32" s="271"/>
      <c r="F32" s="2270"/>
      <c r="G32" s="1467"/>
    </row>
    <row r="33" spans="1:7">
      <c r="A33" s="3403">
        <v>16</v>
      </c>
      <c r="B33" s="3404" t="s">
        <v>2645</v>
      </c>
      <c r="C33" s="3410">
        <v>-109351</v>
      </c>
      <c r="D33" s="3411"/>
      <c r="E33" s="3410">
        <v>-33006</v>
      </c>
      <c r="F33" s="3409" t="s">
        <v>6778</v>
      </c>
      <c r="G33" s="1467"/>
    </row>
    <row r="34" spans="1:7">
      <c r="A34" s="3402">
        <v>17</v>
      </c>
      <c r="B34" s="85"/>
      <c r="C34" s="1433"/>
      <c r="D34" s="1441"/>
      <c r="E34" s="1433"/>
      <c r="F34" s="2270"/>
      <c r="G34" s="1467"/>
    </row>
    <row r="35" spans="1:7">
      <c r="A35" s="3402">
        <v>18</v>
      </c>
      <c r="B35" s="85"/>
      <c r="C35" s="1210"/>
      <c r="D35" s="1211"/>
      <c r="E35" s="1210"/>
      <c r="F35" s="2272"/>
      <c r="G35" s="423"/>
    </row>
    <row r="36" spans="1:7">
      <c r="A36" s="3402">
        <v>19</v>
      </c>
      <c r="B36" s="85"/>
      <c r="C36" s="1210"/>
      <c r="D36" s="1211"/>
      <c r="E36" s="1210"/>
      <c r="F36" s="2272"/>
      <c r="G36" s="423"/>
    </row>
    <row r="37" spans="1:7">
      <c r="A37" s="3402">
        <v>20</v>
      </c>
      <c r="B37" s="85"/>
      <c r="C37" s="1210"/>
      <c r="D37" s="1211"/>
      <c r="E37" s="1210"/>
      <c r="F37" s="2272"/>
      <c r="G37" s="423"/>
    </row>
    <row r="38" spans="1:7">
      <c r="A38" s="3403">
        <v>21</v>
      </c>
      <c r="B38" s="3404" t="s">
        <v>2646</v>
      </c>
      <c r="C38" s="3293">
        <f>SUM(C17:C19)+SUM(C28:C31)+SUM(C33:C37)</f>
        <v>124097665</v>
      </c>
      <c r="D38" s="3404"/>
      <c r="E38" s="3293">
        <f>SUM(E17:E19)+SUM(E28:E31)+SUM(E33:E37)</f>
        <v>139437163</v>
      </c>
      <c r="F38" s="3407"/>
      <c r="G38" s="423"/>
    </row>
    <row r="39" spans="1:7">
      <c r="A39" s="2675"/>
      <c r="F39" s="2678"/>
    </row>
    <row r="40" spans="1:7">
      <c r="A40" s="2675"/>
      <c r="F40" s="2678"/>
    </row>
    <row r="41" spans="1:7">
      <c r="A41" s="2675"/>
      <c r="F41" s="2678"/>
    </row>
    <row r="42" spans="1:7">
      <c r="A42" s="2675"/>
      <c r="F42" s="2678"/>
    </row>
    <row r="43" spans="1:7">
      <c r="A43" s="2675"/>
      <c r="F43" s="2678"/>
    </row>
    <row r="44" spans="1:7">
      <c r="A44" s="2675"/>
      <c r="F44" s="2678"/>
    </row>
    <row r="45" spans="1:7">
      <c r="A45" s="2675"/>
      <c r="F45" s="2678"/>
    </row>
    <row r="46" spans="1:7">
      <c r="A46" s="2675"/>
      <c r="F46" s="2678"/>
    </row>
    <row r="47" spans="1:7">
      <c r="A47" s="2675"/>
      <c r="F47" s="2678"/>
    </row>
    <row r="48" spans="1:7">
      <c r="A48" s="2675"/>
      <c r="F48" s="2678"/>
    </row>
    <row r="49" spans="1:7">
      <c r="A49" s="2675"/>
      <c r="F49" s="2678"/>
    </row>
    <row r="50" spans="1:7">
      <c r="A50" s="2675"/>
      <c r="F50" s="2678"/>
    </row>
    <row r="51" spans="1:7">
      <c r="A51" s="2675"/>
      <c r="F51" s="2678"/>
    </row>
    <row r="52" spans="1:7">
      <c r="A52" s="2675"/>
      <c r="F52" s="2678"/>
    </row>
    <row r="53" spans="1:7">
      <c r="A53" s="2675"/>
      <c r="F53" s="2678"/>
    </row>
    <row r="54" spans="1:7">
      <c r="A54" s="2675"/>
      <c r="F54" s="2678"/>
    </row>
    <row r="55" spans="1:7">
      <c r="A55" s="2675"/>
      <c r="F55" s="2678"/>
    </row>
    <row r="56" spans="1:7">
      <c r="A56" s="2675"/>
      <c r="F56" s="2678"/>
    </row>
    <row r="57" spans="1:7">
      <c r="A57" s="2675"/>
      <c r="F57" s="2678"/>
    </row>
    <row r="58" spans="1:7">
      <c r="A58" s="2675"/>
      <c r="F58" s="2678"/>
    </row>
    <row r="59" spans="1:7">
      <c r="A59" s="2675"/>
      <c r="F59" s="2678"/>
    </row>
    <row r="60" spans="1:7" ht="15.75" thickBot="1">
      <c r="A60" s="1980"/>
      <c r="B60" s="2713"/>
      <c r="C60" s="2713"/>
      <c r="D60" s="2713"/>
      <c r="E60" s="2713"/>
      <c r="F60" s="2273"/>
    </row>
    <row r="61" spans="1:7">
      <c r="A61" s="13" t="s">
        <v>4490</v>
      </c>
    </row>
    <row r="62" spans="1:7">
      <c r="A62" s="3517" t="s">
        <v>1287</v>
      </c>
      <c r="B62" s="3517"/>
      <c r="C62" s="3517"/>
      <c r="D62" s="3517"/>
      <c r="E62" s="3517"/>
      <c r="F62" s="3517"/>
      <c r="G62" s="16"/>
    </row>
    <row r="64" spans="1:7">
      <c r="A64"/>
      <c r="B64"/>
      <c r="C64"/>
      <c r="D64"/>
      <c r="E64"/>
      <c r="F64"/>
      <c r="G64"/>
    </row>
    <row r="65" spans="1:7">
      <c r="A65"/>
      <c r="B65"/>
      <c r="C65"/>
      <c r="D65"/>
      <c r="E65"/>
      <c r="F65"/>
      <c r="G65"/>
    </row>
    <row r="66" spans="1:7">
      <c r="A66"/>
      <c r="B66"/>
      <c r="C66"/>
      <c r="D66"/>
      <c r="E66"/>
      <c r="F66"/>
      <c r="G66"/>
    </row>
    <row r="67" spans="1:7">
      <c r="A67" s="16"/>
      <c r="B67" s="16"/>
      <c r="C67" s="16"/>
      <c r="D67" s="16"/>
      <c r="E67" s="16"/>
      <c r="F67" s="16"/>
      <c r="G67" s="16"/>
    </row>
    <row r="68" spans="1:7">
      <c r="A68" s="16"/>
      <c r="B68" s="16"/>
      <c r="C68" s="16"/>
      <c r="D68" s="16"/>
      <c r="E68" s="16"/>
      <c r="F68" s="16"/>
      <c r="G68" s="16"/>
    </row>
    <row r="69" spans="1:7">
      <c r="A69" s="16"/>
      <c r="B69" s="16"/>
      <c r="C69" s="16"/>
      <c r="D69" s="16"/>
      <c r="E69" s="16"/>
      <c r="F69" s="16"/>
      <c r="G69" s="16"/>
    </row>
    <row r="70" spans="1:7">
      <c r="A70" s="16"/>
      <c r="B70" s="16"/>
      <c r="C70" s="16"/>
      <c r="D70" s="16"/>
      <c r="E70" s="16"/>
      <c r="F70" s="16"/>
      <c r="G70" s="16"/>
    </row>
    <row r="71" spans="1:7">
      <c r="A71" s="16"/>
      <c r="B71" s="16"/>
      <c r="C71" s="16"/>
      <c r="D71" s="16"/>
      <c r="E71" s="16"/>
      <c r="F71" s="16"/>
      <c r="G71" s="16"/>
    </row>
    <row r="125" spans="1:5" ht="15.75" thickBot="1"/>
    <row r="126" spans="1:5">
      <c r="A126" s="1962"/>
      <c r="B126" s="2197"/>
      <c r="C126" s="2197"/>
      <c r="D126" s="2197"/>
      <c r="E126" s="1964"/>
    </row>
    <row r="127" spans="1:5">
      <c r="A127" s="2511"/>
      <c r="E127" s="2678"/>
    </row>
    <row r="128" spans="1:5">
      <c r="A128" s="2511"/>
      <c r="E128" s="2678"/>
    </row>
    <row r="129" spans="1:6">
      <c r="A129" s="2511"/>
      <c r="E129" s="2678"/>
    </row>
    <row r="130" spans="1:6">
      <c r="A130" s="2511"/>
      <c r="E130" s="2678"/>
    </row>
    <row r="131" spans="1:6">
      <c r="A131" s="2511"/>
      <c r="E131" s="2678"/>
    </row>
    <row r="132" spans="1:6">
      <c r="A132" s="2511"/>
      <c r="C132" s="2850"/>
      <c r="D132" s="2850"/>
      <c r="E132" s="2678"/>
    </row>
    <row r="133" spans="1:6">
      <c r="A133" s="2511"/>
      <c r="C133" s="1097"/>
      <c r="D133" s="1097"/>
      <c r="E133" s="2678"/>
    </row>
    <row r="134" spans="1:6">
      <c r="A134" s="2511"/>
      <c r="C134" s="1097"/>
      <c r="D134" s="1097"/>
      <c r="E134" s="2678"/>
    </row>
    <row r="135" spans="1:6">
      <c r="A135" s="2511"/>
      <c r="C135" s="1097"/>
      <c r="D135" s="1097"/>
      <c r="E135" s="2678"/>
    </row>
    <row r="136" spans="1:6">
      <c r="A136" s="2511"/>
      <c r="C136" s="1097"/>
      <c r="D136" s="1097"/>
      <c r="E136" s="2678"/>
      <c r="F136" s="2678"/>
    </row>
    <row r="137" spans="1:6">
      <c r="A137" s="2511"/>
      <c r="C137" s="1097"/>
      <c r="D137" s="1097"/>
      <c r="E137" s="2678"/>
      <c r="F137" s="2678"/>
    </row>
    <row r="138" spans="1:6">
      <c r="A138" s="2511"/>
      <c r="C138" s="1097"/>
      <c r="D138" s="1097"/>
      <c r="E138" s="2678"/>
      <c r="F138" s="2678"/>
    </row>
    <row r="139" spans="1:6">
      <c r="A139" s="2511"/>
      <c r="C139" s="1097"/>
      <c r="D139" s="1097"/>
      <c r="E139" s="2678"/>
      <c r="F139" s="2678"/>
    </row>
    <row r="140" spans="1:6">
      <c r="A140" s="2511"/>
      <c r="C140" s="1097"/>
      <c r="D140" s="1097"/>
      <c r="E140" s="2678"/>
      <c r="F140" s="2678"/>
    </row>
    <row r="141" spans="1:6">
      <c r="A141" s="2511"/>
      <c r="C141" s="1097"/>
      <c r="D141" s="1097"/>
      <c r="E141" s="2678"/>
      <c r="F141" s="2678"/>
    </row>
    <row r="142" spans="1:6">
      <c r="A142" s="2511"/>
      <c r="C142" s="1097"/>
      <c r="D142" s="1097"/>
      <c r="E142" s="2678"/>
      <c r="F142" s="2678"/>
    </row>
    <row r="143" spans="1:6">
      <c r="A143" s="2511"/>
      <c r="C143" s="1097"/>
      <c r="D143" s="1097"/>
      <c r="E143" s="2678"/>
      <c r="F143" s="2678"/>
    </row>
    <row r="144" spans="1:6">
      <c r="A144" s="2511"/>
      <c r="C144" s="1097"/>
      <c r="D144" s="1097"/>
      <c r="E144" s="2678"/>
      <c r="F144" s="2678"/>
    </row>
    <row r="145" spans="1:6">
      <c r="A145" s="2511"/>
      <c r="C145" s="1097"/>
      <c r="D145" s="1097"/>
      <c r="E145" s="2678"/>
      <c r="F145" s="2678"/>
    </row>
    <row r="146" spans="1:6">
      <c r="A146" s="2511"/>
      <c r="C146" s="1097"/>
      <c r="D146" s="1097"/>
      <c r="E146" s="2678"/>
      <c r="F146" s="2678"/>
    </row>
    <row r="147" spans="1:6">
      <c r="A147" s="2511"/>
      <c r="C147" s="1097"/>
      <c r="D147" s="1097"/>
      <c r="E147" s="2678"/>
      <c r="F147" s="2678"/>
    </row>
    <row r="148" spans="1:6">
      <c r="A148" s="2511"/>
      <c r="C148" s="1097"/>
      <c r="D148" s="1097"/>
      <c r="E148" s="2678"/>
      <c r="F148" s="2678"/>
    </row>
    <row r="149" spans="1:6">
      <c r="A149" s="2511"/>
      <c r="C149" s="1097"/>
      <c r="D149" s="1097"/>
      <c r="E149" s="2678"/>
      <c r="F149" s="2678"/>
    </row>
    <row r="150" spans="1:6">
      <c r="A150" s="2511"/>
      <c r="C150" s="1097"/>
      <c r="D150" s="1097"/>
      <c r="E150" s="2678"/>
      <c r="F150" s="2678"/>
    </row>
    <row r="151" spans="1:6">
      <c r="A151" s="2511"/>
      <c r="C151" s="1097"/>
      <c r="D151" s="1097"/>
      <c r="E151" s="2678"/>
      <c r="F151" s="2678"/>
    </row>
    <row r="152" spans="1:6">
      <c r="A152" s="2511"/>
      <c r="C152" s="1097"/>
      <c r="D152" s="1097"/>
      <c r="E152" s="2678"/>
      <c r="F152" s="2678"/>
    </row>
    <row r="153" spans="1:6">
      <c r="A153" s="2511"/>
      <c r="C153" s="1097"/>
      <c r="D153" s="1097"/>
      <c r="E153" s="2678"/>
      <c r="F153" s="2678"/>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3">
    <mergeCell ref="A62:F62"/>
    <mergeCell ref="A5:F7"/>
    <mergeCell ref="A9:F11"/>
  </mergeCells>
  <printOptions horizontalCentered="1" verticalCentered="1"/>
  <pageMargins left="0.5" right="0.5" top="0.5" bottom="0.5" header="0" footer="0"/>
  <pageSetup scale="73" orientation="portrait" r:id="rId1"/>
  <headerFooter alignWithMargins="0"/>
  <customProperties>
    <customPr name="_pios_id" r:id="rId2"/>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ransitionEvaluation="1">
    <tabColor theme="0" tint="-0.499984740745262"/>
  </sheetPr>
  <dimension ref="A1:O132"/>
  <sheetViews>
    <sheetView zoomScale="70" zoomScaleNormal="70" workbookViewId="0">
      <selection activeCell="K23" sqref="K23"/>
    </sheetView>
  </sheetViews>
  <sheetFormatPr defaultColWidth="9.6640625" defaultRowHeight="15"/>
  <cols>
    <col min="1" max="1" width="4.6640625" style="13" customWidth="1"/>
    <col min="2" max="2" width="31" style="13" customWidth="1"/>
    <col min="3" max="6" width="16.6640625" style="13" customWidth="1"/>
    <col min="7" max="7" width="13.6640625" style="13" customWidth="1"/>
    <col min="8" max="8" width="16.5546875" style="13" customWidth="1"/>
    <col min="9" max="14" width="12.6640625" style="13" customWidth="1"/>
    <col min="15" max="15" width="4.6640625" style="13" customWidth="1"/>
    <col min="16" max="16384" width="9.6640625" style="13"/>
  </cols>
  <sheetData>
    <row r="1" spans="1:15">
      <c r="A1" s="31" t="s">
        <v>1757</v>
      </c>
      <c r="B1" s="186"/>
      <c r="C1" s="66" t="s">
        <v>3200</v>
      </c>
      <c r="D1" s="186"/>
      <c r="E1" s="186" t="s">
        <v>1759</v>
      </c>
      <c r="F1" s="67" t="s">
        <v>1760</v>
      </c>
      <c r="G1" s="31" t="s">
        <v>1757</v>
      </c>
      <c r="H1" s="66"/>
      <c r="I1" s="188" t="s">
        <v>3200</v>
      </c>
      <c r="J1" s="66"/>
      <c r="K1" s="186"/>
      <c r="L1" s="187" t="s">
        <v>1759</v>
      </c>
      <c r="M1" s="188" t="s">
        <v>1760</v>
      </c>
      <c r="N1" s="66"/>
      <c r="O1" s="67"/>
    </row>
    <row r="2" spans="1:15">
      <c r="A2" s="71" t="str">
        <f>'Data Sheet'!$C$25</f>
        <v xml:space="preserve">Niagara Mohawk Power Corporation </v>
      </c>
      <c r="B2" s="80"/>
      <c r="C2" s="13" t="s">
        <v>1775</v>
      </c>
      <c r="D2" s="80"/>
      <c r="E2" s="80" t="s">
        <v>1761</v>
      </c>
      <c r="F2" s="72"/>
      <c r="G2" s="71" t="str">
        <f>'Data Sheet'!$C$25</f>
        <v xml:space="preserve">Niagara Mohawk Power Corporation </v>
      </c>
      <c r="I2" s="90" t="s">
        <v>1775</v>
      </c>
      <c r="K2" s="80"/>
      <c r="L2" s="77" t="s">
        <v>1761</v>
      </c>
      <c r="M2" s="90"/>
      <c r="O2" s="72"/>
    </row>
    <row r="3" spans="1:15" ht="15" customHeight="1">
      <c r="A3" s="73"/>
      <c r="B3" s="101"/>
      <c r="C3" s="76" t="s">
        <v>2907</v>
      </c>
      <c r="D3" s="101"/>
      <c r="E3" s="560" t="str">
        <f>'Data Sheet'!$C$40</f>
        <v>April 30, 2025</v>
      </c>
      <c r="F3" s="951" t="str">
        <f>'Data Sheet'!$C$38</f>
        <v>December 31, 2024</v>
      </c>
      <c r="G3" s="73"/>
      <c r="H3" s="76"/>
      <c r="I3" s="92" t="s">
        <v>2907</v>
      </c>
      <c r="J3" s="76"/>
      <c r="K3" s="101"/>
      <c r="L3" s="560" t="str">
        <f>'Data Sheet'!$C$40</f>
        <v>April 30, 2025</v>
      </c>
      <c r="M3" s="955" t="str">
        <f>'Data Sheet'!$C$38</f>
        <v>December 31, 2024</v>
      </c>
      <c r="N3" s="76"/>
      <c r="O3" s="75"/>
    </row>
    <row r="4" spans="1:15" ht="15" customHeight="1">
      <c r="A4" s="216"/>
      <c r="B4" s="190" t="s">
        <v>1288</v>
      </c>
      <c r="C4" s="190"/>
      <c r="D4" s="190"/>
      <c r="E4" s="190"/>
      <c r="F4" s="191"/>
      <c r="G4" s="189" t="s">
        <v>1288</v>
      </c>
      <c r="H4" s="190"/>
      <c r="I4" s="190"/>
      <c r="J4" s="190"/>
      <c r="K4" s="190"/>
      <c r="L4" s="190"/>
      <c r="M4" s="190"/>
      <c r="N4" s="190"/>
      <c r="O4" s="191"/>
    </row>
    <row r="5" spans="1:15">
      <c r="A5" s="3643" t="s">
        <v>4233</v>
      </c>
      <c r="B5" s="3595"/>
      <c r="C5" s="3595"/>
      <c r="D5" s="3507" t="s">
        <v>2649</v>
      </c>
      <c r="E5" s="3507"/>
      <c r="F5" s="3646"/>
      <c r="G5" s="3643" t="s">
        <v>4229</v>
      </c>
      <c r="H5" s="3595"/>
      <c r="I5" s="3595"/>
      <c r="J5" s="3595"/>
      <c r="K5" s="3595" t="s">
        <v>4225</v>
      </c>
      <c r="L5" s="3595"/>
      <c r="M5" s="3595"/>
      <c r="N5" s="3595"/>
      <c r="O5" s="3648"/>
    </row>
    <row r="6" spans="1:15" ht="15" customHeight="1">
      <c r="A6" s="3644"/>
      <c r="B6" s="3493"/>
      <c r="C6" s="3493"/>
      <c r="D6" s="3509"/>
      <c r="E6" s="3509"/>
      <c r="F6" s="3541"/>
      <c r="G6" s="3644"/>
      <c r="H6" s="3493"/>
      <c r="I6" s="3493"/>
      <c r="J6" s="3493"/>
      <c r="K6" s="3493"/>
      <c r="L6" s="3493"/>
      <c r="M6" s="3493"/>
      <c r="N6" s="3493"/>
      <c r="O6" s="3521"/>
    </row>
    <row r="7" spans="1:15">
      <c r="A7" s="71" t="s">
        <v>4232</v>
      </c>
      <c r="B7"/>
      <c r="C7"/>
      <c r="D7" s="3509"/>
      <c r="E7" s="3509"/>
      <c r="F7" s="3541"/>
      <c r="G7" s="3644"/>
      <c r="H7" s="3493"/>
      <c r="I7" s="3493"/>
      <c r="J7" s="3493"/>
      <c r="K7" s="3493" t="s">
        <v>4226</v>
      </c>
      <c r="L7" s="3493"/>
      <c r="M7" s="3493"/>
      <c r="N7" s="3493"/>
      <c r="O7" s="3521"/>
    </row>
    <row r="8" spans="1:15">
      <c r="A8" s="3645" t="s">
        <v>4231</v>
      </c>
      <c r="B8" s="3509"/>
      <c r="C8" s="3509"/>
      <c r="D8" s="3509"/>
      <c r="E8" s="3509"/>
      <c r="F8" s="3541"/>
      <c r="G8" s="3644"/>
      <c r="H8" s="3493"/>
      <c r="I8" s="3493"/>
      <c r="J8" s="3493"/>
      <c r="K8" s="3493"/>
      <c r="L8" s="3493"/>
      <c r="M8" s="3493"/>
      <c r="N8" s="3493"/>
      <c r="O8" s="3521"/>
    </row>
    <row r="9" spans="1:15">
      <c r="A9" s="3645"/>
      <c r="B9" s="3509"/>
      <c r="C9" s="3509"/>
      <c r="D9" s="3509" t="s">
        <v>4224</v>
      </c>
      <c r="E9" s="3509"/>
      <c r="F9" s="3541"/>
      <c r="G9" s="3647" t="s">
        <v>4228</v>
      </c>
      <c r="H9" s="3533"/>
      <c r="I9" s="3533"/>
      <c r="J9" s="3533"/>
      <c r="K9" s="3493" t="s">
        <v>4227</v>
      </c>
      <c r="L9" s="3493"/>
      <c r="M9" s="3493"/>
      <c r="N9" s="3493"/>
      <c r="O9" s="3521"/>
    </row>
    <row r="10" spans="1:15" ht="15" customHeight="1">
      <c r="A10" s="3645"/>
      <c r="B10" s="3509"/>
      <c r="C10" s="3509"/>
      <c r="D10" s="3509"/>
      <c r="E10" s="3509"/>
      <c r="F10" s="3541"/>
      <c r="G10" s="3647"/>
      <c r="H10" s="3533"/>
      <c r="I10" s="3533"/>
      <c r="J10" s="3533"/>
      <c r="K10" s="3493"/>
      <c r="L10" s="3493"/>
      <c r="M10" s="3493"/>
      <c r="N10" s="3493"/>
      <c r="O10" s="3521"/>
    </row>
    <row r="11" spans="1:15">
      <c r="A11" s="71" t="s">
        <v>4230</v>
      </c>
      <c r="B11" s="1339"/>
      <c r="C11" s="1339"/>
      <c r="D11" s="1339"/>
      <c r="E11" s="1339"/>
      <c r="F11" s="1342"/>
      <c r="G11" s="3647"/>
      <c r="H11" s="3533"/>
      <c r="I11" s="3533"/>
      <c r="J11" s="3533"/>
      <c r="K11"/>
      <c r="L11"/>
      <c r="M11"/>
      <c r="N11"/>
      <c r="O11" s="656"/>
    </row>
    <row r="12" spans="1:15">
      <c r="A12" s="73"/>
      <c r="B12" s="1340"/>
      <c r="C12" s="1340"/>
      <c r="D12" s="1340"/>
      <c r="E12" s="1340"/>
      <c r="F12" s="1341"/>
      <c r="G12" s="3647"/>
      <c r="H12" s="3533"/>
      <c r="I12" s="3533"/>
      <c r="J12" s="3533"/>
      <c r="O12" s="72"/>
    </row>
    <row r="13" spans="1:15">
      <c r="A13" s="311" t="s">
        <v>1686</v>
      </c>
      <c r="B13" s="514" t="s">
        <v>4445</v>
      </c>
      <c r="C13" s="903" t="s">
        <v>164</v>
      </c>
      <c r="D13" s="1212"/>
      <c r="E13" s="903" t="s">
        <v>4223</v>
      </c>
      <c r="F13" s="191"/>
      <c r="G13" s="903" t="s">
        <v>4223</v>
      </c>
      <c r="H13" s="1212"/>
      <c r="I13" s="903" t="s">
        <v>4223</v>
      </c>
      <c r="J13" s="1212"/>
      <c r="K13" s="903" t="s">
        <v>1642</v>
      </c>
      <c r="L13" s="1212"/>
      <c r="M13" s="903" t="s">
        <v>1643</v>
      </c>
      <c r="N13" s="1212"/>
      <c r="O13" s="89" t="s">
        <v>1686</v>
      </c>
    </row>
    <row r="14" spans="1:15">
      <c r="A14" s="79" t="s">
        <v>1689</v>
      </c>
      <c r="B14" s="515" t="s">
        <v>1644</v>
      </c>
      <c r="C14" s="514" t="s">
        <v>1689</v>
      </c>
      <c r="D14" s="429" t="s">
        <v>1645</v>
      </c>
      <c r="E14" s="429" t="s">
        <v>1689</v>
      </c>
      <c r="F14" s="278" t="s">
        <v>1645</v>
      </c>
      <c r="G14" s="283" t="s">
        <v>1689</v>
      </c>
      <c r="H14" s="514" t="s">
        <v>1645</v>
      </c>
      <c r="I14" s="429" t="s">
        <v>1689</v>
      </c>
      <c r="J14" s="429" t="s">
        <v>1645</v>
      </c>
      <c r="K14" s="429" t="s">
        <v>1689</v>
      </c>
      <c r="L14" s="429" t="s">
        <v>1645</v>
      </c>
      <c r="M14" s="429" t="s">
        <v>1689</v>
      </c>
      <c r="N14" s="429" t="s">
        <v>1645</v>
      </c>
      <c r="O14" s="82" t="s">
        <v>1689</v>
      </c>
    </row>
    <row r="15" spans="1:15">
      <c r="A15" s="118"/>
      <c r="B15" s="523" t="s">
        <v>2935</v>
      </c>
      <c r="C15" s="344" t="s">
        <v>2936</v>
      </c>
      <c r="D15" s="344" t="s">
        <v>2937</v>
      </c>
      <c r="E15" s="344" t="s">
        <v>2938</v>
      </c>
      <c r="F15" s="198" t="s">
        <v>2268</v>
      </c>
      <c r="G15" s="233" t="s">
        <v>2269</v>
      </c>
      <c r="H15" s="523" t="s">
        <v>2270</v>
      </c>
      <c r="I15" s="344" t="s">
        <v>2271</v>
      </c>
      <c r="J15" s="344" t="s">
        <v>2272</v>
      </c>
      <c r="K15" s="344" t="s">
        <v>2273</v>
      </c>
      <c r="L15" s="344" t="s">
        <v>2274</v>
      </c>
      <c r="M15" s="344" t="s">
        <v>2275</v>
      </c>
      <c r="N15" s="344" t="s">
        <v>168</v>
      </c>
      <c r="O15" s="94"/>
    </row>
    <row r="16" spans="1:15">
      <c r="A16" s="1213" t="s">
        <v>1646</v>
      </c>
      <c r="B16" s="225" t="s">
        <v>1647</v>
      </c>
      <c r="C16" s="202"/>
      <c r="D16" s="205"/>
      <c r="E16" s="205"/>
      <c r="F16" s="219"/>
      <c r="G16" s="204"/>
      <c r="H16" s="202"/>
      <c r="I16" s="205"/>
      <c r="J16" s="205"/>
      <c r="K16" s="205"/>
      <c r="L16" s="205"/>
      <c r="M16" s="205"/>
      <c r="N16" s="205"/>
      <c r="O16" s="221" t="s">
        <v>1646</v>
      </c>
    </row>
    <row r="17" spans="1:15">
      <c r="A17" s="283" t="s">
        <v>1648</v>
      </c>
      <c r="B17" s="83"/>
      <c r="C17" s="270"/>
      <c r="D17" s="299"/>
      <c r="E17" s="299"/>
      <c r="F17" s="238"/>
      <c r="G17" s="1214"/>
      <c r="H17" s="270"/>
      <c r="I17" s="299"/>
      <c r="J17" s="299"/>
      <c r="K17" s="299"/>
      <c r="L17" s="299"/>
      <c r="M17" s="299"/>
      <c r="N17" s="299"/>
      <c r="O17" s="195" t="s">
        <v>1648</v>
      </c>
    </row>
    <row r="18" spans="1:15">
      <c r="A18" s="232" t="s">
        <v>1649</v>
      </c>
      <c r="B18" s="77" t="s">
        <v>1650</v>
      </c>
      <c r="C18" s="299"/>
      <c r="D18" s="299"/>
      <c r="E18" s="299"/>
      <c r="F18" s="238"/>
      <c r="G18" s="1214"/>
      <c r="H18" s="270"/>
      <c r="I18" s="299"/>
      <c r="J18" s="299"/>
      <c r="K18" s="299"/>
      <c r="L18" s="299"/>
      <c r="M18" s="299"/>
      <c r="N18" s="299"/>
      <c r="O18" s="195" t="s">
        <v>1649</v>
      </c>
    </row>
    <row r="19" spans="1:15">
      <c r="A19" s="233" t="s">
        <v>1651</v>
      </c>
      <c r="B19" s="85" t="s">
        <v>1652</v>
      </c>
      <c r="C19" s="270"/>
      <c r="D19" s="299"/>
      <c r="E19" s="299"/>
      <c r="F19" s="238"/>
      <c r="G19" s="1214"/>
      <c r="H19" s="270"/>
      <c r="I19" s="299"/>
      <c r="J19" s="299"/>
      <c r="K19" s="299"/>
      <c r="L19" s="299"/>
      <c r="M19" s="299"/>
      <c r="N19" s="299"/>
      <c r="O19" s="195" t="s">
        <v>1651</v>
      </c>
    </row>
    <row r="20" spans="1:15">
      <c r="A20" s="1213" t="s">
        <v>1653</v>
      </c>
      <c r="B20" s="225" t="s">
        <v>1654</v>
      </c>
      <c r="C20" s="207"/>
      <c r="D20" s="207"/>
      <c r="E20" s="207"/>
      <c r="F20" s="222"/>
      <c r="G20" s="206"/>
      <c r="H20" s="208"/>
      <c r="I20" s="207"/>
      <c r="J20" s="207"/>
      <c r="K20" s="207"/>
      <c r="L20" s="207"/>
      <c r="M20" s="207"/>
      <c r="N20" s="207"/>
      <c r="O20" s="221" t="s">
        <v>1653</v>
      </c>
    </row>
    <row r="21" spans="1:15">
      <c r="A21" s="283" t="s">
        <v>1655</v>
      </c>
      <c r="B21" s="77"/>
      <c r="C21" s="561"/>
      <c r="D21" s="562"/>
      <c r="E21" s="562"/>
      <c r="F21" s="1215"/>
      <c r="G21" s="1216"/>
      <c r="H21" s="561"/>
      <c r="I21" s="562"/>
      <c r="J21" s="562"/>
      <c r="K21" s="562"/>
      <c r="L21" s="562"/>
      <c r="M21" s="562"/>
      <c r="N21" s="562"/>
      <c r="O21" s="195" t="s">
        <v>1655</v>
      </c>
    </row>
    <row r="22" spans="1:15">
      <c r="A22" s="232" t="s">
        <v>1656</v>
      </c>
      <c r="B22" s="77" t="s">
        <v>1657</v>
      </c>
      <c r="C22" s="299"/>
      <c r="D22" s="299"/>
      <c r="E22" s="299"/>
      <c r="F22" s="238"/>
      <c r="G22" s="1214"/>
      <c r="H22" s="270"/>
      <c r="I22" s="299"/>
      <c r="J22" s="299"/>
      <c r="K22" s="299"/>
      <c r="L22" s="299"/>
      <c r="M22" s="299"/>
      <c r="N22" s="299"/>
      <c r="O22" s="195" t="s">
        <v>1656</v>
      </c>
    </row>
    <row r="23" spans="1:15">
      <c r="A23" s="233" t="s">
        <v>1658</v>
      </c>
      <c r="B23" s="77"/>
      <c r="C23" s="271"/>
      <c r="D23" s="390"/>
      <c r="E23" s="390"/>
      <c r="F23" s="239"/>
      <c r="G23" s="93"/>
      <c r="H23" s="271"/>
      <c r="I23" s="390"/>
      <c r="J23" s="390"/>
      <c r="K23" s="390"/>
      <c r="L23" s="390"/>
      <c r="M23" s="390"/>
      <c r="N23" s="390"/>
      <c r="O23" s="195" t="s">
        <v>1658</v>
      </c>
    </row>
    <row r="24" spans="1:15">
      <c r="A24" s="1213" t="s">
        <v>1659</v>
      </c>
      <c r="B24" s="225"/>
      <c r="C24" s="207"/>
      <c r="D24" s="207"/>
      <c r="E24" s="207"/>
      <c r="F24" s="222"/>
      <c r="G24" s="206"/>
      <c r="H24" s="208"/>
      <c r="I24" s="207"/>
      <c r="J24" s="207"/>
      <c r="K24" s="207"/>
      <c r="L24" s="207"/>
      <c r="M24" s="207"/>
      <c r="N24" s="207"/>
      <c r="O24" s="221" t="s">
        <v>1659</v>
      </c>
    </row>
    <row r="25" spans="1:15">
      <c r="A25" s="233" t="s">
        <v>1703</v>
      </c>
      <c r="B25" s="85"/>
      <c r="C25" s="390"/>
      <c r="D25" s="390"/>
      <c r="E25" s="390"/>
      <c r="F25" s="239"/>
      <c r="G25" s="93"/>
      <c r="H25" s="271"/>
      <c r="I25" s="390"/>
      <c r="J25" s="390"/>
      <c r="K25" s="390"/>
      <c r="L25" s="390"/>
      <c r="M25" s="390"/>
      <c r="N25" s="390"/>
      <c r="O25" s="198" t="s">
        <v>1703</v>
      </c>
    </row>
    <row r="26" spans="1:15">
      <c r="A26" s="233" t="s">
        <v>1704</v>
      </c>
      <c r="B26" s="85"/>
      <c r="C26" s="390"/>
      <c r="D26" s="390"/>
      <c r="E26" s="390"/>
      <c r="F26" s="239"/>
      <c r="G26" s="93"/>
      <c r="H26" s="271"/>
      <c r="I26" s="390"/>
      <c r="J26" s="390"/>
      <c r="K26" s="390"/>
      <c r="L26" s="390"/>
      <c r="M26" s="390"/>
      <c r="N26" s="390"/>
      <c r="O26" s="198" t="s">
        <v>1704</v>
      </c>
    </row>
    <row r="27" spans="1:15">
      <c r="A27" s="233" t="s">
        <v>1705</v>
      </c>
      <c r="B27" s="85"/>
      <c r="C27" s="390"/>
      <c r="D27" s="390"/>
      <c r="E27" s="390"/>
      <c r="F27" s="239"/>
      <c r="G27" s="93"/>
      <c r="H27" s="271"/>
      <c r="I27" s="390"/>
      <c r="J27" s="390"/>
      <c r="K27" s="390"/>
      <c r="L27" s="390"/>
      <c r="M27" s="390"/>
      <c r="N27" s="390"/>
      <c r="O27" s="198" t="s">
        <v>1705</v>
      </c>
    </row>
    <row r="28" spans="1:15">
      <c r="A28" s="233" t="s">
        <v>1706</v>
      </c>
      <c r="B28" s="85"/>
      <c r="C28" s="390"/>
      <c r="D28" s="390"/>
      <c r="E28" s="390"/>
      <c r="F28" s="239"/>
      <c r="G28" s="93"/>
      <c r="H28" s="271"/>
      <c r="I28" s="390"/>
      <c r="J28" s="390"/>
      <c r="K28" s="390"/>
      <c r="L28" s="390"/>
      <c r="M28" s="390"/>
      <c r="N28" s="390"/>
      <c r="O28" s="198" t="s">
        <v>1706</v>
      </c>
    </row>
    <row r="29" spans="1:15">
      <c r="A29" s="233" t="s">
        <v>1707</v>
      </c>
      <c r="B29" s="85"/>
      <c r="C29" s="390"/>
      <c r="D29" s="390"/>
      <c r="E29" s="390"/>
      <c r="F29" s="239"/>
      <c r="G29" s="93"/>
      <c r="H29" s="271"/>
      <c r="I29" s="390"/>
      <c r="J29" s="390"/>
      <c r="K29" s="390"/>
      <c r="L29" s="390"/>
      <c r="M29" s="390"/>
      <c r="N29" s="390"/>
      <c r="O29" s="198" t="s">
        <v>1707</v>
      </c>
    </row>
    <row r="30" spans="1:15">
      <c r="A30" s="233" t="s">
        <v>1708</v>
      </c>
      <c r="B30" s="85" t="s">
        <v>2253</v>
      </c>
      <c r="C30" s="390"/>
      <c r="D30" s="390"/>
      <c r="E30" s="390"/>
      <c r="F30" s="239"/>
      <c r="G30" s="93"/>
      <c r="H30" s="271"/>
      <c r="I30" s="390"/>
      <c r="J30" s="390"/>
      <c r="K30" s="390"/>
      <c r="L30" s="390"/>
      <c r="M30" s="390"/>
      <c r="N30" s="390"/>
      <c r="O30" s="198" t="s">
        <v>1708</v>
      </c>
    </row>
    <row r="31" spans="1:15">
      <c r="A31" s="283" t="s">
        <v>1709</v>
      </c>
      <c r="B31" s="77"/>
      <c r="C31" s="299"/>
      <c r="D31" s="299"/>
      <c r="E31" s="299"/>
      <c r="F31" s="238"/>
      <c r="G31" s="1214"/>
      <c r="H31" s="270"/>
      <c r="I31" s="299"/>
      <c r="J31" s="299"/>
      <c r="K31" s="299"/>
      <c r="L31" s="299"/>
      <c r="M31" s="299"/>
      <c r="N31" s="299"/>
      <c r="O31" s="195" t="s">
        <v>1709</v>
      </c>
    </row>
    <row r="32" spans="1:15">
      <c r="A32" s="232" t="s">
        <v>1710</v>
      </c>
      <c r="B32" s="77" t="s">
        <v>1660</v>
      </c>
      <c r="C32" s="299"/>
      <c r="D32" s="299"/>
      <c r="E32" s="299"/>
      <c r="F32" s="238"/>
      <c r="G32" s="1214"/>
      <c r="H32" s="270"/>
      <c r="I32" s="299"/>
      <c r="J32" s="299"/>
      <c r="K32" s="299"/>
      <c r="L32" s="299"/>
      <c r="M32" s="299"/>
      <c r="N32" s="299"/>
      <c r="O32" s="195" t="s">
        <v>1710</v>
      </c>
    </row>
    <row r="33" spans="1:15">
      <c r="A33" s="233" t="s">
        <v>1711</v>
      </c>
      <c r="B33" s="77" t="s">
        <v>1661</v>
      </c>
      <c r="C33" s="299"/>
      <c r="D33" s="299"/>
      <c r="E33" s="299"/>
      <c r="F33" s="238"/>
      <c r="G33" s="1214"/>
      <c r="H33" s="270"/>
      <c r="I33" s="299"/>
      <c r="J33" s="299"/>
      <c r="K33" s="299"/>
      <c r="L33" s="299"/>
      <c r="M33" s="299"/>
      <c r="N33" s="299"/>
      <c r="O33" s="195" t="s">
        <v>1711</v>
      </c>
    </row>
    <row r="34" spans="1:15">
      <c r="A34" s="1213" t="s">
        <v>1712</v>
      </c>
      <c r="B34" s="225" t="s">
        <v>1662</v>
      </c>
      <c r="C34" s="207"/>
      <c r="D34" s="207"/>
      <c r="E34" s="207"/>
      <c r="F34" s="222"/>
      <c r="G34" s="206"/>
      <c r="H34" s="208"/>
      <c r="I34" s="207"/>
      <c r="J34" s="207"/>
      <c r="K34" s="207"/>
      <c r="L34" s="207"/>
      <c r="M34" s="207"/>
      <c r="N34" s="207"/>
      <c r="O34" s="221" t="s">
        <v>1712</v>
      </c>
    </row>
    <row r="35" spans="1:15">
      <c r="A35" s="233" t="s">
        <v>1713</v>
      </c>
      <c r="B35" s="85"/>
      <c r="C35" s="390"/>
      <c r="D35" s="390"/>
      <c r="E35" s="390"/>
      <c r="F35" s="239"/>
      <c r="G35" s="93"/>
      <c r="H35" s="271"/>
      <c r="I35" s="390"/>
      <c r="J35" s="390"/>
      <c r="K35" s="390"/>
      <c r="L35" s="390"/>
      <c r="M35" s="390"/>
      <c r="N35" s="390"/>
      <c r="O35" s="198" t="s">
        <v>1713</v>
      </c>
    </row>
    <row r="36" spans="1:15">
      <c r="A36" s="283" t="s">
        <v>558</v>
      </c>
      <c r="B36" s="77" t="s">
        <v>1663</v>
      </c>
      <c r="C36" s="299"/>
      <c r="D36" s="299"/>
      <c r="E36" s="299"/>
      <c r="F36" s="238"/>
      <c r="G36" s="1214"/>
      <c r="H36" s="270"/>
      <c r="I36" s="299"/>
      <c r="J36" s="299"/>
      <c r="K36" s="299"/>
      <c r="L36" s="299"/>
      <c r="M36" s="299"/>
      <c r="N36" s="299"/>
      <c r="O36" s="195" t="s">
        <v>558</v>
      </c>
    </row>
    <row r="37" spans="1:15">
      <c r="A37" s="233" t="s">
        <v>559</v>
      </c>
      <c r="B37" s="77"/>
      <c r="C37" s="299"/>
      <c r="D37" s="299"/>
      <c r="E37" s="299"/>
      <c r="F37" s="238"/>
      <c r="G37" s="1214"/>
      <c r="H37" s="270"/>
      <c r="I37" s="299"/>
      <c r="J37" s="299"/>
      <c r="K37" s="299"/>
      <c r="L37" s="299"/>
      <c r="M37" s="299"/>
      <c r="N37" s="299"/>
      <c r="O37" s="195" t="s">
        <v>559</v>
      </c>
    </row>
    <row r="38" spans="1:15">
      <c r="A38" s="1213" t="s">
        <v>560</v>
      </c>
      <c r="B38" s="225"/>
      <c r="C38" s="207"/>
      <c r="D38" s="207"/>
      <c r="E38" s="207"/>
      <c r="F38" s="222"/>
      <c r="G38" s="206"/>
      <c r="H38" s="208"/>
      <c r="I38" s="207"/>
      <c r="J38" s="207"/>
      <c r="K38" s="207"/>
      <c r="L38" s="207"/>
      <c r="M38" s="207"/>
      <c r="N38" s="207"/>
      <c r="O38" s="221" t="s">
        <v>560</v>
      </c>
    </row>
    <row r="39" spans="1:15">
      <c r="A39" s="233" t="s">
        <v>561</v>
      </c>
      <c r="B39" s="85"/>
      <c r="C39" s="390"/>
      <c r="D39" s="390"/>
      <c r="E39" s="390"/>
      <c r="F39" s="239"/>
      <c r="G39" s="93"/>
      <c r="H39" s="271"/>
      <c r="I39" s="390"/>
      <c r="J39" s="390"/>
      <c r="K39" s="390"/>
      <c r="L39" s="390"/>
      <c r="M39" s="390"/>
      <c r="N39" s="390"/>
      <c r="O39" s="198" t="s">
        <v>561</v>
      </c>
    </row>
    <row r="40" spans="1:15">
      <c r="A40" s="233" t="s">
        <v>562</v>
      </c>
      <c r="B40" s="85"/>
      <c r="C40" s="390"/>
      <c r="D40" s="390"/>
      <c r="E40" s="390"/>
      <c r="F40" s="239"/>
      <c r="G40" s="93"/>
      <c r="H40" s="271"/>
      <c r="I40" s="390"/>
      <c r="J40" s="390"/>
      <c r="K40" s="390"/>
      <c r="L40" s="390"/>
      <c r="M40" s="390"/>
      <c r="N40" s="390"/>
      <c r="O40" s="198" t="s">
        <v>562</v>
      </c>
    </row>
    <row r="41" spans="1:15">
      <c r="A41" s="233" t="s">
        <v>563</v>
      </c>
      <c r="B41" s="85"/>
      <c r="C41" s="390"/>
      <c r="D41" s="390"/>
      <c r="E41" s="390"/>
      <c r="F41" s="239"/>
      <c r="G41" s="93"/>
      <c r="H41" s="271"/>
      <c r="I41" s="390"/>
      <c r="J41" s="390"/>
      <c r="K41" s="390"/>
      <c r="L41" s="390"/>
      <c r="M41" s="390"/>
      <c r="N41" s="390"/>
      <c r="O41" s="198" t="s">
        <v>563</v>
      </c>
    </row>
    <row r="42" spans="1:15">
      <c r="A42" s="233" t="s">
        <v>564</v>
      </c>
      <c r="B42" s="85"/>
      <c r="C42" s="390"/>
      <c r="D42" s="390"/>
      <c r="E42" s="390"/>
      <c r="F42" s="239"/>
      <c r="G42" s="93"/>
      <c r="H42" s="271"/>
      <c r="I42" s="390"/>
      <c r="J42" s="390"/>
      <c r="K42" s="390"/>
      <c r="L42" s="390"/>
      <c r="M42" s="390"/>
      <c r="N42" s="390"/>
      <c r="O42" s="198" t="s">
        <v>564</v>
      </c>
    </row>
    <row r="43" spans="1:15">
      <c r="A43" s="233" t="s">
        <v>2293</v>
      </c>
      <c r="B43" s="85" t="s">
        <v>2253</v>
      </c>
      <c r="C43" s="390"/>
      <c r="D43" s="390"/>
      <c r="E43" s="390"/>
      <c r="F43" s="239"/>
      <c r="G43" s="93"/>
      <c r="H43" s="271"/>
      <c r="I43" s="390"/>
      <c r="J43" s="390"/>
      <c r="K43" s="390"/>
      <c r="L43" s="390"/>
      <c r="M43" s="390"/>
      <c r="N43" s="390"/>
      <c r="O43" s="198" t="s">
        <v>2293</v>
      </c>
    </row>
    <row r="44" spans="1:15">
      <c r="A44" s="1213" t="s">
        <v>2294</v>
      </c>
      <c r="B44" s="225" t="s">
        <v>1664</v>
      </c>
      <c r="C44" s="202"/>
      <c r="D44" s="205"/>
      <c r="E44" s="205"/>
      <c r="F44" s="219"/>
      <c r="G44" s="204"/>
      <c r="H44" s="202"/>
      <c r="I44" s="205"/>
      <c r="J44" s="205"/>
      <c r="K44" s="205"/>
      <c r="L44" s="205"/>
      <c r="M44" s="205"/>
      <c r="N44" s="205"/>
      <c r="O44" s="221" t="s">
        <v>2294</v>
      </c>
    </row>
    <row r="45" spans="1:15">
      <c r="A45" s="283" t="s">
        <v>2295</v>
      </c>
      <c r="B45" s="77"/>
      <c r="C45" s="299"/>
      <c r="D45" s="299"/>
      <c r="E45" s="299"/>
      <c r="F45" s="238"/>
      <c r="G45" s="1214"/>
      <c r="H45" s="270"/>
      <c r="I45" s="299"/>
      <c r="J45" s="299"/>
      <c r="K45" s="299"/>
      <c r="L45" s="299"/>
      <c r="M45" s="299"/>
      <c r="N45" s="299"/>
      <c r="O45" s="195" t="s">
        <v>2295</v>
      </c>
    </row>
    <row r="46" spans="1:15">
      <c r="A46" s="232" t="s">
        <v>2296</v>
      </c>
      <c r="B46" s="77" t="s">
        <v>1665</v>
      </c>
      <c r="C46" s="299"/>
      <c r="D46" s="299"/>
      <c r="E46" s="299"/>
      <c r="F46" s="238"/>
      <c r="G46" s="1214"/>
      <c r="H46" s="270"/>
      <c r="I46" s="299"/>
      <c r="J46" s="299"/>
      <c r="K46" s="299"/>
      <c r="L46" s="299"/>
      <c r="M46" s="299"/>
      <c r="N46" s="299"/>
      <c r="O46" s="195" t="s">
        <v>2296</v>
      </c>
    </row>
    <row r="47" spans="1:15">
      <c r="A47" s="233" t="s">
        <v>2297</v>
      </c>
      <c r="B47" s="77" t="s">
        <v>1666</v>
      </c>
      <c r="C47" s="270"/>
      <c r="D47" s="299"/>
      <c r="E47" s="299"/>
      <c r="F47" s="238"/>
      <c r="G47" s="1214"/>
      <c r="H47" s="270"/>
      <c r="I47" s="299"/>
      <c r="J47" s="299"/>
      <c r="K47" s="299"/>
      <c r="L47" s="299"/>
      <c r="M47" s="299"/>
      <c r="N47" s="299"/>
      <c r="O47" s="195" t="s">
        <v>2297</v>
      </c>
    </row>
    <row r="48" spans="1:15">
      <c r="A48" s="1213" t="s">
        <v>2298</v>
      </c>
      <c r="B48" s="225" t="s">
        <v>1667</v>
      </c>
      <c r="C48" s="207"/>
      <c r="D48" s="207"/>
      <c r="E48" s="207"/>
      <c r="F48" s="222"/>
      <c r="G48" s="206"/>
      <c r="H48" s="208"/>
      <c r="I48" s="207"/>
      <c r="J48" s="207"/>
      <c r="K48" s="207"/>
      <c r="L48" s="207"/>
      <c r="M48" s="207"/>
      <c r="N48" s="207"/>
      <c r="O48" s="221" t="s">
        <v>2298</v>
      </c>
    </row>
    <row r="49" spans="1:15">
      <c r="A49" s="233" t="s">
        <v>2299</v>
      </c>
      <c r="B49" s="85" t="s">
        <v>1668</v>
      </c>
      <c r="C49" s="390"/>
      <c r="D49" s="390"/>
      <c r="E49" s="390"/>
      <c r="F49" s="239"/>
      <c r="G49" s="93"/>
      <c r="H49" s="271"/>
      <c r="I49" s="390"/>
      <c r="J49" s="390"/>
      <c r="K49" s="390"/>
      <c r="L49" s="390"/>
      <c r="M49" s="390"/>
      <c r="N49" s="390"/>
      <c r="O49" s="198" t="s">
        <v>2299</v>
      </c>
    </row>
    <row r="50" spans="1:15">
      <c r="A50" s="233" t="s">
        <v>2300</v>
      </c>
      <c r="B50" s="85" t="s">
        <v>1669</v>
      </c>
      <c r="C50" s="390"/>
      <c r="D50" s="390"/>
      <c r="E50" s="390"/>
      <c r="F50" s="239"/>
      <c r="G50" s="93"/>
      <c r="H50" s="271"/>
      <c r="I50" s="390"/>
      <c r="J50" s="390"/>
      <c r="K50" s="390"/>
      <c r="L50" s="390"/>
      <c r="M50" s="390"/>
      <c r="N50" s="390"/>
      <c r="O50" s="198" t="s">
        <v>2300</v>
      </c>
    </row>
    <row r="51" spans="1:15">
      <c r="A51" s="71"/>
      <c r="B51" s="515" t="s">
        <v>1670</v>
      </c>
      <c r="C51" s="1217"/>
      <c r="D51" s="1218"/>
      <c r="E51" s="1218"/>
      <c r="F51" s="1219"/>
      <c r="G51" s="1220"/>
      <c r="H51" s="1218"/>
      <c r="I51" s="1218"/>
      <c r="J51" s="1218"/>
      <c r="K51" s="1218"/>
      <c r="L51" s="1218"/>
      <c r="M51" s="1218"/>
      <c r="N51" s="1221"/>
      <c r="O51" s="72"/>
    </row>
    <row r="52" spans="1:15">
      <c r="A52" s="1213" t="s">
        <v>2301</v>
      </c>
      <c r="B52" s="225" t="s">
        <v>1671</v>
      </c>
      <c r="C52" s="207"/>
      <c r="D52" s="207"/>
      <c r="E52" s="207"/>
      <c r="F52" s="222"/>
      <c r="G52" s="206"/>
      <c r="H52" s="208"/>
      <c r="I52" s="207"/>
      <c r="J52" s="207"/>
      <c r="K52" s="207"/>
      <c r="L52" s="207"/>
      <c r="M52" s="207"/>
      <c r="N52" s="207"/>
      <c r="O52" s="221" t="s">
        <v>2301</v>
      </c>
    </row>
    <row r="53" spans="1:15">
      <c r="A53" s="233" t="s">
        <v>2302</v>
      </c>
      <c r="B53" s="85" t="s">
        <v>1672</v>
      </c>
      <c r="C53" s="390"/>
      <c r="D53" s="390"/>
      <c r="E53" s="390"/>
      <c r="F53" s="239"/>
      <c r="G53" s="93"/>
      <c r="H53" s="271"/>
      <c r="I53" s="390"/>
      <c r="J53" s="390"/>
      <c r="K53" s="390"/>
      <c r="L53" s="390"/>
      <c r="M53" s="390"/>
      <c r="N53" s="390"/>
      <c r="O53" s="198" t="s">
        <v>2302</v>
      </c>
    </row>
    <row r="54" spans="1:15">
      <c r="A54" s="233" t="s">
        <v>2303</v>
      </c>
      <c r="B54" s="85" t="s">
        <v>1673</v>
      </c>
      <c r="C54" s="390"/>
      <c r="D54" s="390"/>
      <c r="E54" s="390"/>
      <c r="F54" s="239"/>
      <c r="G54" s="93"/>
      <c r="H54" s="271"/>
      <c r="I54" s="390"/>
      <c r="J54" s="390"/>
      <c r="K54" s="390"/>
      <c r="L54" s="390"/>
      <c r="M54" s="390"/>
      <c r="N54" s="390"/>
      <c r="O54" s="198" t="s">
        <v>2303</v>
      </c>
    </row>
    <row r="55" spans="1:15">
      <c r="A55" s="233" t="s">
        <v>2304</v>
      </c>
      <c r="B55" s="85" t="s">
        <v>1674</v>
      </c>
      <c r="C55" s="390"/>
      <c r="D55" s="390"/>
      <c r="E55" s="390"/>
      <c r="F55" s="239"/>
      <c r="G55" s="93"/>
      <c r="H55" s="271"/>
      <c r="I55" s="390"/>
      <c r="J55" s="390"/>
      <c r="K55" s="390"/>
      <c r="L55" s="390"/>
      <c r="M55" s="390"/>
      <c r="N55" s="390"/>
      <c r="O55" s="198" t="s">
        <v>2304</v>
      </c>
    </row>
    <row r="56" spans="1:15">
      <c r="A56" s="1213" t="s">
        <v>2305</v>
      </c>
      <c r="B56" s="225" t="s">
        <v>1664</v>
      </c>
      <c r="C56" s="208"/>
      <c r="D56" s="207"/>
      <c r="E56" s="207"/>
      <c r="F56" s="222"/>
      <c r="G56" s="206"/>
      <c r="H56" s="208"/>
      <c r="I56" s="207"/>
      <c r="J56" s="207"/>
      <c r="K56" s="207"/>
      <c r="L56" s="207"/>
      <c r="M56" s="207"/>
      <c r="N56" s="207"/>
      <c r="O56" s="221" t="s">
        <v>2305</v>
      </c>
    </row>
    <row r="57" spans="1:15">
      <c r="A57" s="283" t="s">
        <v>2306</v>
      </c>
      <c r="C57" s="270"/>
      <c r="D57" s="299"/>
      <c r="E57" s="299"/>
      <c r="F57" s="238"/>
      <c r="G57" s="1214"/>
      <c r="H57" s="270"/>
      <c r="I57" s="299"/>
      <c r="J57" s="299"/>
      <c r="K57" s="299"/>
      <c r="L57" s="299"/>
      <c r="M57" s="299"/>
      <c r="N57" s="299"/>
      <c r="O57" s="195" t="s">
        <v>2306</v>
      </c>
    </row>
    <row r="58" spans="1:15">
      <c r="A58" s="232" t="s">
        <v>2307</v>
      </c>
      <c r="B58" s="77" t="s">
        <v>1665</v>
      </c>
      <c r="C58" s="299"/>
      <c r="D58" s="299"/>
      <c r="E58" s="299"/>
      <c r="F58" s="238"/>
      <c r="G58" s="1214"/>
      <c r="H58" s="270"/>
      <c r="I58" s="299"/>
      <c r="J58" s="299"/>
      <c r="K58" s="299"/>
      <c r="L58" s="299"/>
      <c r="M58" s="299"/>
      <c r="N58" s="299"/>
      <c r="O58" s="195" t="s">
        <v>2307</v>
      </c>
    </row>
    <row r="59" spans="1:15">
      <c r="A59" s="233" t="s">
        <v>2308</v>
      </c>
      <c r="B59" s="77" t="s">
        <v>1666</v>
      </c>
      <c r="C59" s="270"/>
      <c r="D59" s="299"/>
      <c r="E59" s="299"/>
      <c r="F59" s="238"/>
      <c r="G59" s="1214"/>
      <c r="H59" s="270"/>
      <c r="I59" s="299"/>
      <c r="J59" s="299"/>
      <c r="K59" s="299"/>
      <c r="L59" s="299"/>
      <c r="M59" s="299"/>
      <c r="N59" s="299"/>
      <c r="O59" s="195" t="s">
        <v>2308</v>
      </c>
    </row>
    <row r="60" spans="1:15">
      <c r="A60" s="1213" t="s">
        <v>2309</v>
      </c>
      <c r="B60" s="225" t="s">
        <v>1667</v>
      </c>
      <c r="C60" s="207"/>
      <c r="D60" s="207"/>
      <c r="E60" s="207"/>
      <c r="F60" s="222"/>
      <c r="G60" s="206"/>
      <c r="H60" s="208"/>
      <c r="I60" s="207"/>
      <c r="J60" s="207"/>
      <c r="K60" s="207"/>
      <c r="L60" s="207"/>
      <c r="M60" s="207"/>
      <c r="N60" s="207"/>
      <c r="O60" s="221" t="s">
        <v>2309</v>
      </c>
    </row>
    <row r="61" spans="1:15">
      <c r="A61" s="233" t="s">
        <v>2310</v>
      </c>
      <c r="B61" s="85" t="s">
        <v>1668</v>
      </c>
      <c r="C61" s="390"/>
      <c r="D61" s="390"/>
      <c r="E61" s="390"/>
      <c r="F61" s="239"/>
      <c r="G61" s="93"/>
      <c r="H61" s="271"/>
      <c r="I61" s="390"/>
      <c r="J61" s="390"/>
      <c r="K61" s="390"/>
      <c r="L61" s="390"/>
      <c r="M61" s="390"/>
      <c r="N61" s="390"/>
      <c r="O61" s="198" t="s">
        <v>2310</v>
      </c>
    </row>
    <row r="62" spans="1:15" ht="15.75" thickBot="1">
      <c r="A62" s="1222" t="s">
        <v>2311</v>
      </c>
      <c r="B62" s="1223" t="s">
        <v>1669</v>
      </c>
      <c r="C62" s="405"/>
      <c r="D62" s="1204"/>
      <c r="E62" s="1204"/>
      <c r="F62" s="1224"/>
      <c r="G62" s="1203"/>
      <c r="H62" s="405"/>
      <c r="I62" s="1204"/>
      <c r="J62" s="1204"/>
      <c r="K62" s="1204"/>
      <c r="L62" s="1204"/>
      <c r="M62" s="1204"/>
      <c r="N62" s="1204"/>
      <c r="O62" s="1225" t="s">
        <v>2311</v>
      </c>
    </row>
    <row r="63" spans="1:15">
      <c r="A63" s="13" t="s">
        <v>4496</v>
      </c>
      <c r="G63" s="13" t="s">
        <v>4496</v>
      </c>
    </row>
    <row r="64" spans="1:15">
      <c r="A64" s="16" t="s">
        <v>4447</v>
      </c>
      <c r="B64" s="16"/>
      <c r="C64" s="16"/>
      <c r="D64" s="16"/>
      <c r="E64" s="16"/>
      <c r="F64" s="16"/>
      <c r="G64" s="16" t="s">
        <v>4448</v>
      </c>
      <c r="H64" s="16"/>
      <c r="I64" s="16"/>
      <c r="J64" s="16"/>
      <c r="K64" s="16"/>
      <c r="L64" s="16"/>
      <c r="M64" s="16"/>
      <c r="N64" s="16"/>
      <c r="O64" s="16"/>
    </row>
    <row r="67" spans="1:15" ht="15.75" thickBot="1">
      <c r="A67"/>
      <c r="B67"/>
      <c r="C67"/>
      <c r="D67"/>
      <c r="E67"/>
      <c r="F67"/>
      <c r="G67"/>
      <c r="H67"/>
      <c r="I67"/>
      <c r="J67"/>
      <c r="K67"/>
      <c r="L67"/>
      <c r="M67"/>
      <c r="N67"/>
      <c r="O67"/>
    </row>
    <row r="68" spans="1:15">
      <c r="A68" s="31" t="s">
        <v>1757</v>
      </c>
      <c r="B68" s="186"/>
      <c r="C68" s="66" t="s">
        <v>3200</v>
      </c>
      <c r="D68" s="186"/>
      <c r="E68" s="186" t="s">
        <v>1759</v>
      </c>
      <c r="F68" s="67" t="s">
        <v>1760</v>
      </c>
      <c r="G68" s="31" t="s">
        <v>1757</v>
      </c>
      <c r="H68" s="66"/>
      <c r="I68" s="188" t="s">
        <v>3200</v>
      </c>
      <c r="J68" s="66"/>
      <c r="K68" s="186"/>
      <c r="L68" s="187" t="s">
        <v>1759</v>
      </c>
      <c r="M68" s="188" t="s">
        <v>1760</v>
      </c>
      <c r="N68" s="66"/>
      <c r="O68" s="67"/>
    </row>
    <row r="69" spans="1:15">
      <c r="A69" s="71" t="str">
        <f>'Data Sheet'!$C$25</f>
        <v xml:space="preserve">Niagara Mohawk Power Corporation </v>
      </c>
      <c r="B69" s="80"/>
      <c r="C69" s="13" t="s">
        <v>1775</v>
      </c>
      <c r="D69" s="80"/>
      <c r="E69" s="80" t="s">
        <v>1761</v>
      </c>
      <c r="F69" s="72"/>
      <c r="G69" s="71" t="str">
        <f>'Data Sheet'!$C$25</f>
        <v xml:space="preserve">Niagara Mohawk Power Corporation </v>
      </c>
      <c r="I69" s="90" t="s">
        <v>1775</v>
      </c>
      <c r="K69" s="80"/>
      <c r="L69" s="77" t="s">
        <v>1761</v>
      </c>
      <c r="M69" s="90"/>
      <c r="O69" s="72"/>
    </row>
    <row r="70" spans="1:15">
      <c r="A70" s="73"/>
      <c r="B70" s="101"/>
      <c r="C70" s="76" t="s">
        <v>2907</v>
      </c>
      <c r="D70" s="101"/>
      <c r="E70" s="560" t="str">
        <f>'Data Sheet'!$C$40</f>
        <v>April 30, 2025</v>
      </c>
      <c r="F70" s="951" t="str">
        <f>'Data Sheet'!$C$38</f>
        <v>December 31, 2024</v>
      </c>
      <c r="G70" s="73"/>
      <c r="H70" s="76"/>
      <c r="I70" s="92" t="s">
        <v>2907</v>
      </c>
      <c r="J70" s="76"/>
      <c r="K70" s="101"/>
      <c r="L70" s="560" t="str">
        <f>'Data Sheet'!$C$40</f>
        <v>April 30, 2025</v>
      </c>
      <c r="M70" s="955" t="str">
        <f>'Data Sheet'!$C$38</f>
        <v>December 31, 2024</v>
      </c>
      <c r="N70" s="76"/>
      <c r="O70" s="75"/>
    </row>
    <row r="71" spans="1:15">
      <c r="A71" s="216"/>
      <c r="B71" s="190" t="s">
        <v>1288</v>
      </c>
      <c r="C71" s="190"/>
      <c r="D71" s="190"/>
      <c r="E71" s="190"/>
      <c r="F71" s="191"/>
      <c r="G71" s="189" t="s">
        <v>1288</v>
      </c>
      <c r="H71" s="190"/>
      <c r="I71" s="190"/>
      <c r="J71" s="190"/>
      <c r="K71" s="190"/>
      <c r="L71" s="190"/>
      <c r="M71" s="190"/>
      <c r="N71" s="190"/>
      <c r="O71" s="191"/>
    </row>
    <row r="72" spans="1:15">
      <c r="A72" s="86"/>
      <c r="B72" s="87"/>
      <c r="C72" s="87"/>
      <c r="D72" s="87"/>
      <c r="E72" s="87"/>
      <c r="F72" s="84"/>
      <c r="G72" s="3649" t="s">
        <v>2647</v>
      </c>
      <c r="H72" s="3511"/>
      <c r="I72" s="3511"/>
      <c r="J72" s="3511"/>
      <c r="O72" s="72"/>
    </row>
    <row r="73" spans="1:15">
      <c r="A73" s="3627" t="s">
        <v>2648</v>
      </c>
      <c r="B73" s="3513"/>
      <c r="C73" s="3513"/>
      <c r="D73" s="3596" t="s">
        <v>2649</v>
      </c>
      <c r="E73" s="3513"/>
      <c r="F73" s="3514"/>
      <c r="G73" s="3628"/>
      <c r="H73" s="3513"/>
      <c r="I73" s="3513"/>
      <c r="J73" s="3513"/>
      <c r="K73" s="3596" t="s">
        <v>2650</v>
      </c>
      <c r="L73" s="3513"/>
      <c r="M73" s="3513"/>
      <c r="N73" s="3513"/>
      <c r="O73" s="3514"/>
    </row>
    <row r="74" spans="1:15">
      <c r="A74" s="3628"/>
      <c r="B74" s="3513"/>
      <c r="C74" s="3513"/>
      <c r="D74" s="3513"/>
      <c r="E74" s="3513"/>
      <c r="F74" s="3514"/>
      <c r="G74" s="3628"/>
      <c r="H74" s="3513"/>
      <c r="I74" s="3513"/>
      <c r="J74" s="3513"/>
      <c r="K74" s="3513"/>
      <c r="L74" s="3513"/>
      <c r="M74" s="3513"/>
      <c r="N74" s="3513"/>
      <c r="O74" s="3514"/>
    </row>
    <row r="75" spans="1:15">
      <c r="A75" s="71" t="s">
        <v>2651</v>
      </c>
      <c r="D75" s="3513"/>
      <c r="E75" s="3513"/>
      <c r="F75" s="3514"/>
      <c r="G75" s="3628"/>
      <c r="H75" s="3513"/>
      <c r="I75" s="3513"/>
      <c r="J75" s="3513"/>
      <c r="K75" s="3596" t="s">
        <v>2652</v>
      </c>
      <c r="L75" s="3513"/>
      <c r="M75" s="3513"/>
      <c r="N75" s="3513"/>
      <c r="O75" s="3514"/>
    </row>
    <row r="76" spans="1:15">
      <c r="A76" s="3627" t="s">
        <v>2653</v>
      </c>
      <c r="B76" s="3513"/>
      <c r="C76" s="3513"/>
      <c r="D76" s="3513"/>
      <c r="E76" s="3513"/>
      <c r="F76" s="3514"/>
      <c r="G76" s="3628"/>
      <c r="H76" s="3513"/>
      <c r="I76" s="3513"/>
      <c r="J76" s="3513"/>
      <c r="K76" s="3513"/>
      <c r="L76" s="3513"/>
      <c r="M76" s="3513"/>
      <c r="N76" s="3513"/>
      <c r="O76" s="3514"/>
    </row>
    <row r="77" spans="1:15">
      <c r="A77" s="3628"/>
      <c r="B77" s="3513"/>
      <c r="C77" s="3513"/>
      <c r="D77" s="3513"/>
      <c r="E77" s="3513"/>
      <c r="F77" s="3514"/>
      <c r="G77" s="3627" t="s">
        <v>2654</v>
      </c>
      <c r="H77" s="3513"/>
      <c r="I77" s="3513"/>
      <c r="J77" s="3513"/>
      <c r="K77" s="3596" t="s">
        <v>3438</v>
      </c>
      <c r="L77" s="3513"/>
      <c r="M77" s="3513"/>
      <c r="N77" s="3513"/>
      <c r="O77" s="3514"/>
    </row>
    <row r="78" spans="1:15">
      <c r="A78" s="3628"/>
      <c r="B78" s="3513"/>
      <c r="C78" s="3513"/>
      <c r="D78" s="3596" t="s">
        <v>3439</v>
      </c>
      <c r="E78" s="3513"/>
      <c r="F78" s="3514"/>
      <c r="G78" s="3628"/>
      <c r="H78" s="3513"/>
      <c r="I78" s="3513"/>
      <c r="J78" s="3513"/>
      <c r="K78" s="3513"/>
      <c r="L78" s="3513"/>
      <c r="M78" s="3513"/>
      <c r="N78" s="3513"/>
      <c r="O78" s="3514"/>
    </row>
    <row r="79" spans="1:15">
      <c r="A79" s="3628"/>
      <c r="B79" s="3513"/>
      <c r="C79" s="3513"/>
      <c r="D79" s="3513"/>
      <c r="E79" s="3513"/>
      <c r="F79" s="3514"/>
      <c r="G79" s="3628"/>
      <c r="H79" s="3513"/>
      <c r="I79" s="3513"/>
      <c r="J79" s="3513"/>
      <c r="O79" s="72"/>
    </row>
    <row r="80" spans="1:15">
      <c r="A80" s="73" t="s">
        <v>3440</v>
      </c>
      <c r="B80" s="76"/>
      <c r="C80" s="76"/>
      <c r="D80" s="3531"/>
      <c r="E80" s="3531"/>
      <c r="F80" s="3629"/>
      <c r="G80" s="3630"/>
      <c r="H80" s="3531"/>
      <c r="I80" s="3531"/>
      <c r="J80" s="3531"/>
      <c r="O80" s="72"/>
    </row>
    <row r="81" spans="1:15">
      <c r="A81" s="311" t="s">
        <v>1686</v>
      </c>
      <c r="B81" s="514" t="s">
        <v>4446</v>
      </c>
      <c r="C81" s="903" t="s">
        <v>164</v>
      </c>
      <c r="D81" s="1212"/>
      <c r="E81" s="903" t="s">
        <v>4223</v>
      </c>
      <c r="F81" s="191"/>
      <c r="G81" s="903" t="s">
        <v>4223</v>
      </c>
      <c r="H81" s="1212"/>
      <c r="I81" s="903" t="s">
        <v>4223</v>
      </c>
      <c r="J81" s="1212"/>
      <c r="K81" s="903" t="s">
        <v>1642</v>
      </c>
      <c r="L81" s="1212"/>
      <c r="M81" s="903" t="s">
        <v>1643</v>
      </c>
      <c r="N81" s="1212"/>
      <c r="O81" s="89" t="s">
        <v>1686</v>
      </c>
    </row>
    <row r="82" spans="1:15">
      <c r="A82" s="79" t="s">
        <v>1689</v>
      </c>
      <c r="B82" s="515" t="s">
        <v>1644</v>
      </c>
      <c r="C82" s="514" t="s">
        <v>1689</v>
      </c>
      <c r="D82" s="429" t="s">
        <v>1645</v>
      </c>
      <c r="E82" s="429" t="s">
        <v>1689</v>
      </c>
      <c r="F82" s="278" t="s">
        <v>1645</v>
      </c>
      <c r="G82" s="283" t="s">
        <v>1689</v>
      </c>
      <c r="H82" s="514" t="s">
        <v>1645</v>
      </c>
      <c r="I82" s="429" t="s">
        <v>1689</v>
      </c>
      <c r="J82" s="429" t="s">
        <v>1645</v>
      </c>
      <c r="K82" s="429" t="s">
        <v>1689</v>
      </c>
      <c r="L82" s="429" t="s">
        <v>1645</v>
      </c>
      <c r="M82" s="429" t="s">
        <v>1689</v>
      </c>
      <c r="N82" s="429" t="s">
        <v>1645</v>
      </c>
      <c r="O82" s="82" t="s">
        <v>1689</v>
      </c>
    </row>
    <row r="83" spans="1:15">
      <c r="A83" s="118"/>
      <c r="B83" s="523" t="s">
        <v>2935</v>
      </c>
      <c r="C83" s="344" t="s">
        <v>2936</v>
      </c>
      <c r="D83" s="344" t="s">
        <v>2937</v>
      </c>
      <c r="E83" s="344" t="s">
        <v>2938</v>
      </c>
      <c r="F83" s="198" t="s">
        <v>2268</v>
      </c>
      <c r="G83" s="233" t="s">
        <v>2269</v>
      </c>
      <c r="H83" s="523" t="s">
        <v>2270</v>
      </c>
      <c r="I83" s="344" t="s">
        <v>2271</v>
      </c>
      <c r="J83" s="344" t="s">
        <v>2272</v>
      </c>
      <c r="K83" s="344" t="s">
        <v>2273</v>
      </c>
      <c r="L83" s="344" t="s">
        <v>2274</v>
      </c>
      <c r="M83" s="344" t="s">
        <v>2275</v>
      </c>
      <c r="N83" s="344" t="s">
        <v>168</v>
      </c>
      <c r="O83" s="94"/>
    </row>
    <row r="84" spans="1:15">
      <c r="A84" s="1213" t="s">
        <v>1646</v>
      </c>
      <c r="B84" s="225" t="s">
        <v>1647</v>
      </c>
      <c r="C84" s="202"/>
      <c r="D84" s="205"/>
      <c r="E84" s="205"/>
      <c r="F84" s="219"/>
      <c r="G84" s="204"/>
      <c r="H84" s="202"/>
      <c r="I84" s="205"/>
      <c r="J84" s="205"/>
      <c r="K84" s="205"/>
      <c r="L84" s="205"/>
      <c r="M84" s="205"/>
      <c r="N84" s="205"/>
      <c r="O84" s="221" t="s">
        <v>1646</v>
      </c>
    </row>
    <row r="85" spans="1:15">
      <c r="A85" s="283" t="s">
        <v>1648</v>
      </c>
      <c r="B85" s="83"/>
      <c r="C85" s="270"/>
      <c r="D85" s="299"/>
      <c r="E85" s="299"/>
      <c r="F85" s="238"/>
      <c r="G85" s="1214"/>
      <c r="H85" s="270"/>
      <c r="I85" s="299"/>
      <c r="J85" s="299"/>
      <c r="K85" s="299"/>
      <c r="L85" s="299"/>
      <c r="M85" s="299"/>
      <c r="N85" s="299"/>
      <c r="O85" s="195" t="s">
        <v>1648</v>
      </c>
    </row>
    <row r="86" spans="1:15">
      <c r="A86" s="232" t="s">
        <v>1649</v>
      </c>
      <c r="B86" s="77" t="s">
        <v>1650</v>
      </c>
      <c r="C86" s="299"/>
      <c r="D86" s="299"/>
      <c r="E86" s="299"/>
      <c r="F86" s="238"/>
      <c r="G86" s="1214"/>
      <c r="H86" s="270"/>
      <c r="I86" s="299"/>
      <c r="J86" s="299"/>
      <c r="K86" s="299"/>
      <c r="L86" s="299"/>
      <c r="M86" s="299"/>
      <c r="N86" s="299"/>
      <c r="O86" s="195" t="s">
        <v>1649</v>
      </c>
    </row>
    <row r="87" spans="1:15">
      <c r="A87" s="233" t="s">
        <v>1651</v>
      </c>
      <c r="B87" s="85" t="s">
        <v>1652</v>
      </c>
      <c r="C87" s="270"/>
      <c r="D87" s="299"/>
      <c r="E87" s="299"/>
      <c r="F87" s="238"/>
      <c r="G87" s="1214"/>
      <c r="H87" s="270"/>
      <c r="I87" s="299"/>
      <c r="J87" s="299"/>
      <c r="K87" s="299"/>
      <c r="L87" s="299"/>
      <c r="M87" s="299"/>
      <c r="N87" s="299"/>
      <c r="O87" s="195" t="s">
        <v>1651</v>
      </c>
    </row>
    <row r="88" spans="1:15">
      <c r="A88" s="1213" t="s">
        <v>1653</v>
      </c>
      <c r="B88" s="225" t="s">
        <v>1654</v>
      </c>
      <c r="C88" s="207"/>
      <c r="D88" s="207"/>
      <c r="E88" s="207"/>
      <c r="F88" s="222"/>
      <c r="G88" s="206"/>
      <c r="H88" s="208"/>
      <c r="I88" s="207"/>
      <c r="J88" s="207"/>
      <c r="K88" s="207"/>
      <c r="L88" s="207"/>
      <c r="M88" s="207"/>
      <c r="N88" s="207"/>
      <c r="O88" s="221" t="s">
        <v>1653</v>
      </c>
    </row>
    <row r="89" spans="1:15">
      <c r="A89" s="283" t="s">
        <v>1655</v>
      </c>
      <c r="B89" s="77"/>
      <c r="C89" s="561"/>
      <c r="D89" s="562"/>
      <c r="E89" s="562"/>
      <c r="F89" s="1215"/>
      <c r="G89" s="1216"/>
      <c r="H89" s="561"/>
      <c r="I89" s="562"/>
      <c r="J89" s="562"/>
      <c r="K89" s="562"/>
      <c r="L89" s="562"/>
      <c r="M89" s="562"/>
      <c r="N89" s="562"/>
      <c r="O89" s="195" t="s">
        <v>1655</v>
      </c>
    </row>
    <row r="90" spans="1:15">
      <c r="A90" s="232" t="s">
        <v>1656</v>
      </c>
      <c r="B90" s="77" t="s">
        <v>1657</v>
      </c>
      <c r="C90" s="299"/>
      <c r="D90" s="299"/>
      <c r="E90" s="299"/>
      <c r="F90" s="238"/>
      <c r="G90" s="1214"/>
      <c r="H90" s="270"/>
      <c r="I90" s="299"/>
      <c r="J90" s="299"/>
      <c r="K90" s="299"/>
      <c r="L90" s="299"/>
      <c r="M90" s="299"/>
      <c r="N90" s="299"/>
      <c r="O90" s="195" t="s">
        <v>1656</v>
      </c>
    </row>
    <row r="91" spans="1:15">
      <c r="A91" s="233" t="s">
        <v>1658</v>
      </c>
      <c r="B91" s="77"/>
      <c r="C91" s="271"/>
      <c r="D91" s="390"/>
      <c r="E91" s="390"/>
      <c r="F91" s="239"/>
      <c r="G91" s="93"/>
      <c r="H91" s="271"/>
      <c r="I91" s="390"/>
      <c r="J91" s="390"/>
      <c r="K91" s="390"/>
      <c r="L91" s="390"/>
      <c r="M91" s="390"/>
      <c r="N91" s="390"/>
      <c r="O91" s="195" t="s">
        <v>1658</v>
      </c>
    </row>
    <row r="92" spans="1:15">
      <c r="A92" s="1213" t="s">
        <v>1659</v>
      </c>
      <c r="B92" s="225"/>
      <c r="C92" s="207"/>
      <c r="D92" s="207"/>
      <c r="E92" s="207"/>
      <c r="F92" s="222"/>
      <c r="G92" s="206"/>
      <c r="H92" s="208"/>
      <c r="I92" s="207"/>
      <c r="J92" s="207"/>
      <c r="K92" s="207"/>
      <c r="L92" s="207"/>
      <c r="M92" s="207"/>
      <c r="N92" s="207"/>
      <c r="O92" s="221" t="s">
        <v>1659</v>
      </c>
    </row>
    <row r="93" spans="1:15">
      <c r="A93" s="233" t="s">
        <v>1703</v>
      </c>
      <c r="B93" s="85"/>
      <c r="C93" s="390"/>
      <c r="D93" s="390"/>
      <c r="E93" s="390"/>
      <c r="F93" s="239"/>
      <c r="G93" s="93"/>
      <c r="H93" s="271"/>
      <c r="I93" s="390"/>
      <c r="J93" s="390"/>
      <c r="K93" s="390"/>
      <c r="L93" s="390"/>
      <c r="M93" s="390"/>
      <c r="N93" s="390"/>
      <c r="O93" s="198" t="s">
        <v>1703</v>
      </c>
    </row>
    <row r="94" spans="1:15">
      <c r="A94" s="233" t="s">
        <v>1704</v>
      </c>
      <c r="B94" s="85"/>
      <c r="C94" s="390"/>
      <c r="D94" s="390"/>
      <c r="E94" s="390"/>
      <c r="F94" s="239"/>
      <c r="G94" s="93"/>
      <c r="H94" s="271"/>
      <c r="I94" s="390"/>
      <c r="J94" s="390"/>
      <c r="K94" s="390"/>
      <c r="L94" s="390"/>
      <c r="M94" s="390"/>
      <c r="N94" s="390"/>
      <c r="O94" s="198" t="s">
        <v>1704</v>
      </c>
    </row>
    <row r="95" spans="1:15">
      <c r="A95" s="233" t="s">
        <v>1705</v>
      </c>
      <c r="B95" s="85"/>
      <c r="C95" s="390"/>
      <c r="D95" s="390"/>
      <c r="E95" s="390"/>
      <c r="F95" s="239"/>
      <c r="G95" s="93"/>
      <c r="H95" s="271"/>
      <c r="I95" s="390"/>
      <c r="J95" s="390"/>
      <c r="K95" s="390"/>
      <c r="L95" s="390"/>
      <c r="M95" s="390"/>
      <c r="N95" s="390"/>
      <c r="O95" s="198" t="s">
        <v>1705</v>
      </c>
    </row>
    <row r="96" spans="1:15">
      <c r="A96" s="233" t="s">
        <v>1706</v>
      </c>
      <c r="B96" s="85"/>
      <c r="C96" s="390"/>
      <c r="D96" s="390"/>
      <c r="E96" s="390"/>
      <c r="F96" s="239"/>
      <c r="G96" s="93"/>
      <c r="H96" s="271"/>
      <c r="I96" s="390"/>
      <c r="J96" s="390"/>
      <c r="K96" s="390"/>
      <c r="L96" s="390"/>
      <c r="M96" s="390"/>
      <c r="N96" s="390"/>
      <c r="O96" s="198" t="s">
        <v>1706</v>
      </c>
    </row>
    <row r="97" spans="1:15">
      <c r="A97" s="233" t="s">
        <v>1707</v>
      </c>
      <c r="B97" s="85"/>
      <c r="C97" s="390"/>
      <c r="D97" s="390"/>
      <c r="E97" s="390"/>
      <c r="F97" s="239"/>
      <c r="G97" s="93"/>
      <c r="H97" s="271"/>
      <c r="I97" s="390"/>
      <c r="J97" s="390"/>
      <c r="K97" s="390"/>
      <c r="L97" s="390"/>
      <c r="M97" s="390"/>
      <c r="N97" s="390"/>
      <c r="O97" s="198" t="s">
        <v>1707</v>
      </c>
    </row>
    <row r="98" spans="1:15">
      <c r="A98" s="233" t="s">
        <v>1708</v>
      </c>
      <c r="B98" s="85" t="s">
        <v>2253</v>
      </c>
      <c r="C98" s="390"/>
      <c r="D98" s="390"/>
      <c r="E98" s="390"/>
      <c r="F98" s="239"/>
      <c r="G98" s="93"/>
      <c r="H98" s="271"/>
      <c r="I98" s="390"/>
      <c r="J98" s="390"/>
      <c r="K98" s="390"/>
      <c r="L98" s="390"/>
      <c r="M98" s="390"/>
      <c r="N98" s="390"/>
      <c r="O98" s="198" t="s">
        <v>1708</v>
      </c>
    </row>
    <row r="99" spans="1:15">
      <c r="A99" s="283" t="s">
        <v>1709</v>
      </c>
      <c r="B99" s="77"/>
      <c r="C99" s="299"/>
      <c r="D99" s="299"/>
      <c r="E99" s="299"/>
      <c r="F99" s="238"/>
      <c r="G99" s="1214"/>
      <c r="H99" s="270"/>
      <c r="I99" s="299"/>
      <c r="J99" s="299"/>
      <c r="K99" s="299"/>
      <c r="L99" s="299"/>
      <c r="M99" s="299"/>
      <c r="N99" s="299"/>
      <c r="O99" s="195" t="s">
        <v>1709</v>
      </c>
    </row>
    <row r="100" spans="1:15">
      <c r="A100" s="232" t="s">
        <v>1710</v>
      </c>
      <c r="B100" s="77" t="s">
        <v>1660</v>
      </c>
      <c r="C100" s="299"/>
      <c r="D100" s="299"/>
      <c r="E100" s="299"/>
      <c r="F100" s="238"/>
      <c r="G100" s="1214"/>
      <c r="H100" s="270"/>
      <c r="I100" s="299"/>
      <c r="J100" s="299"/>
      <c r="K100" s="299"/>
      <c r="L100" s="299"/>
      <c r="M100" s="299"/>
      <c r="N100" s="299"/>
      <c r="O100" s="195" t="s">
        <v>1710</v>
      </c>
    </row>
    <row r="101" spans="1:15">
      <c r="A101" s="233" t="s">
        <v>1711</v>
      </c>
      <c r="B101" s="77" t="s">
        <v>1661</v>
      </c>
      <c r="C101" s="299"/>
      <c r="D101" s="299"/>
      <c r="E101" s="299"/>
      <c r="F101" s="238"/>
      <c r="G101" s="1214"/>
      <c r="H101" s="270"/>
      <c r="I101" s="299"/>
      <c r="J101" s="299"/>
      <c r="K101" s="299"/>
      <c r="L101" s="299"/>
      <c r="M101" s="299"/>
      <c r="N101" s="299"/>
      <c r="O101" s="195" t="s">
        <v>1711</v>
      </c>
    </row>
    <row r="102" spans="1:15">
      <c r="A102" s="1213" t="s">
        <v>1712</v>
      </c>
      <c r="B102" s="225" t="s">
        <v>1662</v>
      </c>
      <c r="C102" s="207"/>
      <c r="D102" s="207"/>
      <c r="E102" s="207"/>
      <c r="F102" s="222"/>
      <c r="G102" s="206"/>
      <c r="H102" s="208"/>
      <c r="I102" s="207"/>
      <c r="J102" s="207"/>
      <c r="K102" s="207"/>
      <c r="L102" s="207"/>
      <c r="M102" s="207"/>
      <c r="N102" s="207"/>
      <c r="O102" s="221" t="s">
        <v>1712</v>
      </c>
    </row>
    <row r="103" spans="1:15">
      <c r="A103" s="233" t="s">
        <v>1713</v>
      </c>
      <c r="B103" s="85"/>
      <c r="C103" s="390"/>
      <c r="D103" s="390"/>
      <c r="E103" s="390"/>
      <c r="F103" s="239"/>
      <c r="G103" s="93"/>
      <c r="H103" s="271"/>
      <c r="I103" s="390"/>
      <c r="J103" s="390"/>
      <c r="K103" s="390"/>
      <c r="L103" s="390"/>
      <c r="M103" s="390"/>
      <c r="N103" s="390"/>
      <c r="O103" s="198" t="s">
        <v>1713</v>
      </c>
    </row>
    <row r="104" spans="1:15">
      <c r="A104" s="283" t="s">
        <v>558</v>
      </c>
      <c r="B104" s="77" t="s">
        <v>1663</v>
      </c>
      <c r="C104" s="299"/>
      <c r="D104" s="299"/>
      <c r="E104" s="299"/>
      <c r="F104" s="238"/>
      <c r="G104" s="1214"/>
      <c r="H104" s="270"/>
      <c r="I104" s="299"/>
      <c r="J104" s="299"/>
      <c r="K104" s="299"/>
      <c r="L104" s="299"/>
      <c r="M104" s="299"/>
      <c r="N104" s="299"/>
      <c r="O104" s="195" t="s">
        <v>558</v>
      </c>
    </row>
    <row r="105" spans="1:15">
      <c r="A105" s="233" t="s">
        <v>559</v>
      </c>
      <c r="B105" s="77"/>
      <c r="C105" s="299"/>
      <c r="D105" s="299"/>
      <c r="E105" s="299"/>
      <c r="F105" s="238"/>
      <c r="G105" s="1214"/>
      <c r="H105" s="270"/>
      <c r="I105" s="299"/>
      <c r="J105" s="299"/>
      <c r="K105" s="299"/>
      <c r="L105" s="299"/>
      <c r="M105" s="299"/>
      <c r="N105" s="299"/>
      <c r="O105" s="195" t="s">
        <v>559</v>
      </c>
    </row>
    <row r="106" spans="1:15">
      <c r="A106" s="1213" t="s">
        <v>560</v>
      </c>
      <c r="B106" s="225"/>
      <c r="C106" s="207"/>
      <c r="D106" s="207"/>
      <c r="E106" s="207"/>
      <c r="F106" s="222"/>
      <c r="G106" s="206"/>
      <c r="H106" s="208"/>
      <c r="I106" s="207"/>
      <c r="J106" s="207"/>
      <c r="K106" s="207"/>
      <c r="L106" s="207"/>
      <c r="M106" s="207"/>
      <c r="N106" s="207"/>
      <c r="O106" s="221" t="s">
        <v>560</v>
      </c>
    </row>
    <row r="107" spans="1:15">
      <c r="A107" s="233" t="s">
        <v>561</v>
      </c>
      <c r="B107" s="85"/>
      <c r="C107" s="390"/>
      <c r="D107" s="390"/>
      <c r="E107" s="390"/>
      <c r="F107" s="239"/>
      <c r="G107" s="93"/>
      <c r="H107" s="271"/>
      <c r="I107" s="390"/>
      <c r="J107" s="390"/>
      <c r="K107" s="390"/>
      <c r="L107" s="390"/>
      <c r="M107" s="390"/>
      <c r="N107" s="390"/>
      <c r="O107" s="198" t="s">
        <v>561</v>
      </c>
    </row>
    <row r="108" spans="1:15">
      <c r="A108" s="233" t="s">
        <v>562</v>
      </c>
      <c r="B108" s="85"/>
      <c r="C108" s="390"/>
      <c r="D108" s="390"/>
      <c r="E108" s="390"/>
      <c r="F108" s="239"/>
      <c r="G108" s="93"/>
      <c r="H108" s="271"/>
      <c r="I108" s="390"/>
      <c r="J108" s="390"/>
      <c r="K108" s="390"/>
      <c r="L108" s="390"/>
      <c r="M108" s="390"/>
      <c r="N108" s="390"/>
      <c r="O108" s="198" t="s">
        <v>562</v>
      </c>
    </row>
    <row r="109" spans="1:15">
      <c r="A109" s="233" t="s">
        <v>563</v>
      </c>
      <c r="B109" s="85"/>
      <c r="C109" s="390"/>
      <c r="D109" s="390"/>
      <c r="E109" s="390"/>
      <c r="F109" s="239"/>
      <c r="G109" s="93"/>
      <c r="H109" s="271"/>
      <c r="I109" s="390"/>
      <c r="J109" s="390"/>
      <c r="K109" s="390"/>
      <c r="L109" s="390"/>
      <c r="M109" s="390"/>
      <c r="N109" s="390"/>
      <c r="O109" s="198" t="s">
        <v>563</v>
      </c>
    </row>
    <row r="110" spans="1:15">
      <c r="A110" s="233" t="s">
        <v>564</v>
      </c>
      <c r="B110" s="85"/>
      <c r="C110" s="390"/>
      <c r="D110" s="390"/>
      <c r="E110" s="390"/>
      <c r="F110" s="239"/>
      <c r="G110" s="93"/>
      <c r="H110" s="271"/>
      <c r="I110" s="390"/>
      <c r="J110" s="390"/>
      <c r="K110" s="390"/>
      <c r="L110" s="390"/>
      <c r="M110" s="390"/>
      <c r="N110" s="390"/>
      <c r="O110" s="198" t="s">
        <v>564</v>
      </c>
    </row>
    <row r="111" spans="1:15">
      <c r="A111" s="233" t="s">
        <v>2293</v>
      </c>
      <c r="B111" s="85" t="s">
        <v>2253</v>
      </c>
      <c r="C111" s="390"/>
      <c r="D111" s="390"/>
      <c r="E111" s="390"/>
      <c r="F111" s="239"/>
      <c r="G111" s="93"/>
      <c r="H111" s="271"/>
      <c r="I111" s="390"/>
      <c r="J111" s="390"/>
      <c r="K111" s="390"/>
      <c r="L111" s="390"/>
      <c r="M111" s="390"/>
      <c r="N111" s="390"/>
      <c r="O111" s="198" t="s">
        <v>2293</v>
      </c>
    </row>
    <row r="112" spans="1:15">
      <c r="A112" s="1213" t="s">
        <v>2294</v>
      </c>
      <c r="B112" s="225" t="s">
        <v>1664</v>
      </c>
      <c r="C112" s="202"/>
      <c r="D112" s="205"/>
      <c r="E112" s="205"/>
      <c r="F112" s="219"/>
      <c r="G112" s="204"/>
      <c r="H112" s="202"/>
      <c r="I112" s="205"/>
      <c r="J112" s="205"/>
      <c r="K112" s="205"/>
      <c r="L112" s="205"/>
      <c r="M112" s="205"/>
      <c r="N112" s="205"/>
      <c r="O112" s="221" t="s">
        <v>2294</v>
      </c>
    </row>
    <row r="113" spans="1:15">
      <c r="A113" s="283" t="s">
        <v>2295</v>
      </c>
      <c r="B113" s="77"/>
      <c r="C113" s="299"/>
      <c r="D113" s="299"/>
      <c r="E113" s="299"/>
      <c r="F113" s="238"/>
      <c r="G113" s="1214"/>
      <c r="H113" s="270"/>
      <c r="I113" s="299"/>
      <c r="J113" s="299"/>
      <c r="K113" s="299"/>
      <c r="L113" s="299"/>
      <c r="M113" s="299"/>
      <c r="N113" s="299"/>
      <c r="O113" s="195" t="s">
        <v>2295</v>
      </c>
    </row>
    <row r="114" spans="1:15">
      <c r="A114" s="232" t="s">
        <v>2296</v>
      </c>
      <c r="B114" s="77" t="s">
        <v>1665</v>
      </c>
      <c r="C114" s="299"/>
      <c r="D114" s="299"/>
      <c r="E114" s="299"/>
      <c r="F114" s="238"/>
      <c r="G114" s="1214"/>
      <c r="H114" s="270"/>
      <c r="I114" s="299"/>
      <c r="J114" s="299"/>
      <c r="K114" s="299"/>
      <c r="L114" s="299"/>
      <c r="M114" s="299"/>
      <c r="N114" s="299"/>
      <c r="O114" s="195" t="s">
        <v>2296</v>
      </c>
    </row>
    <row r="115" spans="1:15">
      <c r="A115" s="233" t="s">
        <v>2297</v>
      </c>
      <c r="B115" s="77" t="s">
        <v>1666</v>
      </c>
      <c r="C115" s="270"/>
      <c r="D115" s="299"/>
      <c r="E115" s="299"/>
      <c r="F115" s="238"/>
      <c r="G115" s="1214"/>
      <c r="H115" s="270"/>
      <c r="I115" s="299"/>
      <c r="J115" s="299"/>
      <c r="K115" s="299"/>
      <c r="L115" s="299"/>
      <c r="M115" s="299"/>
      <c r="N115" s="299"/>
      <c r="O115" s="195" t="s">
        <v>2297</v>
      </c>
    </row>
    <row r="116" spans="1:15">
      <c r="A116" s="1213" t="s">
        <v>2298</v>
      </c>
      <c r="B116" s="225" t="s">
        <v>1667</v>
      </c>
      <c r="C116" s="207"/>
      <c r="D116" s="207"/>
      <c r="E116" s="207"/>
      <c r="F116" s="222"/>
      <c r="G116" s="206"/>
      <c r="H116" s="208"/>
      <c r="I116" s="207"/>
      <c r="J116" s="207"/>
      <c r="K116" s="207"/>
      <c r="L116" s="207"/>
      <c r="M116" s="207"/>
      <c r="N116" s="207"/>
      <c r="O116" s="221" t="s">
        <v>2298</v>
      </c>
    </row>
    <row r="117" spans="1:15">
      <c r="A117" s="233" t="s">
        <v>2299</v>
      </c>
      <c r="B117" s="85" t="s">
        <v>1668</v>
      </c>
      <c r="C117" s="390"/>
      <c r="D117" s="390"/>
      <c r="E117" s="390"/>
      <c r="F117" s="239"/>
      <c r="G117" s="93"/>
      <c r="H117" s="271"/>
      <c r="I117" s="390"/>
      <c r="J117" s="390"/>
      <c r="K117" s="390"/>
      <c r="L117" s="390"/>
      <c r="M117" s="390"/>
      <c r="N117" s="390"/>
      <c r="O117" s="198" t="s">
        <v>2299</v>
      </c>
    </row>
    <row r="118" spans="1:15">
      <c r="A118" s="233" t="s">
        <v>2300</v>
      </c>
      <c r="B118" s="85" t="s">
        <v>1669</v>
      </c>
      <c r="C118" s="390"/>
      <c r="D118" s="390"/>
      <c r="E118" s="390"/>
      <c r="F118" s="239"/>
      <c r="G118" s="93"/>
      <c r="H118" s="271"/>
      <c r="I118" s="390"/>
      <c r="J118" s="390"/>
      <c r="K118" s="390"/>
      <c r="L118" s="390"/>
      <c r="M118" s="390"/>
      <c r="N118" s="390"/>
      <c r="O118" s="198" t="s">
        <v>2300</v>
      </c>
    </row>
    <row r="119" spans="1:15">
      <c r="A119" s="71"/>
      <c r="B119" s="515" t="s">
        <v>1670</v>
      </c>
      <c r="C119" s="1217"/>
      <c r="D119" s="1218"/>
      <c r="E119" s="1218"/>
      <c r="F119" s="1219"/>
      <c r="G119" s="1220"/>
      <c r="H119" s="1218"/>
      <c r="I119" s="1218"/>
      <c r="J119" s="1218"/>
      <c r="K119" s="1218"/>
      <c r="L119" s="1218"/>
      <c r="M119" s="1218"/>
      <c r="N119" s="1221"/>
      <c r="O119" s="72"/>
    </row>
    <row r="120" spans="1:15">
      <c r="A120" s="1213" t="s">
        <v>2301</v>
      </c>
      <c r="B120" s="225" t="s">
        <v>1671</v>
      </c>
      <c r="C120" s="207"/>
      <c r="D120" s="207"/>
      <c r="E120" s="207"/>
      <c r="F120" s="222"/>
      <c r="G120" s="206"/>
      <c r="H120" s="208"/>
      <c r="I120" s="207"/>
      <c r="J120" s="207"/>
      <c r="K120" s="207"/>
      <c r="L120" s="207"/>
      <c r="M120" s="207"/>
      <c r="N120" s="207"/>
      <c r="O120" s="221" t="s">
        <v>2301</v>
      </c>
    </row>
    <row r="121" spans="1:15">
      <c r="A121" s="233" t="s">
        <v>2302</v>
      </c>
      <c r="B121" s="85" t="s">
        <v>1672</v>
      </c>
      <c r="C121" s="390"/>
      <c r="D121" s="390"/>
      <c r="E121" s="390"/>
      <c r="F121" s="239"/>
      <c r="G121" s="93"/>
      <c r="H121" s="271"/>
      <c r="I121" s="390"/>
      <c r="J121" s="390"/>
      <c r="K121" s="390"/>
      <c r="L121" s="390"/>
      <c r="M121" s="390"/>
      <c r="N121" s="390"/>
      <c r="O121" s="198" t="s">
        <v>2302</v>
      </c>
    </row>
    <row r="122" spans="1:15">
      <c r="A122" s="233" t="s">
        <v>2303</v>
      </c>
      <c r="B122" s="85" t="s">
        <v>1673</v>
      </c>
      <c r="C122" s="390"/>
      <c r="D122" s="390"/>
      <c r="E122" s="390"/>
      <c r="F122" s="239"/>
      <c r="G122" s="93"/>
      <c r="H122" s="271"/>
      <c r="I122" s="390"/>
      <c r="J122" s="390"/>
      <c r="K122" s="390"/>
      <c r="L122" s="390"/>
      <c r="M122" s="390"/>
      <c r="N122" s="390"/>
      <c r="O122" s="198" t="s">
        <v>2303</v>
      </c>
    </row>
    <row r="123" spans="1:15">
      <c r="A123" s="233" t="s">
        <v>2304</v>
      </c>
      <c r="B123" s="85" t="s">
        <v>1674</v>
      </c>
      <c r="C123" s="390"/>
      <c r="D123" s="390"/>
      <c r="E123" s="390"/>
      <c r="F123" s="239"/>
      <c r="G123" s="93"/>
      <c r="H123" s="271"/>
      <c r="I123" s="390"/>
      <c r="J123" s="390"/>
      <c r="K123" s="390"/>
      <c r="L123" s="390"/>
      <c r="M123" s="390"/>
      <c r="N123" s="390"/>
      <c r="O123" s="198" t="s">
        <v>2304</v>
      </c>
    </row>
    <row r="124" spans="1:15">
      <c r="A124" s="1213" t="s">
        <v>2305</v>
      </c>
      <c r="B124" s="225" t="s">
        <v>1664</v>
      </c>
      <c r="C124" s="208"/>
      <c r="D124" s="207"/>
      <c r="E124" s="207"/>
      <c r="F124" s="222"/>
      <c r="G124" s="206"/>
      <c r="H124" s="208"/>
      <c r="I124" s="207"/>
      <c r="J124" s="207"/>
      <c r="K124" s="207"/>
      <c r="L124" s="207"/>
      <c r="M124" s="207"/>
      <c r="N124" s="207"/>
      <c r="O124" s="221" t="s">
        <v>2305</v>
      </c>
    </row>
    <row r="125" spans="1:15">
      <c r="A125" s="283" t="s">
        <v>2306</v>
      </c>
      <c r="C125" s="270"/>
      <c r="D125" s="299"/>
      <c r="E125" s="299"/>
      <c r="F125" s="238"/>
      <c r="G125" s="1214"/>
      <c r="H125" s="270"/>
      <c r="I125" s="299"/>
      <c r="J125" s="299"/>
      <c r="K125" s="299"/>
      <c r="L125" s="299"/>
      <c r="M125" s="299"/>
      <c r="N125" s="299"/>
      <c r="O125" s="195" t="s">
        <v>2306</v>
      </c>
    </row>
    <row r="126" spans="1:15">
      <c r="A126" s="232" t="s">
        <v>2307</v>
      </c>
      <c r="B126" s="77" t="s">
        <v>1665</v>
      </c>
      <c r="C126" s="299"/>
      <c r="D126" s="299"/>
      <c r="E126" s="299"/>
      <c r="F126" s="238"/>
      <c r="G126" s="1214"/>
      <c r="H126" s="270"/>
      <c r="I126" s="299"/>
      <c r="J126" s="299"/>
      <c r="K126" s="299"/>
      <c r="L126" s="299"/>
      <c r="M126" s="299"/>
      <c r="N126" s="299"/>
      <c r="O126" s="195" t="s">
        <v>2307</v>
      </c>
    </row>
    <row r="127" spans="1:15">
      <c r="A127" s="233" t="s">
        <v>2308</v>
      </c>
      <c r="B127" s="77" t="s">
        <v>1666</v>
      </c>
      <c r="C127" s="270"/>
      <c r="D127" s="299"/>
      <c r="E127" s="299"/>
      <c r="F127" s="238"/>
      <c r="G127" s="1214"/>
      <c r="H127" s="270"/>
      <c r="I127" s="299"/>
      <c r="J127" s="299"/>
      <c r="K127" s="299"/>
      <c r="L127" s="299"/>
      <c r="M127" s="299"/>
      <c r="N127" s="299"/>
      <c r="O127" s="195" t="s">
        <v>2308</v>
      </c>
    </row>
    <row r="128" spans="1:15">
      <c r="A128" s="1213" t="s">
        <v>2309</v>
      </c>
      <c r="B128" s="225" t="s">
        <v>1667</v>
      </c>
      <c r="C128" s="207"/>
      <c r="D128" s="207"/>
      <c r="E128" s="207"/>
      <c r="F128" s="222"/>
      <c r="G128" s="206"/>
      <c r="H128" s="208"/>
      <c r="I128" s="207"/>
      <c r="J128" s="207"/>
      <c r="K128" s="207"/>
      <c r="L128" s="207"/>
      <c r="M128" s="207"/>
      <c r="N128" s="207"/>
      <c r="O128" s="221" t="s">
        <v>2309</v>
      </c>
    </row>
    <row r="129" spans="1:15">
      <c r="A129" s="233" t="s">
        <v>2310</v>
      </c>
      <c r="B129" s="85" t="s">
        <v>1668</v>
      </c>
      <c r="C129" s="390"/>
      <c r="D129" s="390"/>
      <c r="E129" s="390"/>
      <c r="F129" s="239"/>
      <c r="G129" s="93"/>
      <c r="H129" s="271"/>
      <c r="I129" s="390"/>
      <c r="J129" s="390"/>
      <c r="K129" s="390"/>
      <c r="L129" s="390"/>
      <c r="M129" s="390"/>
      <c r="N129" s="390"/>
      <c r="O129" s="198" t="s">
        <v>2310</v>
      </c>
    </row>
    <row r="130" spans="1:15" ht="15.75" thickBot="1">
      <c r="A130" s="1222" t="s">
        <v>2311</v>
      </c>
      <c r="B130" s="1223" t="s">
        <v>1669</v>
      </c>
      <c r="C130" s="405"/>
      <c r="D130" s="1204"/>
      <c r="E130" s="1204"/>
      <c r="F130" s="1224"/>
      <c r="G130" s="1203"/>
      <c r="H130" s="405"/>
      <c r="I130" s="1204"/>
      <c r="J130" s="1204"/>
      <c r="K130" s="1204"/>
      <c r="L130" s="1204"/>
      <c r="M130" s="1204"/>
      <c r="N130" s="1204"/>
      <c r="O130" s="1225" t="s">
        <v>2311</v>
      </c>
    </row>
    <row r="131" spans="1:15">
      <c r="A131" s="13" t="s">
        <v>4496</v>
      </c>
      <c r="G131" s="13" t="s">
        <v>4496</v>
      </c>
    </row>
    <row r="132" spans="1:15">
      <c r="A132" s="16" t="s">
        <v>4449</v>
      </c>
      <c r="B132" s="16"/>
      <c r="C132" s="16"/>
      <c r="D132" s="16"/>
      <c r="E132" s="16"/>
      <c r="F132" s="16"/>
      <c r="G132" s="16" t="s">
        <v>4450</v>
      </c>
      <c r="H132" s="16"/>
      <c r="I132" s="16"/>
      <c r="J132" s="16"/>
      <c r="K132" s="16"/>
      <c r="L132" s="16"/>
      <c r="M132" s="16"/>
      <c r="N132" s="16"/>
      <c r="O132" s="16"/>
    </row>
  </sheetData>
  <mergeCells count="18">
    <mergeCell ref="G72:J76"/>
    <mergeCell ref="A73:C74"/>
    <mergeCell ref="D73:F77"/>
    <mergeCell ref="K73:O74"/>
    <mergeCell ref="K75:O76"/>
    <mergeCell ref="A76:C79"/>
    <mergeCell ref="G77:J80"/>
    <mergeCell ref="K77:O78"/>
    <mergeCell ref="D78:F80"/>
    <mergeCell ref="K9:O10"/>
    <mergeCell ref="A5:C6"/>
    <mergeCell ref="A8:C10"/>
    <mergeCell ref="D5:F8"/>
    <mergeCell ref="D9:F10"/>
    <mergeCell ref="G5:J8"/>
    <mergeCell ref="G9:J12"/>
    <mergeCell ref="K5:O6"/>
    <mergeCell ref="K7:O8"/>
  </mergeCells>
  <printOptions horizontalCentered="1" verticalCentered="1"/>
  <pageMargins left="0.5" right="0.5" top="0.5" bottom="0.5" header="0.5" footer="0.5"/>
  <pageSetup scale="70" orientation="portrait" horizontalDpi="300" verticalDpi="300" r:id="rId1"/>
  <headerFooter alignWithMargins="0"/>
  <rowBreaks count="1" manualBreakCount="1">
    <brk id="67" max="14" man="1"/>
  </rowBreaks>
  <colBreaks count="1" manualBreakCount="1">
    <brk id="6" max="1048575" man="1"/>
  </colBreaks>
  <customProperties>
    <customPr name="_pios_id" r:id="rId2"/>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ransitionEvaluation="1">
    <tabColor rgb="FF92D050"/>
  </sheetPr>
  <dimension ref="A1:Z200"/>
  <sheetViews>
    <sheetView view="pageBreakPreview" topLeftCell="C1" zoomScale="60" zoomScaleNormal="60" workbookViewId="0">
      <selection activeCell="I1" sqref="I1:Z1048576"/>
    </sheetView>
  </sheetViews>
  <sheetFormatPr defaultColWidth="9.6640625" defaultRowHeight="15"/>
  <cols>
    <col min="1" max="1" width="4.6640625" style="13" customWidth="1"/>
    <col min="2" max="2" width="45.6640625" style="13" customWidth="1"/>
    <col min="3" max="4" width="12.6640625" style="13" customWidth="1"/>
    <col min="5" max="5" width="10" style="13" customWidth="1"/>
    <col min="6" max="6" width="12.6640625" style="13" customWidth="1"/>
    <col min="7" max="7" width="18" style="13" customWidth="1"/>
    <col min="8" max="8" width="8" style="13" customWidth="1"/>
    <col min="9" max="9" width="13.6640625" customWidth="1"/>
    <col min="10" max="10" width="14.6640625" customWidth="1"/>
    <col min="11" max="11" width="6.6640625" customWidth="1"/>
    <col min="12" max="12" width="12.44140625" customWidth="1"/>
    <col min="13" max="13" width="15" customWidth="1"/>
    <col min="14" max="14" width="11.44140625" customWidth="1"/>
    <col min="15" max="15" width="16" customWidth="1"/>
    <col min="16" max="16" width="8.5546875" customWidth="1"/>
    <col min="18" max="18" width="15" customWidth="1"/>
    <col min="22" max="22" width="13.6640625" bestFit="1" customWidth="1"/>
    <col min="24" max="24" width="15" customWidth="1"/>
    <col min="26" max="26" width="14" customWidth="1"/>
    <col min="27" max="16384" width="9.6640625" style="13"/>
  </cols>
  <sheetData>
    <row r="1" spans="1:8">
      <c r="A1" s="31" t="s">
        <v>1757</v>
      </c>
      <c r="B1" s="186"/>
      <c r="C1" s="66" t="s">
        <v>3200</v>
      </c>
      <c r="D1" s="66"/>
      <c r="E1" s="188" t="s">
        <v>1759</v>
      </c>
      <c r="F1" s="186"/>
      <c r="G1" s="215" t="s">
        <v>1760</v>
      </c>
    </row>
    <row r="2" spans="1:8">
      <c r="A2" s="71" t="str">
        <f>'Data Sheet'!$C$25</f>
        <v xml:space="preserve">Niagara Mohawk Power Corporation </v>
      </c>
      <c r="B2" s="80"/>
      <c r="C2" s="90" t="s">
        <v>5794</v>
      </c>
      <c r="E2" s="90" t="s">
        <v>1761</v>
      </c>
      <c r="F2" s="80"/>
      <c r="G2" s="72"/>
    </row>
    <row r="3" spans="1:8" ht="15" customHeight="1">
      <c r="A3" s="73"/>
      <c r="B3" s="101"/>
      <c r="C3" s="76" t="s">
        <v>2907</v>
      </c>
      <c r="D3" s="76"/>
      <c r="E3" s="76" t="str">
        <f>'Data Sheet'!$C$40</f>
        <v>April 30, 2025</v>
      </c>
      <c r="F3" s="101"/>
      <c r="G3" s="952" t="str">
        <f>'Data Sheet'!$C$38</f>
        <v>December 31, 2024</v>
      </c>
      <c r="H3" s="974"/>
    </row>
    <row r="4" spans="1:8" ht="15" customHeight="1">
      <c r="A4" s="189" t="s">
        <v>491</v>
      </c>
      <c r="B4" s="190"/>
      <c r="C4" s="190"/>
      <c r="D4" s="190"/>
      <c r="E4" s="190"/>
      <c r="F4" s="190"/>
      <c r="G4" s="191"/>
    </row>
    <row r="5" spans="1:8">
      <c r="A5" s="71"/>
      <c r="B5" s="245" t="s">
        <v>492</v>
      </c>
      <c r="C5" s="245" t="s">
        <v>2253</v>
      </c>
      <c r="D5" s="245" t="s">
        <v>1669</v>
      </c>
      <c r="E5" s="90" t="s">
        <v>493</v>
      </c>
      <c r="F5" s="80"/>
      <c r="G5" s="72"/>
    </row>
    <row r="6" spans="1:8">
      <c r="A6" s="71"/>
      <c r="B6" s="3650" t="s">
        <v>3441</v>
      </c>
      <c r="C6" s="245" t="s">
        <v>1795</v>
      </c>
      <c r="D6" s="245" t="s">
        <v>494</v>
      </c>
      <c r="E6" s="266" t="s">
        <v>495</v>
      </c>
      <c r="F6" s="267"/>
      <c r="G6" s="72"/>
    </row>
    <row r="7" spans="1:8">
      <c r="A7" s="71"/>
      <c r="B7" s="3650"/>
      <c r="C7" s="245" t="s">
        <v>496</v>
      </c>
      <c r="D7" s="245" t="s">
        <v>497</v>
      </c>
      <c r="E7" s="245" t="s">
        <v>163</v>
      </c>
      <c r="F7" s="77"/>
      <c r="G7" s="335" t="s">
        <v>1791</v>
      </c>
      <c r="H7" s="246"/>
    </row>
    <row r="8" spans="1:8">
      <c r="A8" s="196" t="s">
        <v>1686</v>
      </c>
      <c r="B8" s="3650"/>
      <c r="C8" s="90"/>
      <c r="D8" s="90"/>
      <c r="E8" s="245" t="s">
        <v>498</v>
      </c>
      <c r="F8" s="515" t="s">
        <v>1795</v>
      </c>
      <c r="G8" s="335" t="s">
        <v>2434</v>
      </c>
      <c r="H8" s="246"/>
    </row>
    <row r="9" spans="1:8">
      <c r="A9" s="197" t="s">
        <v>1689</v>
      </c>
      <c r="B9" s="1226" t="s">
        <v>2935</v>
      </c>
      <c r="C9" s="277" t="s">
        <v>2936</v>
      </c>
      <c r="D9" s="277" t="s">
        <v>2937</v>
      </c>
      <c r="E9" s="277" t="s">
        <v>2938</v>
      </c>
      <c r="F9" s="523" t="s">
        <v>2268</v>
      </c>
      <c r="G9" s="425" t="s">
        <v>2269</v>
      </c>
      <c r="H9" s="246"/>
    </row>
    <row r="10" spans="1:8">
      <c r="A10" s="71">
        <v>1</v>
      </c>
      <c r="B10" s="90"/>
      <c r="C10" s="265"/>
      <c r="D10" s="265"/>
      <c r="E10" s="90"/>
      <c r="F10" s="268"/>
      <c r="G10" s="269"/>
      <c r="H10" s="336"/>
    </row>
    <row r="11" spans="1:8">
      <c r="A11" s="71">
        <v>2</v>
      </c>
      <c r="B11" s="90"/>
      <c r="C11" s="261"/>
      <c r="D11" s="261"/>
      <c r="E11" s="90"/>
      <c r="F11" s="270"/>
      <c r="G11" s="264"/>
      <c r="H11" s="260"/>
    </row>
    <row r="12" spans="1:8">
      <c r="A12" s="71">
        <v>3</v>
      </c>
      <c r="B12" s="90"/>
      <c r="C12" s="261"/>
      <c r="D12" s="261"/>
      <c r="E12" s="90"/>
      <c r="F12" s="270"/>
      <c r="G12" s="264"/>
      <c r="H12" s="260"/>
    </row>
    <row r="13" spans="1:8">
      <c r="A13" s="71">
        <v>4</v>
      </c>
      <c r="B13" s="90"/>
      <c r="C13" s="261"/>
      <c r="D13" s="261"/>
      <c r="E13" s="90"/>
      <c r="F13" s="270"/>
      <c r="G13" s="264"/>
      <c r="H13" s="260"/>
    </row>
    <row r="14" spans="1:8">
      <c r="A14" s="71">
        <v>5</v>
      </c>
      <c r="B14" s="90"/>
      <c r="C14" s="261"/>
      <c r="D14" s="261"/>
      <c r="E14" s="90"/>
      <c r="F14" s="270"/>
      <c r="G14" s="264"/>
      <c r="H14" s="260"/>
    </row>
    <row r="15" spans="1:8">
      <c r="A15" s="71">
        <v>6</v>
      </c>
      <c r="B15" s="90"/>
      <c r="C15" s="261"/>
      <c r="D15" s="261"/>
      <c r="E15" s="90"/>
      <c r="F15" s="270"/>
      <c r="G15" s="264"/>
      <c r="H15" s="260"/>
    </row>
    <row r="16" spans="1:8">
      <c r="A16" s="71">
        <v>7</v>
      </c>
      <c r="B16" s="90"/>
      <c r="C16" s="261"/>
      <c r="D16" s="261"/>
      <c r="E16" s="90"/>
      <c r="F16" s="270"/>
      <c r="G16" s="264"/>
      <c r="H16" s="260"/>
    </row>
    <row r="17" spans="1:8">
      <c r="A17" s="71">
        <v>8</v>
      </c>
      <c r="B17" s="90"/>
      <c r="C17" s="261"/>
      <c r="D17" s="261"/>
      <c r="E17" s="90"/>
      <c r="F17" s="270"/>
      <c r="G17" s="264"/>
      <c r="H17" s="260"/>
    </row>
    <row r="18" spans="1:8">
      <c r="A18" s="71">
        <v>9</v>
      </c>
      <c r="B18" s="90"/>
      <c r="C18" s="261"/>
      <c r="D18" s="261"/>
      <c r="E18" s="90"/>
      <c r="F18" s="270"/>
      <c r="G18" s="264"/>
      <c r="H18" s="260"/>
    </row>
    <row r="19" spans="1:8">
      <c r="A19" s="71">
        <v>10</v>
      </c>
      <c r="B19" s="90"/>
      <c r="C19" s="261"/>
      <c r="D19" s="261"/>
      <c r="E19" s="90"/>
      <c r="F19" s="270"/>
      <c r="G19" s="264"/>
      <c r="H19" s="260"/>
    </row>
    <row r="20" spans="1:8">
      <c r="A20" s="71">
        <v>11</v>
      </c>
      <c r="B20" s="90"/>
      <c r="C20" s="261"/>
      <c r="D20" s="261"/>
      <c r="E20" s="90"/>
      <c r="F20" s="270"/>
      <c r="G20" s="264"/>
      <c r="H20" s="260"/>
    </row>
    <row r="21" spans="1:8">
      <c r="A21" s="71">
        <v>12</v>
      </c>
      <c r="B21" s="90"/>
      <c r="C21" s="261"/>
      <c r="D21" s="261"/>
      <c r="E21" s="90"/>
      <c r="F21" s="270"/>
      <c r="G21" s="264"/>
      <c r="H21" s="260"/>
    </row>
    <row r="22" spans="1:8">
      <c r="A22" s="71">
        <v>13</v>
      </c>
      <c r="B22" s="90"/>
      <c r="C22" s="261"/>
      <c r="D22" s="261"/>
      <c r="E22" s="90"/>
      <c r="F22" s="270"/>
      <c r="G22" s="264"/>
      <c r="H22" s="260"/>
    </row>
    <row r="23" spans="1:8">
      <c r="A23" s="71">
        <v>14</v>
      </c>
      <c r="B23" s="90"/>
      <c r="C23" s="261"/>
      <c r="D23" s="261"/>
      <c r="E23" s="90"/>
      <c r="F23" s="270"/>
      <c r="G23" s="264"/>
      <c r="H23" s="260"/>
    </row>
    <row r="24" spans="1:8">
      <c r="A24" s="71">
        <v>15</v>
      </c>
      <c r="B24" s="90"/>
      <c r="C24" s="261"/>
      <c r="D24" s="261"/>
      <c r="E24" s="90"/>
      <c r="F24" s="270"/>
      <c r="G24" s="264"/>
      <c r="H24" s="260"/>
    </row>
    <row r="25" spans="1:8">
      <c r="A25" s="71">
        <v>16</v>
      </c>
      <c r="B25" s="90"/>
      <c r="C25" s="261"/>
      <c r="D25" s="261"/>
      <c r="E25" s="90"/>
      <c r="F25" s="270"/>
      <c r="G25" s="264"/>
      <c r="H25" s="260"/>
    </row>
    <row r="26" spans="1:8">
      <c r="A26" s="71">
        <v>17</v>
      </c>
      <c r="B26" s="90"/>
      <c r="C26" s="261"/>
      <c r="D26" s="261"/>
      <c r="E26" s="90"/>
      <c r="F26" s="270"/>
      <c r="G26" s="264"/>
      <c r="H26" s="260"/>
    </row>
    <row r="27" spans="1:8">
      <c r="A27" s="71">
        <v>18</v>
      </c>
      <c r="B27" s="90"/>
      <c r="C27" s="261"/>
      <c r="D27" s="261"/>
      <c r="E27" s="90"/>
      <c r="F27" s="270"/>
      <c r="G27" s="264"/>
      <c r="H27" s="260"/>
    </row>
    <row r="28" spans="1:8">
      <c r="A28" s="73">
        <v>19</v>
      </c>
      <c r="B28" s="92"/>
      <c r="C28" s="259"/>
      <c r="D28" s="259"/>
      <c r="E28" s="92"/>
      <c r="F28" s="271"/>
      <c r="G28" s="1227"/>
      <c r="H28" s="260"/>
    </row>
    <row r="29" spans="1:8">
      <c r="A29" s="73">
        <v>20</v>
      </c>
      <c r="B29" s="92" t="s">
        <v>159</v>
      </c>
      <c r="C29" s="272">
        <f>SUM(C10:C28)</f>
        <v>0</v>
      </c>
      <c r="D29" s="272">
        <f>SUM(D10:D28)</f>
        <v>0</v>
      </c>
      <c r="E29" s="1228"/>
      <c r="F29" s="274">
        <f>SUM(F10:F28)</f>
        <v>0</v>
      </c>
      <c r="G29" s="1229">
        <f>SUM(G10:G28)</f>
        <v>0</v>
      </c>
      <c r="H29" s="336"/>
    </row>
    <row r="30" spans="1:8">
      <c r="A30" s="1950" t="s">
        <v>499</v>
      </c>
      <c r="B30" s="190"/>
      <c r="C30" s="190"/>
      <c r="D30" s="190"/>
      <c r="E30" s="190"/>
      <c r="F30" s="190"/>
      <c r="G30" s="191"/>
      <c r="H30" s="16"/>
    </row>
    <row r="31" spans="1:8">
      <c r="A31" s="71"/>
      <c r="B31" s="1230" t="s">
        <v>500</v>
      </c>
      <c r="C31" s="245" t="s">
        <v>501</v>
      </c>
      <c r="D31" s="245" t="s">
        <v>502</v>
      </c>
      <c r="E31" s="90" t="s">
        <v>493</v>
      </c>
      <c r="F31" s="80"/>
      <c r="G31" s="72"/>
    </row>
    <row r="32" spans="1:8">
      <c r="A32" s="71"/>
      <c r="B32" s="3650" t="s">
        <v>3442</v>
      </c>
      <c r="C32" s="245" t="s">
        <v>503</v>
      </c>
      <c r="D32" s="245" t="s">
        <v>494</v>
      </c>
      <c r="E32" s="266" t="s">
        <v>495</v>
      </c>
      <c r="F32" s="267"/>
      <c r="G32" s="72"/>
    </row>
    <row r="33" spans="1:8">
      <c r="A33" s="196" t="s">
        <v>1686</v>
      </c>
      <c r="B33" s="3650"/>
      <c r="C33" s="245" t="s">
        <v>504</v>
      </c>
      <c r="D33" s="245" t="s">
        <v>497</v>
      </c>
      <c r="E33" s="245" t="s">
        <v>163</v>
      </c>
      <c r="F33" s="77"/>
      <c r="G33" s="335" t="s">
        <v>1791</v>
      </c>
      <c r="H33" s="246"/>
    </row>
    <row r="34" spans="1:8">
      <c r="A34" s="196" t="s">
        <v>1689</v>
      </c>
      <c r="B34" s="3650"/>
      <c r="C34" s="90"/>
      <c r="D34" s="90"/>
      <c r="E34" s="245" t="s">
        <v>498</v>
      </c>
      <c r="F34" s="515" t="s">
        <v>1795</v>
      </c>
      <c r="G34" s="335" t="s">
        <v>2434</v>
      </c>
      <c r="H34" s="246"/>
    </row>
    <row r="35" spans="1:8">
      <c r="A35" s="73"/>
      <c r="B35" s="1226" t="s">
        <v>2935</v>
      </c>
      <c r="C35" s="277" t="s">
        <v>2936</v>
      </c>
      <c r="D35" s="277" t="s">
        <v>2937</v>
      </c>
      <c r="E35" s="277" t="s">
        <v>2938</v>
      </c>
      <c r="F35" s="523" t="s">
        <v>2268</v>
      </c>
      <c r="G35" s="425" t="s">
        <v>2269</v>
      </c>
      <c r="H35" s="246"/>
    </row>
    <row r="36" spans="1:8">
      <c r="A36" s="71">
        <v>21</v>
      </c>
      <c r="B36" s="90"/>
      <c r="C36" s="265"/>
      <c r="D36" s="265"/>
      <c r="E36" s="90"/>
      <c r="F36" s="268"/>
      <c r="G36" s="269"/>
      <c r="H36" s="336"/>
    </row>
    <row r="37" spans="1:8">
      <c r="A37" s="71">
        <v>22</v>
      </c>
      <c r="B37" s="90"/>
      <c r="C37" s="261"/>
      <c r="D37" s="261"/>
      <c r="E37" s="90"/>
      <c r="F37" s="270"/>
      <c r="G37" s="264"/>
      <c r="H37" s="260"/>
    </row>
    <row r="38" spans="1:8">
      <c r="A38" s="71">
        <v>23</v>
      </c>
      <c r="B38" s="90"/>
      <c r="C38" s="261"/>
      <c r="D38" s="261"/>
      <c r="E38" s="90"/>
      <c r="F38" s="270"/>
      <c r="G38" s="264"/>
      <c r="H38" s="260"/>
    </row>
    <row r="39" spans="1:8">
      <c r="A39" s="71">
        <v>24</v>
      </c>
      <c r="B39" s="1859"/>
      <c r="C39" s="261"/>
      <c r="D39" s="1860"/>
      <c r="E39" s="90"/>
      <c r="F39" s="270"/>
      <c r="G39" s="264"/>
      <c r="H39" s="260"/>
    </row>
    <row r="40" spans="1:8" ht="30">
      <c r="A40" s="71">
        <v>25</v>
      </c>
      <c r="B40" s="2474" t="s">
        <v>5830</v>
      </c>
      <c r="C40" s="261">
        <v>4622215.33</v>
      </c>
      <c r="D40" s="1860">
        <v>0</v>
      </c>
      <c r="E40" s="245">
        <v>407</v>
      </c>
      <c r="F40" s="2518">
        <v>0</v>
      </c>
      <c r="G40" s="264">
        <f>ROUND(SUM(C40,D40,F40),0)</f>
        <v>4622215</v>
      </c>
      <c r="H40" s="260"/>
    </row>
    <row r="41" spans="1:8">
      <c r="A41" s="71">
        <v>26</v>
      </c>
      <c r="B41" s="90"/>
      <c r="C41" s="261"/>
      <c r="D41" s="261"/>
      <c r="E41" s="90"/>
      <c r="F41" s="270"/>
      <c r="G41" s="264"/>
      <c r="H41" s="260"/>
    </row>
    <row r="42" spans="1:8">
      <c r="A42" s="71">
        <v>27</v>
      </c>
      <c r="B42" s="90"/>
      <c r="C42" s="261"/>
      <c r="D42" s="261"/>
      <c r="E42" s="90"/>
      <c r="F42" s="270"/>
      <c r="G42" s="264"/>
      <c r="H42" s="260"/>
    </row>
    <row r="43" spans="1:8">
      <c r="A43" s="71">
        <v>28</v>
      </c>
      <c r="B43" s="90"/>
      <c r="C43" s="261"/>
      <c r="D43" s="261"/>
      <c r="E43" s="90"/>
      <c r="F43" s="270"/>
      <c r="G43" s="264"/>
      <c r="H43" s="260"/>
    </row>
    <row r="44" spans="1:8">
      <c r="A44" s="71">
        <v>29</v>
      </c>
      <c r="B44" s="2474"/>
      <c r="C44" s="261"/>
      <c r="D44" s="2473"/>
      <c r="E44" s="90"/>
      <c r="F44" s="270"/>
      <c r="G44" s="264"/>
      <c r="H44" s="260"/>
    </row>
    <row r="45" spans="1:8">
      <c r="A45" s="71">
        <v>30</v>
      </c>
      <c r="B45" s="90"/>
      <c r="C45" s="261"/>
      <c r="D45" s="261"/>
      <c r="E45" s="90"/>
      <c r="F45" s="270"/>
      <c r="G45" s="264"/>
      <c r="H45" s="260"/>
    </row>
    <row r="46" spans="1:8">
      <c r="A46" s="71">
        <v>31</v>
      </c>
      <c r="B46" s="90"/>
      <c r="C46" s="261"/>
      <c r="D46" s="261"/>
      <c r="E46" s="90"/>
      <c r="F46" s="270"/>
      <c r="G46" s="264"/>
      <c r="H46" s="260"/>
    </row>
    <row r="47" spans="1:8">
      <c r="A47" s="71">
        <v>32</v>
      </c>
      <c r="B47" s="90"/>
      <c r="C47" s="261"/>
      <c r="D47" s="261"/>
      <c r="E47" s="90"/>
      <c r="F47" s="270"/>
      <c r="G47" s="264"/>
      <c r="H47" s="260"/>
    </row>
    <row r="48" spans="1:8">
      <c r="A48" s="71">
        <v>33</v>
      </c>
      <c r="B48" s="90"/>
      <c r="C48" s="261"/>
      <c r="D48" s="261"/>
      <c r="E48" s="90"/>
      <c r="F48" s="270"/>
      <c r="G48" s="264"/>
      <c r="H48" s="260"/>
    </row>
    <row r="49" spans="1:8">
      <c r="A49" s="71">
        <v>34</v>
      </c>
      <c r="B49" s="90"/>
      <c r="C49" s="261"/>
      <c r="D49" s="261"/>
      <c r="E49" s="90"/>
      <c r="F49" s="270"/>
      <c r="G49" s="264"/>
      <c r="H49" s="260"/>
    </row>
    <row r="50" spans="1:8">
      <c r="A50" s="71">
        <v>35</v>
      </c>
      <c r="B50" s="90"/>
      <c r="C50" s="261"/>
      <c r="D50" s="261"/>
      <c r="E50" s="261"/>
      <c r="F50" s="270"/>
      <c r="G50" s="264"/>
      <c r="H50" s="260"/>
    </row>
    <row r="51" spans="1:8">
      <c r="A51" s="71">
        <v>36</v>
      </c>
      <c r="B51" s="90"/>
      <c r="C51" s="261"/>
      <c r="D51" s="261"/>
      <c r="E51" s="90"/>
      <c r="F51" s="270"/>
      <c r="G51" s="264"/>
      <c r="H51" s="260"/>
    </row>
    <row r="52" spans="1:8">
      <c r="A52" s="71">
        <v>37</v>
      </c>
      <c r="B52" s="90"/>
      <c r="C52" s="261"/>
      <c r="D52" s="261"/>
      <c r="E52" s="90"/>
      <c r="F52" s="270"/>
      <c r="G52" s="264"/>
      <c r="H52" s="260"/>
    </row>
    <row r="53" spans="1:8">
      <c r="A53" s="71">
        <v>38</v>
      </c>
      <c r="B53" s="90"/>
      <c r="C53" s="261"/>
      <c r="D53" s="261"/>
      <c r="E53" s="90"/>
      <c r="F53" s="270"/>
      <c r="G53" s="264"/>
      <c r="H53" s="260"/>
    </row>
    <row r="54" spans="1:8">
      <c r="A54" s="71">
        <v>39</v>
      </c>
      <c r="B54" s="90"/>
      <c r="C54" s="261"/>
      <c r="D54" s="261"/>
      <c r="E54" s="90"/>
      <c r="F54" s="270"/>
      <c r="G54" s="264"/>
      <c r="H54" s="260"/>
    </row>
    <row r="55" spans="1:8">
      <c r="A55" s="71">
        <v>40</v>
      </c>
      <c r="B55" s="90"/>
      <c r="C55" s="261"/>
      <c r="D55" s="261"/>
      <c r="E55" s="90"/>
      <c r="F55" s="270"/>
      <c r="G55" s="264"/>
      <c r="H55" s="260"/>
    </row>
    <row r="56" spans="1:8">
      <c r="A56" s="71">
        <v>41</v>
      </c>
      <c r="B56" s="90"/>
      <c r="C56" s="261"/>
      <c r="D56" s="261"/>
      <c r="E56" s="90"/>
      <c r="F56" s="270"/>
      <c r="G56" s="264"/>
      <c r="H56" s="260"/>
    </row>
    <row r="57" spans="1:8">
      <c r="A57" s="71">
        <v>42</v>
      </c>
      <c r="B57" s="90"/>
      <c r="C57" s="261"/>
      <c r="D57" s="261"/>
      <c r="E57" s="90"/>
      <c r="F57" s="270"/>
      <c r="G57" s="264"/>
      <c r="H57" s="260"/>
    </row>
    <row r="58" spans="1:8">
      <c r="A58" s="71">
        <v>43</v>
      </c>
      <c r="B58" s="90"/>
      <c r="C58" s="261"/>
      <c r="D58" s="261"/>
      <c r="E58" s="90"/>
      <c r="F58" s="270"/>
      <c r="G58" s="264"/>
      <c r="H58" s="260"/>
    </row>
    <row r="59" spans="1:8">
      <c r="A59" s="71">
        <v>44</v>
      </c>
      <c r="B59" s="90"/>
      <c r="C59" s="261"/>
      <c r="D59" s="261"/>
      <c r="E59" s="90"/>
      <c r="F59" s="270"/>
      <c r="G59" s="264"/>
      <c r="H59" s="260"/>
    </row>
    <row r="60" spans="1:8">
      <c r="A60" s="71">
        <v>45</v>
      </c>
      <c r="B60" s="90"/>
      <c r="C60" s="261"/>
      <c r="D60" s="261"/>
      <c r="E60" s="90"/>
      <c r="F60" s="270"/>
      <c r="G60" s="264"/>
      <c r="H60" s="260"/>
    </row>
    <row r="61" spans="1:8">
      <c r="A61" s="71">
        <v>46</v>
      </c>
      <c r="B61" s="90"/>
      <c r="C61" s="261"/>
      <c r="D61" s="261"/>
      <c r="E61" s="90"/>
      <c r="F61" s="270"/>
      <c r="G61" s="264"/>
      <c r="H61" s="260"/>
    </row>
    <row r="62" spans="1:8">
      <c r="A62" s="71">
        <v>47</v>
      </c>
      <c r="B62" s="90"/>
      <c r="C62" s="261"/>
      <c r="D62" s="261"/>
      <c r="E62" s="90"/>
      <c r="F62" s="270"/>
      <c r="G62" s="264"/>
      <c r="H62" s="260"/>
    </row>
    <row r="63" spans="1:8">
      <c r="A63" s="73">
        <v>48</v>
      </c>
      <c r="B63" s="92"/>
      <c r="C63" s="259"/>
      <c r="D63" s="259"/>
      <c r="E63" s="92"/>
      <c r="F63" s="271"/>
      <c r="G63" s="1227"/>
      <c r="H63" s="260"/>
    </row>
    <row r="64" spans="1:8" ht="15.75" thickBot="1">
      <c r="A64" s="95">
        <v>49</v>
      </c>
      <c r="B64" s="1231" t="s">
        <v>159</v>
      </c>
      <c r="C64" s="262">
        <f>SUM(C36:C63)</f>
        <v>4622215.33</v>
      </c>
      <c r="D64" s="262">
        <f>SUM(D36:D63)</f>
        <v>0</v>
      </c>
      <c r="E64" s="1232"/>
      <c r="F64" s="1233">
        <f>SUM(F36:F63)</f>
        <v>0</v>
      </c>
      <c r="G64" s="276">
        <f>SUM(G36:G63)</f>
        <v>4622215</v>
      </c>
      <c r="H64" s="336"/>
    </row>
    <row r="65" spans="1:8">
      <c r="A65" s="13" t="s">
        <v>505</v>
      </c>
      <c r="G65" s="231" t="s">
        <v>506</v>
      </c>
      <c r="H65" s="231"/>
    </row>
    <row r="66" spans="1:8">
      <c r="A66" s="3517" t="s">
        <v>507</v>
      </c>
      <c r="B66" s="3517"/>
      <c r="C66" s="3517"/>
      <c r="D66" s="3517"/>
      <c r="E66" s="3517"/>
      <c r="F66" s="3517"/>
      <c r="G66" s="3517"/>
      <c r="H66" s="16"/>
    </row>
    <row r="67" spans="1:8">
      <c r="A67"/>
      <c r="B67"/>
      <c r="C67"/>
      <c r="D67"/>
      <c r="E67"/>
      <c r="F67"/>
      <c r="G67"/>
      <c r="H67"/>
    </row>
    <row r="68" spans="1:8">
      <c r="A68" s="16"/>
      <c r="B68" s="16"/>
      <c r="C68" s="16"/>
      <c r="D68" s="16"/>
      <c r="E68" s="16"/>
      <c r="F68" s="16"/>
      <c r="G68" s="16"/>
      <c r="H68" s="16"/>
    </row>
    <row r="69" spans="1:8">
      <c r="A69" s="16"/>
      <c r="B69" s="16"/>
      <c r="C69" s="16"/>
      <c r="D69" s="16"/>
      <c r="E69" s="16"/>
      <c r="F69" s="16"/>
      <c r="G69" s="16"/>
      <c r="H69" s="16"/>
    </row>
    <row r="70" spans="1:8">
      <c r="A70" s="16"/>
      <c r="B70" s="16"/>
      <c r="C70" s="16"/>
      <c r="D70" s="16"/>
      <c r="E70" s="16"/>
      <c r="F70" s="16"/>
      <c r="G70" s="16"/>
      <c r="H70" s="16"/>
    </row>
    <row r="71" spans="1:8">
      <c r="A71" s="16"/>
      <c r="B71" s="16"/>
      <c r="C71" s="16"/>
      <c r="D71" s="16"/>
      <c r="E71" s="16"/>
      <c r="F71" s="16"/>
      <c r="G71" s="16"/>
      <c r="H71" s="16"/>
    </row>
    <row r="72" spans="1:8">
      <c r="A72" s="16"/>
      <c r="B72" s="16"/>
      <c r="C72" s="16"/>
      <c r="D72" s="16"/>
      <c r="E72" s="16"/>
      <c r="F72" s="16"/>
      <c r="G72" s="16"/>
      <c r="H72" s="16"/>
    </row>
    <row r="73" spans="1:8">
      <c r="A73" s="16"/>
      <c r="B73" s="16"/>
      <c r="C73" s="16"/>
      <c r="D73" s="16"/>
      <c r="E73" s="16"/>
      <c r="F73" s="16"/>
      <c r="G73" s="16"/>
      <c r="H73" s="16"/>
    </row>
    <row r="88" spans="1:1" ht="15.75">
      <c r="A88" s="70"/>
    </row>
    <row r="125" spans="1:5" ht="15.75" thickBot="1"/>
    <row r="126" spans="1:5">
      <c r="A126" s="1962"/>
      <c r="B126" s="2197"/>
      <c r="C126" s="2197"/>
      <c r="D126" s="2197"/>
      <c r="E126" s="1964"/>
    </row>
    <row r="127" spans="1:5">
      <c r="A127" s="2511"/>
      <c r="E127" s="2678"/>
    </row>
    <row r="128" spans="1:5">
      <c r="A128" s="2511"/>
      <c r="E128" s="2678"/>
    </row>
    <row r="129" spans="1:6">
      <c r="A129" s="2511"/>
      <c r="E129" s="2678"/>
    </row>
    <row r="130" spans="1:6">
      <c r="A130" s="2511"/>
      <c r="E130" s="2678"/>
    </row>
    <row r="131" spans="1:6">
      <c r="A131" s="2511"/>
      <c r="E131" s="2678"/>
    </row>
    <row r="132" spans="1:6">
      <c r="A132" s="2511"/>
      <c r="C132" s="2850"/>
      <c r="D132" s="2850"/>
      <c r="E132" s="2678"/>
    </row>
    <row r="133" spans="1:6">
      <c r="A133" s="2511"/>
      <c r="C133" s="1097"/>
      <c r="D133" s="1097"/>
      <c r="E133" s="2678"/>
    </row>
    <row r="134" spans="1:6">
      <c r="A134" s="2511"/>
      <c r="C134" s="1097"/>
      <c r="D134" s="1097"/>
      <c r="E134" s="2678"/>
    </row>
    <row r="135" spans="1:6">
      <c r="A135" s="2511"/>
      <c r="C135" s="1097"/>
      <c r="D135" s="1097"/>
      <c r="E135" s="2678"/>
    </row>
    <row r="136" spans="1:6">
      <c r="A136" s="2511"/>
      <c r="C136" s="1097"/>
      <c r="D136" s="1097"/>
      <c r="E136" s="2678"/>
      <c r="F136" s="2678"/>
    </row>
    <row r="137" spans="1:6">
      <c r="A137" s="2511"/>
      <c r="C137" s="1097"/>
      <c r="D137" s="1097"/>
      <c r="E137" s="2678"/>
      <c r="F137" s="2678"/>
    </row>
    <row r="138" spans="1:6">
      <c r="A138" s="2511"/>
      <c r="C138" s="1097"/>
      <c r="D138" s="1097"/>
      <c r="E138" s="2678"/>
      <c r="F138" s="2678"/>
    </row>
    <row r="139" spans="1:6">
      <c r="A139" s="2511"/>
      <c r="C139" s="1097"/>
      <c r="D139" s="1097"/>
      <c r="E139" s="2678"/>
      <c r="F139" s="2678"/>
    </row>
    <row r="140" spans="1:6">
      <c r="A140" s="2511"/>
      <c r="C140" s="1097"/>
      <c r="D140" s="1097"/>
      <c r="E140" s="2678"/>
      <c r="F140" s="2678"/>
    </row>
    <row r="141" spans="1:6">
      <c r="A141" s="2511"/>
      <c r="C141" s="1097"/>
      <c r="D141" s="1097"/>
      <c r="E141" s="2678"/>
      <c r="F141" s="2678"/>
    </row>
    <row r="142" spans="1:6">
      <c r="A142" s="2511"/>
      <c r="C142" s="1097"/>
      <c r="D142" s="1097"/>
      <c r="E142" s="2678"/>
      <c r="F142" s="2678"/>
    </row>
    <row r="143" spans="1:6">
      <c r="A143" s="2511"/>
      <c r="C143" s="1097"/>
      <c r="D143" s="1097"/>
      <c r="E143" s="2678"/>
      <c r="F143" s="2678"/>
    </row>
    <row r="144" spans="1:6">
      <c r="A144" s="2511"/>
      <c r="C144" s="1097"/>
      <c r="D144" s="1097"/>
      <c r="E144" s="2678"/>
      <c r="F144" s="2678"/>
    </row>
    <row r="145" spans="1:6">
      <c r="A145" s="2511"/>
      <c r="C145" s="1097"/>
      <c r="D145" s="1097"/>
      <c r="E145" s="2678"/>
      <c r="F145" s="2678"/>
    </row>
    <row r="146" spans="1:6">
      <c r="A146" s="2511"/>
      <c r="C146" s="1097"/>
      <c r="D146" s="1097"/>
      <c r="E146" s="2678"/>
      <c r="F146" s="2678"/>
    </row>
    <row r="147" spans="1:6">
      <c r="A147" s="2511"/>
      <c r="C147" s="1097"/>
      <c r="D147" s="1097"/>
      <c r="E147" s="2678"/>
      <c r="F147" s="2678"/>
    </row>
    <row r="148" spans="1:6">
      <c r="A148" s="2511"/>
      <c r="C148" s="1097"/>
      <c r="D148" s="1097"/>
      <c r="E148" s="2678"/>
      <c r="F148" s="2678"/>
    </row>
    <row r="149" spans="1:6">
      <c r="A149" s="2511"/>
      <c r="C149" s="1097"/>
      <c r="D149" s="1097"/>
      <c r="E149" s="2678"/>
      <c r="F149" s="2678"/>
    </row>
    <row r="150" spans="1:6">
      <c r="A150" s="2511"/>
      <c r="C150" s="1097"/>
      <c r="D150" s="1097"/>
      <c r="E150" s="2678"/>
      <c r="F150" s="2678"/>
    </row>
    <row r="151" spans="1:6">
      <c r="A151" s="2511"/>
      <c r="C151" s="1097"/>
      <c r="D151" s="1097"/>
      <c r="E151" s="2678"/>
      <c r="F151" s="2678"/>
    </row>
    <row r="152" spans="1:6">
      <c r="A152" s="2511"/>
      <c r="C152" s="1097"/>
      <c r="D152" s="1097"/>
      <c r="E152" s="2678"/>
      <c r="F152" s="2678"/>
    </row>
    <row r="153" spans="1:6">
      <c r="A153" s="2511"/>
      <c r="C153" s="1097"/>
      <c r="D153" s="1097"/>
      <c r="E153" s="2678"/>
      <c r="F153" s="2678"/>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3">
    <mergeCell ref="B6:B8"/>
    <mergeCell ref="B32:B34"/>
    <mergeCell ref="A66:G66"/>
  </mergeCells>
  <pageMargins left="0.5" right="0.5" top="0.5" bottom="0.5" header="0.5" footer="0.5"/>
  <pageSetup scale="69" orientation="portrait" r:id="rId1"/>
  <headerFooter alignWithMargins="0"/>
  <rowBreaks count="1" manualBreakCount="1">
    <brk id="66" max="16383" man="1"/>
  </rowBreaks>
  <customProperties>
    <customPr name="_pios_id"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92D050"/>
  </sheetPr>
  <dimension ref="A1:G489"/>
  <sheetViews>
    <sheetView view="pageBreakPreview" zoomScale="60" zoomScaleNormal="55" workbookViewId="0">
      <selection activeCell="H1" sqref="H1:M1048576"/>
    </sheetView>
  </sheetViews>
  <sheetFormatPr defaultColWidth="8.6640625" defaultRowHeight="15"/>
  <cols>
    <col min="1" max="1" width="4" customWidth="1"/>
    <col min="2" max="2" width="49.44140625" customWidth="1"/>
    <col min="3" max="3" width="19" bestFit="1" customWidth="1"/>
    <col min="4" max="4" width="15.6640625" customWidth="1"/>
    <col min="5" max="5" width="16" customWidth="1"/>
    <col min="6" max="6" width="20" customWidth="1"/>
    <col min="9" max="9" width="21" bestFit="1" customWidth="1"/>
    <col min="10" max="10" width="14" customWidth="1"/>
    <col min="11" max="11" width="21" bestFit="1" customWidth="1"/>
    <col min="12" max="12" width="15.5546875" customWidth="1"/>
  </cols>
  <sheetData>
    <row r="1" spans="1:6" ht="15.75" thickBot="1"/>
    <row r="2" spans="1:6">
      <c r="A2" s="1962" t="s">
        <v>3199</v>
      </c>
      <c r="B2" s="2050"/>
      <c r="C2" s="2197" t="s">
        <v>3200</v>
      </c>
      <c r="D2" s="2051" t="s">
        <v>1759</v>
      </c>
      <c r="E2" s="2052" t="s">
        <v>1760</v>
      </c>
      <c r="F2" s="1964"/>
    </row>
    <row r="3" spans="1:6">
      <c r="A3" s="2511" t="str">
        <f>'Data Sheet'!$C$25</f>
        <v xml:space="preserve">Niagara Mohawk Power Corporation </v>
      </c>
      <c r="B3" s="80"/>
      <c r="C3" s="90" t="s">
        <v>5792</v>
      </c>
      <c r="D3" s="77" t="s">
        <v>3219</v>
      </c>
      <c r="E3" s="90"/>
      <c r="F3" s="2678"/>
    </row>
    <row r="4" spans="1:6">
      <c r="A4" s="2769" t="s">
        <v>3202</v>
      </c>
      <c r="B4" s="80"/>
      <c r="C4" s="13" t="s">
        <v>3203</v>
      </c>
      <c r="D4" s="85" t="str">
        <f>'Data Sheet'!$C$40</f>
        <v>April 30, 2025</v>
      </c>
      <c r="E4" s="92" t="str">
        <f>'Data Sheet'!$C$38</f>
        <v>December 31, 2024</v>
      </c>
      <c r="F4" s="2751"/>
    </row>
    <row r="5" spans="1:6">
      <c r="A5" s="3425" t="s">
        <v>3813</v>
      </c>
      <c r="B5" s="3398"/>
      <c r="C5" s="3398"/>
      <c r="D5" s="3398"/>
      <c r="E5" s="3398"/>
      <c r="F5" s="3399"/>
    </row>
    <row r="6" spans="1:6">
      <c r="A6" s="2511" t="s">
        <v>3814</v>
      </c>
      <c r="B6" s="13"/>
      <c r="C6" s="13"/>
      <c r="D6" s="13"/>
      <c r="E6" s="3401"/>
      <c r="F6" s="2678"/>
    </row>
    <row r="7" spans="1:6">
      <c r="A7" s="2511" t="s">
        <v>3815</v>
      </c>
      <c r="B7" s="13"/>
      <c r="C7" s="13"/>
      <c r="D7" s="13"/>
      <c r="E7" s="13"/>
      <c r="F7" s="2678"/>
    </row>
    <row r="8" spans="1:6">
      <c r="A8" s="3432" t="s">
        <v>3816</v>
      </c>
      <c r="B8" s="192"/>
      <c r="C8" s="192"/>
      <c r="D8" s="192"/>
      <c r="E8" s="192"/>
      <c r="F8" s="3020"/>
    </row>
    <row r="9" spans="1:6">
      <c r="A9" s="3432" t="s">
        <v>3817</v>
      </c>
      <c r="B9" s="192"/>
      <c r="C9" s="192"/>
      <c r="D9" s="192"/>
      <c r="E9" s="192"/>
      <c r="F9" s="3020"/>
    </row>
    <row r="10" spans="1:6">
      <c r="A10" s="3432" t="s">
        <v>3818</v>
      </c>
      <c r="B10" s="192"/>
      <c r="C10" s="192"/>
      <c r="D10" s="192"/>
      <c r="E10" s="192"/>
      <c r="F10" s="3020"/>
    </row>
    <row r="11" spans="1:6">
      <c r="A11" s="3432" t="s">
        <v>3819</v>
      </c>
      <c r="B11" s="192"/>
      <c r="C11" s="192"/>
      <c r="D11" s="192"/>
      <c r="E11" s="192"/>
      <c r="F11" s="3020"/>
    </row>
    <row r="12" spans="1:6">
      <c r="A12" s="3432" t="s">
        <v>3820</v>
      </c>
      <c r="B12" s="192"/>
      <c r="C12" s="192"/>
      <c r="D12" s="192"/>
      <c r="E12" s="192"/>
      <c r="F12" s="3020"/>
    </row>
    <row r="13" spans="1:6">
      <c r="A13" s="3432" t="s">
        <v>3821</v>
      </c>
      <c r="B13" s="192"/>
      <c r="C13" s="192"/>
      <c r="D13" s="192"/>
      <c r="E13" s="192"/>
      <c r="F13" s="3020"/>
    </row>
    <row r="14" spans="1:6">
      <c r="A14" s="3432" t="s">
        <v>4240</v>
      </c>
      <c r="B14" s="192"/>
      <c r="C14" s="192"/>
      <c r="D14" s="192"/>
      <c r="E14" s="192"/>
      <c r="F14" s="3020"/>
    </row>
    <row r="15" spans="1:6">
      <c r="A15" s="2055" t="s">
        <v>1686</v>
      </c>
      <c r="B15" s="994"/>
      <c r="C15" s="1064"/>
      <c r="D15" s="1064"/>
      <c r="E15" s="1064" t="s">
        <v>3822</v>
      </c>
      <c r="F15" s="2056"/>
    </row>
    <row r="16" spans="1:6">
      <c r="A16" s="2057" t="s">
        <v>1689</v>
      </c>
      <c r="B16" s="1066"/>
      <c r="C16" s="1008" t="s">
        <v>3823</v>
      </c>
      <c r="D16" s="1008"/>
      <c r="E16" s="1008" t="s">
        <v>3824</v>
      </c>
      <c r="F16" s="2751" t="s">
        <v>3825</v>
      </c>
    </row>
    <row r="17" spans="1:7">
      <c r="A17" s="2057"/>
      <c r="B17" s="1067" t="s">
        <v>1741</v>
      </c>
      <c r="C17" s="1008" t="s">
        <v>3826</v>
      </c>
      <c r="D17" s="1008" t="s">
        <v>3827</v>
      </c>
      <c r="E17" s="1008" t="s">
        <v>3828</v>
      </c>
      <c r="F17" s="2751" t="s">
        <v>3829</v>
      </c>
    </row>
    <row r="18" spans="1:7">
      <c r="A18" s="2779"/>
      <c r="B18" s="996" t="s">
        <v>2935</v>
      </c>
      <c r="C18" s="1008" t="s">
        <v>2936</v>
      </c>
      <c r="D18" s="1008" t="s">
        <v>2937</v>
      </c>
      <c r="E18" s="1008" t="s">
        <v>2938</v>
      </c>
      <c r="F18" s="2751" t="s">
        <v>2268</v>
      </c>
    </row>
    <row r="19" spans="1:7" ht="15.75">
      <c r="A19" s="3426">
        <v>1</v>
      </c>
      <c r="B19" s="1068" t="s">
        <v>3830</v>
      </c>
      <c r="C19" s="1069"/>
      <c r="D19" s="2048"/>
      <c r="E19" s="1069"/>
      <c r="F19" s="2072"/>
    </row>
    <row r="20" spans="1:7">
      <c r="A20" s="3426">
        <v>2</v>
      </c>
      <c r="B20" s="1444" t="s">
        <v>6010</v>
      </c>
      <c r="C20" s="1498">
        <v>0</v>
      </c>
      <c r="D20" s="1925">
        <v>174</v>
      </c>
      <c r="E20" s="1498">
        <v>0</v>
      </c>
      <c r="F20" s="2060">
        <v>174</v>
      </c>
      <c r="G20" s="1701" t="s">
        <v>6046</v>
      </c>
    </row>
    <row r="21" spans="1:7">
      <c r="A21" s="3426">
        <v>3</v>
      </c>
      <c r="B21" s="1444" t="s">
        <v>5499</v>
      </c>
      <c r="C21" s="1498">
        <v>4327</v>
      </c>
      <c r="D21" s="1925">
        <v>174</v>
      </c>
      <c r="E21" s="1498">
        <v>0</v>
      </c>
      <c r="F21" s="2060">
        <v>174</v>
      </c>
      <c r="G21" s="1701" t="s">
        <v>6046</v>
      </c>
    </row>
    <row r="22" spans="1:7">
      <c r="A22" s="3426">
        <v>4</v>
      </c>
      <c r="B22" s="1444" t="s">
        <v>5500</v>
      </c>
      <c r="C22" s="1498">
        <v>0</v>
      </c>
      <c r="D22" s="1925">
        <v>174</v>
      </c>
      <c r="E22" s="1498">
        <v>0</v>
      </c>
      <c r="F22" s="2060">
        <v>174</v>
      </c>
      <c r="G22" s="1701" t="s">
        <v>6046</v>
      </c>
    </row>
    <row r="23" spans="1:7">
      <c r="A23" s="3426">
        <v>5</v>
      </c>
      <c r="B23" s="1444" t="s">
        <v>5501</v>
      </c>
      <c r="C23" s="1498">
        <v>0</v>
      </c>
      <c r="D23" s="1925">
        <v>174</v>
      </c>
      <c r="E23" s="1498">
        <v>-6731</v>
      </c>
      <c r="F23" s="2060">
        <v>174</v>
      </c>
      <c r="G23" s="1701" t="s">
        <v>6046</v>
      </c>
    </row>
    <row r="24" spans="1:7">
      <c r="A24" s="3426">
        <v>6</v>
      </c>
      <c r="B24" s="1444" t="s">
        <v>5502</v>
      </c>
      <c r="C24" s="1498">
        <v>0</v>
      </c>
      <c r="D24" s="1925">
        <v>174</v>
      </c>
      <c r="E24" s="1557">
        <v>-2968</v>
      </c>
      <c r="F24" s="2060">
        <v>174</v>
      </c>
      <c r="G24" s="1701" t="s">
        <v>6046</v>
      </c>
    </row>
    <row r="25" spans="1:7">
      <c r="A25" s="3426">
        <v>7</v>
      </c>
      <c r="B25" s="1444" t="s">
        <v>5503</v>
      </c>
      <c r="C25" s="1498">
        <v>0</v>
      </c>
      <c r="D25" s="1925">
        <v>174</v>
      </c>
      <c r="E25" s="1554">
        <v>-8834</v>
      </c>
      <c r="F25" s="2060">
        <v>174</v>
      </c>
      <c r="G25" s="1701" t="s">
        <v>6046</v>
      </c>
    </row>
    <row r="26" spans="1:7">
      <c r="A26" s="3426">
        <v>8</v>
      </c>
      <c r="B26" s="1444" t="s">
        <v>5831</v>
      </c>
      <c r="C26" s="1498">
        <v>0</v>
      </c>
      <c r="D26" s="1925">
        <v>174</v>
      </c>
      <c r="E26" s="1498">
        <v>-1812</v>
      </c>
      <c r="F26" s="2060">
        <v>174</v>
      </c>
      <c r="G26" s="1701" t="s">
        <v>6046</v>
      </c>
    </row>
    <row r="27" spans="1:7">
      <c r="A27" s="3426">
        <v>9</v>
      </c>
      <c r="B27" s="1444" t="s">
        <v>5832</v>
      </c>
      <c r="C27" s="1498">
        <v>118.81999999999971</v>
      </c>
      <c r="D27" s="1925">
        <v>174</v>
      </c>
      <c r="E27" s="1498">
        <v>-5078</v>
      </c>
      <c r="F27" s="2060">
        <v>174</v>
      </c>
      <c r="G27" s="1701" t="s">
        <v>6046</v>
      </c>
    </row>
    <row r="28" spans="1:7">
      <c r="A28" s="3426">
        <v>10</v>
      </c>
      <c r="B28" s="1444" t="s">
        <v>5833</v>
      </c>
      <c r="C28" s="1498">
        <v>0</v>
      </c>
      <c r="D28" s="1925">
        <v>174</v>
      </c>
      <c r="E28" s="1498">
        <v>-2719</v>
      </c>
      <c r="F28" s="2060">
        <v>174</v>
      </c>
      <c r="G28" s="1701" t="s">
        <v>6046</v>
      </c>
    </row>
    <row r="29" spans="1:7">
      <c r="A29" s="3426">
        <v>11</v>
      </c>
      <c r="B29" s="1001" t="s">
        <v>6011</v>
      </c>
      <c r="C29" s="1498">
        <v>0</v>
      </c>
      <c r="D29" s="1925">
        <v>174</v>
      </c>
      <c r="E29" s="1498">
        <v>0</v>
      </c>
      <c r="F29" s="2060">
        <v>174</v>
      </c>
      <c r="G29" s="1701" t="s">
        <v>6046</v>
      </c>
    </row>
    <row r="30" spans="1:7">
      <c r="A30" s="3426">
        <v>12</v>
      </c>
      <c r="B30" s="1001" t="s">
        <v>5834</v>
      </c>
      <c r="C30" s="1498">
        <v>0</v>
      </c>
      <c r="D30" s="1925">
        <v>174</v>
      </c>
      <c r="E30" s="1498">
        <v>-1212</v>
      </c>
      <c r="F30" s="2060">
        <v>174</v>
      </c>
      <c r="G30" s="1701" t="s">
        <v>6046</v>
      </c>
    </row>
    <row r="31" spans="1:7">
      <c r="A31" s="3426">
        <v>13</v>
      </c>
      <c r="B31" s="1001" t="s">
        <v>5836</v>
      </c>
      <c r="C31" s="1498">
        <v>7699</v>
      </c>
      <c r="D31" s="1925">
        <v>174</v>
      </c>
      <c r="E31" s="1498">
        <v>0</v>
      </c>
      <c r="F31" s="2060">
        <v>174</v>
      </c>
      <c r="G31" s="1701" t="s">
        <v>6046</v>
      </c>
    </row>
    <row r="32" spans="1:7">
      <c r="A32" s="3426">
        <v>14</v>
      </c>
      <c r="B32" s="1001" t="s">
        <v>5835</v>
      </c>
      <c r="C32" s="1498">
        <v>0</v>
      </c>
      <c r="D32" s="1925">
        <v>174</v>
      </c>
      <c r="E32" s="1498">
        <v>-2849</v>
      </c>
      <c r="F32" s="2060">
        <v>174</v>
      </c>
      <c r="G32" s="1701" t="s">
        <v>6046</v>
      </c>
    </row>
    <row r="33" spans="1:7">
      <c r="A33" s="3426">
        <v>15</v>
      </c>
      <c r="B33" s="1001" t="s">
        <v>6283</v>
      </c>
      <c r="C33" s="1498">
        <v>1079</v>
      </c>
      <c r="D33" s="1925">
        <v>174</v>
      </c>
      <c r="E33" s="1498">
        <v>-7938</v>
      </c>
      <c r="F33" s="2060">
        <v>174</v>
      </c>
      <c r="G33" s="1701" t="s">
        <v>6046</v>
      </c>
    </row>
    <row r="34" spans="1:7">
      <c r="A34" s="3426">
        <v>16</v>
      </c>
      <c r="B34" s="1001" t="s">
        <v>6019</v>
      </c>
      <c r="C34" s="1498">
        <v>0</v>
      </c>
      <c r="D34" s="1925">
        <v>174</v>
      </c>
      <c r="E34" s="1498">
        <v>-885</v>
      </c>
      <c r="F34" s="2060">
        <v>174</v>
      </c>
      <c r="G34" s="1701" t="s">
        <v>6046</v>
      </c>
    </row>
    <row r="35" spans="1:7">
      <c r="A35" s="3426">
        <v>17</v>
      </c>
      <c r="B35" s="1001" t="s">
        <v>6021</v>
      </c>
      <c r="C35" s="1498">
        <v>0</v>
      </c>
      <c r="D35" s="1925">
        <v>174</v>
      </c>
      <c r="E35" s="1498">
        <v>-14</v>
      </c>
      <c r="F35" s="2060">
        <v>174</v>
      </c>
      <c r="G35" s="1701" t="s">
        <v>6046</v>
      </c>
    </row>
    <row r="36" spans="1:7">
      <c r="A36" s="3426">
        <v>18</v>
      </c>
      <c r="B36" s="1001" t="s">
        <v>6020</v>
      </c>
      <c r="C36" s="1498">
        <v>1893.3600000000006</v>
      </c>
      <c r="D36" s="1925">
        <v>174</v>
      </c>
      <c r="E36" s="1498">
        <v>-10827</v>
      </c>
      <c r="F36" s="2060">
        <v>174</v>
      </c>
      <c r="G36" s="1701" t="s">
        <v>6046</v>
      </c>
    </row>
    <row r="37" spans="1:7">
      <c r="A37" s="3426">
        <v>19</v>
      </c>
      <c r="B37" s="1001" t="s">
        <v>6279</v>
      </c>
      <c r="C37" s="1498">
        <v>602.03000000000065</v>
      </c>
      <c r="D37" s="1925">
        <v>174</v>
      </c>
      <c r="E37" s="1498">
        <v>-4850</v>
      </c>
      <c r="F37" s="2060">
        <v>174</v>
      </c>
      <c r="G37" s="1701" t="s">
        <v>6046</v>
      </c>
    </row>
    <row r="38" spans="1:7">
      <c r="A38" s="3426">
        <v>20</v>
      </c>
      <c r="B38" s="1001" t="s">
        <v>6273</v>
      </c>
      <c r="C38" s="1498">
        <v>0</v>
      </c>
      <c r="D38" s="1925">
        <v>174</v>
      </c>
      <c r="E38" s="1498">
        <v>-1070</v>
      </c>
      <c r="F38" s="2060">
        <v>174</v>
      </c>
      <c r="G38" s="1701" t="s">
        <v>6046</v>
      </c>
    </row>
    <row r="39" spans="1:7">
      <c r="A39" s="3426">
        <v>21</v>
      </c>
      <c r="B39" s="1001" t="s">
        <v>6275</v>
      </c>
      <c r="C39" s="1479">
        <v>0</v>
      </c>
      <c r="D39" s="1925">
        <v>174</v>
      </c>
      <c r="E39" s="1479">
        <v>-3746</v>
      </c>
      <c r="F39" s="2060">
        <v>174</v>
      </c>
      <c r="G39" s="1701" t="s">
        <v>6046</v>
      </c>
    </row>
    <row r="40" spans="1:7">
      <c r="A40" s="3426">
        <v>22</v>
      </c>
      <c r="B40" t="s">
        <v>6276</v>
      </c>
      <c r="C40" s="1498">
        <v>561.46</v>
      </c>
      <c r="D40" s="1925">
        <v>174</v>
      </c>
      <c r="E40" s="2519">
        <v>-1412</v>
      </c>
      <c r="F40" s="2060">
        <v>174</v>
      </c>
      <c r="G40" s="1701" t="s">
        <v>6046</v>
      </c>
    </row>
    <row r="41" spans="1:7">
      <c r="A41" s="3426">
        <v>23</v>
      </c>
      <c r="B41" s="1444" t="s">
        <v>6278</v>
      </c>
      <c r="C41" s="1498">
        <v>689.8599999999999</v>
      </c>
      <c r="D41" s="1925">
        <v>174</v>
      </c>
      <c r="E41" s="1498">
        <v>-1919</v>
      </c>
      <c r="F41" s="2060">
        <v>174</v>
      </c>
      <c r="G41" s="1701" t="s">
        <v>6046</v>
      </c>
    </row>
    <row r="42" spans="1:7">
      <c r="A42" s="3426">
        <v>24</v>
      </c>
      <c r="B42" s="1444" t="s">
        <v>6277</v>
      </c>
      <c r="C42" s="1498">
        <v>0</v>
      </c>
      <c r="D42" s="1925">
        <v>174</v>
      </c>
      <c r="E42" s="1498">
        <v>-1006</v>
      </c>
      <c r="F42" s="2060">
        <v>174</v>
      </c>
      <c r="G42" s="1701" t="s">
        <v>6046</v>
      </c>
    </row>
    <row r="43" spans="1:7">
      <c r="A43" s="3426">
        <v>25</v>
      </c>
      <c r="B43" s="1444" t="s">
        <v>6269</v>
      </c>
      <c r="C43" s="1498">
        <v>0</v>
      </c>
      <c r="D43" s="1925">
        <v>174</v>
      </c>
      <c r="E43" s="1479">
        <v>-1605</v>
      </c>
      <c r="F43" s="2060">
        <v>174</v>
      </c>
      <c r="G43" s="1701" t="s">
        <v>6046</v>
      </c>
    </row>
    <row r="44" spans="1:7">
      <c r="A44" s="3426">
        <v>26</v>
      </c>
      <c r="B44" s="1444" t="s">
        <v>6270</v>
      </c>
      <c r="C44" s="1498">
        <v>0</v>
      </c>
      <c r="D44" s="1925">
        <v>174</v>
      </c>
      <c r="E44" s="1498">
        <v>-277</v>
      </c>
      <c r="F44" s="2060">
        <v>174</v>
      </c>
      <c r="G44" s="1701" t="s">
        <v>6046</v>
      </c>
    </row>
    <row r="45" spans="1:7">
      <c r="A45" s="3426">
        <v>27</v>
      </c>
      <c r="B45" s="1444" t="s">
        <v>6271</v>
      </c>
      <c r="C45" s="1498">
        <v>0</v>
      </c>
      <c r="D45" s="1925">
        <v>174</v>
      </c>
      <c r="E45" s="1498">
        <v>-916</v>
      </c>
      <c r="F45" s="2060">
        <v>174</v>
      </c>
      <c r="G45" s="1701" t="s">
        <v>6046</v>
      </c>
    </row>
    <row r="46" spans="1:7">
      <c r="A46" s="3426">
        <v>28</v>
      </c>
      <c r="B46" s="1444" t="s">
        <v>6274</v>
      </c>
      <c r="C46" s="1498">
        <v>0</v>
      </c>
      <c r="D46" s="1925">
        <v>174</v>
      </c>
      <c r="E46" s="1498">
        <v>-2765</v>
      </c>
      <c r="F46" s="2060">
        <v>174</v>
      </c>
      <c r="G46" s="1701" t="s">
        <v>6046</v>
      </c>
    </row>
    <row r="47" spans="1:7">
      <c r="A47" s="3426">
        <v>29</v>
      </c>
      <c r="B47" s="1444" t="s">
        <v>6280</v>
      </c>
      <c r="C47" s="1498">
        <v>6856</v>
      </c>
      <c r="D47" s="1925">
        <v>174</v>
      </c>
      <c r="E47" s="1498">
        <v>0</v>
      </c>
      <c r="F47" s="2060">
        <v>174</v>
      </c>
      <c r="G47" s="1701" t="s">
        <v>6046</v>
      </c>
    </row>
    <row r="48" spans="1:7">
      <c r="A48" s="3426">
        <v>30</v>
      </c>
      <c r="B48" s="1444" t="s">
        <v>6272</v>
      </c>
      <c r="C48" s="1498">
        <v>7107</v>
      </c>
      <c r="D48" s="1925">
        <v>174</v>
      </c>
      <c r="E48" s="1498">
        <v>-10131</v>
      </c>
      <c r="F48" s="2060">
        <v>174</v>
      </c>
      <c r="G48" s="1701" t="s">
        <v>6046</v>
      </c>
    </row>
    <row r="49" spans="1:7">
      <c r="A49" s="3426">
        <v>31</v>
      </c>
      <c r="B49" s="1444" t="s">
        <v>6281</v>
      </c>
      <c r="C49" s="1498">
        <v>652</v>
      </c>
      <c r="D49" s="1925">
        <v>174</v>
      </c>
      <c r="E49" s="1498">
        <v>0</v>
      </c>
      <c r="F49" s="2060">
        <v>174</v>
      </c>
      <c r="G49" s="1701" t="s">
        <v>6046</v>
      </c>
    </row>
    <row r="50" spans="1:7">
      <c r="A50" s="3426">
        <v>32</v>
      </c>
      <c r="B50" s="1444" t="s">
        <v>6282</v>
      </c>
      <c r="C50" s="1498">
        <v>0</v>
      </c>
      <c r="D50" s="1925">
        <v>174</v>
      </c>
      <c r="E50" s="1498">
        <v>0</v>
      </c>
      <c r="F50" s="2060">
        <v>174</v>
      </c>
      <c r="G50" s="1701" t="s">
        <v>6046</v>
      </c>
    </row>
    <row r="51" spans="1:7">
      <c r="A51" s="3426">
        <v>33</v>
      </c>
      <c r="B51" s="1444" t="s">
        <v>6284</v>
      </c>
      <c r="C51" s="1498">
        <v>2985</v>
      </c>
      <c r="D51" s="1925">
        <v>174</v>
      </c>
      <c r="E51" s="1498">
        <v>0</v>
      </c>
      <c r="F51" s="2060">
        <v>174</v>
      </c>
      <c r="G51" s="1701" t="s">
        <v>6046</v>
      </c>
    </row>
    <row r="52" spans="1:7">
      <c r="A52" s="3426">
        <v>34</v>
      </c>
      <c r="B52" s="1444" t="s">
        <v>6169</v>
      </c>
      <c r="C52" s="1498">
        <v>49</v>
      </c>
      <c r="D52" s="1925">
        <v>174</v>
      </c>
      <c r="E52" s="1498">
        <v>0</v>
      </c>
      <c r="F52" s="2060">
        <v>174</v>
      </c>
      <c r="G52" s="1701" t="s">
        <v>6046</v>
      </c>
    </row>
    <row r="53" spans="1:7">
      <c r="A53" s="3426">
        <v>35</v>
      </c>
      <c r="B53" s="1444" t="s">
        <v>6170</v>
      </c>
      <c r="C53" s="1498">
        <v>1186</v>
      </c>
      <c r="D53" s="1925">
        <v>174</v>
      </c>
      <c r="E53" s="1498">
        <v>0</v>
      </c>
      <c r="F53" s="2060">
        <v>174</v>
      </c>
      <c r="G53" s="1701" t="s">
        <v>6046</v>
      </c>
    </row>
    <row r="54" spans="1:7">
      <c r="A54" s="3426">
        <v>36</v>
      </c>
      <c r="B54" s="1444" t="s">
        <v>6172</v>
      </c>
      <c r="C54" s="1498">
        <v>0</v>
      </c>
      <c r="D54" s="1925">
        <v>174</v>
      </c>
      <c r="E54" s="1498">
        <v>-162</v>
      </c>
      <c r="F54" s="2060">
        <v>174</v>
      </c>
      <c r="G54" s="1701" t="s">
        <v>6046</v>
      </c>
    </row>
    <row r="55" spans="1:7">
      <c r="A55" s="3426">
        <v>37</v>
      </c>
      <c r="B55" s="1444" t="s">
        <v>6171</v>
      </c>
      <c r="C55" s="1498">
        <v>2226</v>
      </c>
      <c r="D55" s="1925">
        <v>174</v>
      </c>
      <c r="E55" s="1498">
        <v>0</v>
      </c>
      <c r="F55" s="2060">
        <v>174</v>
      </c>
      <c r="G55" s="1701" t="s">
        <v>6046</v>
      </c>
    </row>
    <row r="56" spans="1:7">
      <c r="A56" s="3426">
        <v>38</v>
      </c>
      <c r="B56" s="1444" t="s">
        <v>6173</v>
      </c>
      <c r="C56" s="1498">
        <v>0</v>
      </c>
      <c r="D56" s="1925">
        <v>174</v>
      </c>
      <c r="E56" s="1498">
        <v>0</v>
      </c>
      <c r="F56" s="2060">
        <v>174</v>
      </c>
      <c r="G56" s="1701" t="s">
        <v>6046</v>
      </c>
    </row>
    <row r="57" spans="1:7">
      <c r="A57" s="3426">
        <v>39</v>
      </c>
      <c r="B57" s="1444" t="s">
        <v>6177</v>
      </c>
      <c r="C57" s="1498">
        <v>0</v>
      </c>
      <c r="D57" s="1925">
        <v>174</v>
      </c>
      <c r="E57" s="1498">
        <v>0</v>
      </c>
      <c r="F57" s="2060">
        <v>174</v>
      </c>
      <c r="G57" s="1701" t="s">
        <v>6046</v>
      </c>
    </row>
    <row r="58" spans="1:7" ht="15.75" thickBot="1">
      <c r="A58" s="1980">
        <v>40</v>
      </c>
      <c r="B58" s="2073" t="s">
        <v>6174</v>
      </c>
      <c r="C58" s="2068">
        <v>0</v>
      </c>
      <c r="D58" s="2067">
        <v>174</v>
      </c>
      <c r="E58" s="2876">
        <v>-1302</v>
      </c>
      <c r="F58" s="2565">
        <v>174</v>
      </c>
      <c r="G58" s="1701" t="s">
        <v>6046</v>
      </c>
    </row>
    <row r="59" spans="1:7">
      <c r="A59" s="13"/>
      <c r="B59" s="13"/>
      <c r="C59" s="13"/>
      <c r="D59" s="260"/>
      <c r="E59" s="260"/>
      <c r="F59" s="260"/>
      <c r="G59" s="1670"/>
    </row>
    <row r="60" spans="1:7">
      <c r="A60" s="13" t="s">
        <v>4492</v>
      </c>
      <c r="B60" s="13"/>
      <c r="C60" s="13"/>
      <c r="D60" s="13"/>
      <c r="E60" s="13"/>
      <c r="F60" s="13"/>
      <c r="G60" s="1670"/>
    </row>
    <row r="61" spans="1:7">
      <c r="A61" s="16" t="s">
        <v>3832</v>
      </c>
      <c r="B61" s="16"/>
      <c r="C61" s="16"/>
      <c r="D61" s="16"/>
      <c r="E61" s="16"/>
      <c r="F61" s="16"/>
      <c r="G61" s="1670"/>
    </row>
    <row r="62" spans="1:7">
      <c r="G62" s="1670"/>
    </row>
    <row r="63" spans="1:7" ht="15.75" thickBot="1">
      <c r="G63" s="1670"/>
    </row>
    <row r="64" spans="1:7">
      <c r="A64" s="1962" t="s">
        <v>3199</v>
      </c>
      <c r="B64" s="2050"/>
      <c r="C64" s="2197" t="s">
        <v>3200</v>
      </c>
      <c r="D64" s="2051" t="s">
        <v>1759</v>
      </c>
      <c r="E64" s="2052" t="s">
        <v>1760</v>
      </c>
      <c r="F64" s="1964"/>
      <c r="G64" s="1670"/>
    </row>
    <row r="65" spans="1:7">
      <c r="A65" s="2511" t="str">
        <f>'Data Sheet'!$C$25</f>
        <v xml:space="preserve">Niagara Mohawk Power Corporation </v>
      </c>
      <c r="B65" s="80"/>
      <c r="C65" s="90" t="s">
        <v>5792</v>
      </c>
      <c r="D65" s="77" t="s">
        <v>3219</v>
      </c>
      <c r="E65" s="90"/>
      <c r="F65" s="2678"/>
      <c r="G65" s="1670"/>
    </row>
    <row r="66" spans="1:7">
      <c r="A66" s="2769" t="s">
        <v>3202</v>
      </c>
      <c r="B66" s="80"/>
      <c r="C66" s="13" t="s">
        <v>3203</v>
      </c>
      <c r="D66" s="85" t="str">
        <f>'Data Sheet'!$C$40</f>
        <v>April 30, 2025</v>
      </c>
      <c r="E66" s="92" t="str">
        <f>'Data Sheet'!$C$38</f>
        <v>December 31, 2024</v>
      </c>
      <c r="F66" s="2751"/>
      <c r="G66" s="1670"/>
    </row>
    <row r="67" spans="1:7">
      <c r="A67" s="3425" t="s">
        <v>3813</v>
      </c>
      <c r="B67" s="3398"/>
      <c r="C67" s="3398"/>
      <c r="D67" s="3398"/>
      <c r="E67" s="3398"/>
      <c r="F67" s="3399"/>
      <c r="G67" s="1670"/>
    </row>
    <row r="68" spans="1:7">
      <c r="A68" s="3425"/>
      <c r="F68" s="3399"/>
      <c r="G68" s="1670"/>
    </row>
    <row r="69" spans="1:7">
      <c r="A69" s="2055" t="s">
        <v>1686</v>
      </c>
      <c r="B69" s="994"/>
      <c r="C69" s="1064"/>
      <c r="D69" s="1064"/>
      <c r="E69" s="1064" t="s">
        <v>3822</v>
      </c>
      <c r="F69" s="2056"/>
      <c r="G69" s="1670"/>
    </row>
    <row r="70" spans="1:7">
      <c r="A70" s="2057" t="s">
        <v>1689</v>
      </c>
      <c r="B70" s="1066"/>
      <c r="C70" s="1008" t="s">
        <v>3823</v>
      </c>
      <c r="D70" s="1008"/>
      <c r="E70" s="1008" t="s">
        <v>3824</v>
      </c>
      <c r="F70" s="2751" t="s">
        <v>3825</v>
      </c>
      <c r="G70" s="1670"/>
    </row>
    <row r="71" spans="1:7">
      <c r="A71" s="2057"/>
      <c r="B71" s="1067" t="s">
        <v>1741</v>
      </c>
      <c r="C71" s="1008" t="s">
        <v>3826</v>
      </c>
      <c r="D71" s="1008" t="s">
        <v>3827</v>
      </c>
      <c r="E71" s="1008" t="s">
        <v>3828</v>
      </c>
      <c r="F71" s="2751" t="s">
        <v>3829</v>
      </c>
      <c r="G71" s="1670"/>
    </row>
    <row r="72" spans="1:7">
      <c r="A72" s="2779"/>
      <c r="B72" s="996" t="s">
        <v>2935</v>
      </c>
      <c r="C72" s="1008" t="s">
        <v>2936</v>
      </c>
      <c r="D72" s="1008" t="s">
        <v>2937</v>
      </c>
      <c r="E72" s="1008" t="s">
        <v>2938</v>
      </c>
      <c r="F72" s="2751" t="s">
        <v>2268</v>
      </c>
      <c r="G72" s="1670"/>
    </row>
    <row r="73" spans="1:7" ht="15.75">
      <c r="A73" s="3426">
        <v>1</v>
      </c>
      <c r="B73" s="1068" t="s">
        <v>3830</v>
      </c>
      <c r="C73" s="1069"/>
      <c r="D73" s="1069"/>
      <c r="E73" s="1069"/>
      <c r="F73" s="3433"/>
      <c r="G73" s="1670"/>
    </row>
    <row r="74" spans="1:7">
      <c r="A74" s="3426">
        <v>2</v>
      </c>
      <c r="B74" s="1001" t="s">
        <v>6178</v>
      </c>
      <c r="C74" s="1498">
        <v>1847</v>
      </c>
      <c r="D74" s="1925">
        <v>174</v>
      </c>
      <c r="E74" s="1498">
        <v>0</v>
      </c>
      <c r="F74" s="2060">
        <v>174</v>
      </c>
      <c r="G74" s="1701" t="s">
        <v>6046</v>
      </c>
    </row>
    <row r="75" spans="1:7">
      <c r="A75" s="3426">
        <v>3</v>
      </c>
      <c r="B75" s="1001" t="s">
        <v>6179</v>
      </c>
      <c r="C75" s="1498">
        <v>0</v>
      </c>
      <c r="D75" s="1925">
        <v>174</v>
      </c>
      <c r="E75" s="1498">
        <v>0</v>
      </c>
      <c r="F75" s="2060">
        <v>174</v>
      </c>
      <c r="G75" s="1701" t="s">
        <v>6046</v>
      </c>
    </row>
    <row r="76" spans="1:7">
      <c r="A76" s="3426">
        <v>4</v>
      </c>
      <c r="B76" s="1001" t="s">
        <v>6180</v>
      </c>
      <c r="C76" s="1498">
        <v>14382</v>
      </c>
      <c r="D76" s="1925">
        <v>174</v>
      </c>
      <c r="E76" s="1498">
        <v>0</v>
      </c>
      <c r="F76" s="2060">
        <v>174</v>
      </c>
      <c r="G76" s="1701" t="s">
        <v>6046</v>
      </c>
    </row>
    <row r="77" spans="1:7">
      <c r="A77" s="3426">
        <v>5</v>
      </c>
      <c r="B77" s="1001" t="s">
        <v>6176</v>
      </c>
      <c r="C77" s="1498">
        <v>0</v>
      </c>
      <c r="D77" s="1925">
        <v>174</v>
      </c>
      <c r="E77" s="1498">
        <v>0</v>
      </c>
      <c r="F77" s="2060">
        <v>174</v>
      </c>
      <c r="G77" s="1701" t="s">
        <v>6046</v>
      </c>
    </row>
    <row r="78" spans="1:7">
      <c r="A78" s="3426">
        <v>6</v>
      </c>
      <c r="B78" s="1001" t="s">
        <v>6175</v>
      </c>
      <c r="C78" s="1498">
        <v>1499</v>
      </c>
      <c r="D78" s="1925">
        <v>174</v>
      </c>
      <c r="E78" s="1498">
        <v>0</v>
      </c>
      <c r="F78" s="2060">
        <v>174</v>
      </c>
      <c r="G78" s="1701" t="s">
        <v>6046</v>
      </c>
    </row>
    <row r="79" spans="1:7">
      <c r="A79" s="3426">
        <v>7</v>
      </c>
      <c r="B79" s="1001" t="s">
        <v>6182</v>
      </c>
      <c r="C79" s="1498">
        <v>0</v>
      </c>
      <c r="D79" s="1925">
        <v>174</v>
      </c>
      <c r="E79" s="1498">
        <v>-1776</v>
      </c>
      <c r="F79" s="2060">
        <v>174</v>
      </c>
      <c r="G79" s="1701" t="s">
        <v>6046</v>
      </c>
    </row>
    <row r="80" spans="1:7">
      <c r="A80" s="3426">
        <v>8</v>
      </c>
      <c r="B80" s="1001" t="s">
        <v>6183</v>
      </c>
      <c r="C80" s="1498">
        <v>0</v>
      </c>
      <c r="D80" s="1925">
        <v>174</v>
      </c>
      <c r="E80" s="1498">
        <v>-1275</v>
      </c>
      <c r="F80" s="2060">
        <v>174</v>
      </c>
      <c r="G80" s="1701" t="s">
        <v>6046</v>
      </c>
    </row>
    <row r="81" spans="1:7">
      <c r="A81" s="3426">
        <v>9</v>
      </c>
      <c r="B81" s="1001" t="s">
        <v>6181</v>
      </c>
      <c r="C81" s="1498">
        <v>126</v>
      </c>
      <c r="D81" s="1925">
        <v>174</v>
      </c>
      <c r="E81" s="1498">
        <v>-1643</v>
      </c>
      <c r="F81" s="2060">
        <v>174</v>
      </c>
      <c r="G81" s="1701" t="s">
        <v>6046</v>
      </c>
    </row>
    <row r="82" spans="1:7">
      <c r="A82" s="3426">
        <v>10</v>
      </c>
      <c r="B82" s="1001" t="s">
        <v>6185</v>
      </c>
      <c r="C82" s="1498">
        <v>0</v>
      </c>
      <c r="D82" s="1925">
        <v>174</v>
      </c>
      <c r="E82" s="1498">
        <v>0</v>
      </c>
      <c r="F82" s="2060">
        <v>174</v>
      </c>
      <c r="G82" s="1701" t="s">
        <v>6046</v>
      </c>
    </row>
    <row r="83" spans="1:7">
      <c r="A83" s="3426">
        <v>11</v>
      </c>
      <c r="B83" s="1001" t="s">
        <v>6184</v>
      </c>
      <c r="C83" s="1498">
        <v>0</v>
      </c>
      <c r="D83" s="1925">
        <v>174</v>
      </c>
      <c r="E83" s="1498">
        <v>0</v>
      </c>
      <c r="F83" s="2060">
        <v>174</v>
      </c>
      <c r="G83" s="1701" t="s">
        <v>6046</v>
      </c>
    </row>
    <row r="84" spans="1:7">
      <c r="A84" s="3426">
        <v>12</v>
      </c>
      <c r="B84" s="1001" t="s">
        <v>6186</v>
      </c>
      <c r="C84" s="1498">
        <v>0</v>
      </c>
      <c r="D84" s="1925">
        <v>174</v>
      </c>
      <c r="E84" s="1498">
        <v>0</v>
      </c>
      <c r="F84" s="2060">
        <v>174</v>
      </c>
      <c r="G84" s="1701" t="s">
        <v>6046</v>
      </c>
    </row>
    <row r="85" spans="1:7">
      <c r="A85" s="3426">
        <v>13</v>
      </c>
      <c r="B85" s="1001" t="s">
        <v>6187</v>
      </c>
      <c r="C85" s="1498">
        <v>0</v>
      </c>
      <c r="D85" s="1925">
        <v>174</v>
      </c>
      <c r="E85" s="1498">
        <v>-805</v>
      </c>
      <c r="F85" s="2060">
        <v>174</v>
      </c>
      <c r="G85" s="1701" t="s">
        <v>6046</v>
      </c>
    </row>
    <row r="86" spans="1:7">
      <c r="A86" s="3426">
        <v>14</v>
      </c>
      <c r="B86" s="1001" t="s">
        <v>6188</v>
      </c>
      <c r="C86" s="1498">
        <v>0</v>
      </c>
      <c r="D86" s="1925">
        <v>174</v>
      </c>
      <c r="E86" s="1498">
        <v>-1034</v>
      </c>
      <c r="F86" s="2060">
        <v>174</v>
      </c>
      <c r="G86" s="1701" t="s">
        <v>6046</v>
      </c>
    </row>
    <row r="87" spans="1:7">
      <c r="A87" s="3426">
        <v>15</v>
      </c>
      <c r="B87" s="1001" t="s">
        <v>6189</v>
      </c>
      <c r="C87" s="1498">
        <v>0</v>
      </c>
      <c r="D87" s="1925">
        <v>174</v>
      </c>
      <c r="E87" s="1498">
        <v>-1145</v>
      </c>
      <c r="F87" s="2060">
        <v>174</v>
      </c>
      <c r="G87" s="1701" t="s">
        <v>6046</v>
      </c>
    </row>
    <row r="88" spans="1:7">
      <c r="A88" s="3426">
        <v>16</v>
      </c>
      <c r="B88" s="1001" t="s">
        <v>6193</v>
      </c>
      <c r="C88" s="1498">
        <v>0</v>
      </c>
      <c r="D88" s="1925">
        <v>174</v>
      </c>
      <c r="E88" s="1498">
        <v>58</v>
      </c>
      <c r="F88" s="2060">
        <v>174</v>
      </c>
      <c r="G88" s="1701" t="s">
        <v>6046</v>
      </c>
    </row>
    <row r="89" spans="1:7">
      <c r="A89" s="3426">
        <v>17</v>
      </c>
      <c r="B89" s="1001" t="s">
        <v>6190</v>
      </c>
      <c r="C89" s="1498">
        <v>117.16999999999996</v>
      </c>
      <c r="D89" s="1925">
        <v>174</v>
      </c>
      <c r="E89" s="1479">
        <v>0</v>
      </c>
      <c r="F89" s="2060">
        <v>174</v>
      </c>
      <c r="G89" s="1701" t="s">
        <v>6046</v>
      </c>
    </row>
    <row r="90" spans="1:7">
      <c r="A90" s="3426">
        <v>18</v>
      </c>
      <c r="B90" s="1447" t="s">
        <v>6191</v>
      </c>
      <c r="C90" s="1498">
        <v>427</v>
      </c>
      <c r="D90" s="1925">
        <v>174</v>
      </c>
      <c r="E90" s="1006">
        <v>0</v>
      </c>
      <c r="F90" s="2060">
        <v>174</v>
      </c>
      <c r="G90" s="1701" t="s">
        <v>6046</v>
      </c>
    </row>
    <row r="91" spans="1:7">
      <c r="A91" s="3426">
        <v>19</v>
      </c>
      <c r="B91" s="1001" t="s">
        <v>6192</v>
      </c>
      <c r="C91" s="1498">
        <v>0</v>
      </c>
      <c r="D91" s="1925">
        <v>174</v>
      </c>
      <c r="E91" s="1006">
        <v>0</v>
      </c>
      <c r="F91" s="2060">
        <v>174</v>
      </c>
      <c r="G91" s="1701" t="s">
        <v>6046</v>
      </c>
    </row>
    <row r="92" spans="1:7">
      <c r="A92" s="3426">
        <v>20</v>
      </c>
      <c r="B92" s="1001" t="s">
        <v>6831</v>
      </c>
      <c r="C92" s="1498">
        <v>8086</v>
      </c>
      <c r="D92" s="1925">
        <v>174</v>
      </c>
      <c r="E92" s="1006">
        <v>0</v>
      </c>
      <c r="F92" s="2060">
        <v>174</v>
      </c>
      <c r="G92" s="1701" t="s">
        <v>6046</v>
      </c>
    </row>
    <row r="93" spans="1:7">
      <c r="A93" s="3426">
        <v>21</v>
      </c>
      <c r="B93" s="1001" t="s">
        <v>6832</v>
      </c>
      <c r="C93" s="1002">
        <v>482.65</v>
      </c>
      <c r="D93" s="1925">
        <v>174</v>
      </c>
      <c r="E93" s="1006">
        <v>0</v>
      </c>
      <c r="F93" s="2060">
        <v>174</v>
      </c>
      <c r="G93" s="1701" t="s">
        <v>6046</v>
      </c>
    </row>
    <row r="94" spans="1:7">
      <c r="A94" s="3426">
        <v>22</v>
      </c>
      <c r="B94" s="1001" t="s">
        <v>6833</v>
      </c>
      <c r="C94" s="1479">
        <v>505</v>
      </c>
      <c r="D94" s="1040">
        <v>174</v>
      </c>
      <c r="E94" s="1479">
        <v>-505</v>
      </c>
      <c r="F94" s="2060">
        <v>174</v>
      </c>
      <c r="G94" s="1701" t="s">
        <v>6046</v>
      </c>
    </row>
    <row r="95" spans="1:7">
      <c r="A95" s="3426">
        <v>23</v>
      </c>
      <c r="B95" s="1001" t="s">
        <v>6834</v>
      </c>
      <c r="C95" s="1498">
        <v>400</v>
      </c>
      <c r="D95" s="1925">
        <v>174</v>
      </c>
      <c r="E95" s="1498">
        <v>0</v>
      </c>
      <c r="F95" s="2060">
        <v>174</v>
      </c>
      <c r="G95" s="1701" t="s">
        <v>6046</v>
      </c>
    </row>
    <row r="96" spans="1:7">
      <c r="A96" s="3426">
        <v>24</v>
      </c>
      <c r="B96" s="1001" t="s">
        <v>6835</v>
      </c>
      <c r="C96" s="1498">
        <v>1649</v>
      </c>
      <c r="D96" s="1925">
        <v>174</v>
      </c>
      <c r="E96" s="1479">
        <v>0</v>
      </c>
      <c r="F96" s="2060">
        <v>174</v>
      </c>
      <c r="G96" s="1701" t="s">
        <v>6046</v>
      </c>
    </row>
    <row r="97" spans="1:7">
      <c r="A97" s="3426">
        <v>25</v>
      </c>
      <c r="B97" s="1001" t="s">
        <v>6836</v>
      </c>
      <c r="C97" s="1498">
        <v>921</v>
      </c>
      <c r="D97" s="1925">
        <v>174</v>
      </c>
      <c r="E97" s="1498">
        <v>0</v>
      </c>
      <c r="F97" s="2060">
        <v>174</v>
      </c>
      <c r="G97" s="1701" t="s">
        <v>6046</v>
      </c>
    </row>
    <row r="98" spans="1:7">
      <c r="A98" s="3426">
        <v>26</v>
      </c>
      <c r="B98" s="1001" t="s">
        <v>6837</v>
      </c>
      <c r="C98" s="1498">
        <v>15483</v>
      </c>
      <c r="D98" s="1925">
        <v>174</v>
      </c>
      <c r="E98" s="1498">
        <v>0</v>
      </c>
      <c r="F98" s="2060">
        <v>174</v>
      </c>
      <c r="G98" s="1701" t="s">
        <v>6046</v>
      </c>
    </row>
    <row r="99" spans="1:7">
      <c r="A99" s="3426">
        <v>27</v>
      </c>
      <c r="B99" s="1001" t="s">
        <v>6838</v>
      </c>
      <c r="C99" s="1498">
        <v>746.73</v>
      </c>
      <c r="D99" s="1925">
        <v>174</v>
      </c>
      <c r="E99" s="1498">
        <v>-649</v>
      </c>
      <c r="F99" s="2060">
        <v>174</v>
      </c>
      <c r="G99" s="1701" t="s">
        <v>6046</v>
      </c>
    </row>
    <row r="100" spans="1:7">
      <c r="A100" s="3426">
        <v>28</v>
      </c>
      <c r="B100" s="1001" t="s">
        <v>6839</v>
      </c>
      <c r="C100" s="1498">
        <v>3531</v>
      </c>
      <c r="D100" s="1925">
        <v>174</v>
      </c>
      <c r="E100" s="1498">
        <v>-3530</v>
      </c>
      <c r="F100" s="2060">
        <v>174</v>
      </c>
      <c r="G100" s="1701" t="s">
        <v>6046</v>
      </c>
    </row>
    <row r="101" spans="1:7">
      <c r="A101" s="3426">
        <v>29</v>
      </c>
      <c r="B101" s="1001" t="s">
        <v>6840</v>
      </c>
      <c r="C101" s="1498">
        <v>0</v>
      </c>
      <c r="D101" s="1925">
        <v>174</v>
      </c>
      <c r="E101" s="1498">
        <v>0</v>
      </c>
      <c r="F101" s="2060">
        <v>174</v>
      </c>
      <c r="G101" s="1701" t="s">
        <v>6046</v>
      </c>
    </row>
    <row r="102" spans="1:7">
      <c r="A102" s="3426">
        <v>30</v>
      </c>
      <c r="B102" s="1001" t="s">
        <v>6841</v>
      </c>
      <c r="C102" s="1498">
        <v>712</v>
      </c>
      <c r="D102" s="1925">
        <v>174</v>
      </c>
      <c r="E102" s="1498">
        <v>0</v>
      </c>
      <c r="F102" s="2060">
        <v>174</v>
      </c>
      <c r="G102" s="1701" t="s">
        <v>6046</v>
      </c>
    </row>
    <row r="103" spans="1:7">
      <c r="A103" s="3426">
        <v>31</v>
      </c>
      <c r="B103" s="1001" t="s">
        <v>6842</v>
      </c>
      <c r="C103" s="1498">
        <v>197</v>
      </c>
      <c r="D103" s="1925">
        <v>174</v>
      </c>
      <c r="E103" s="1498">
        <v>0</v>
      </c>
      <c r="F103" s="2060">
        <v>174</v>
      </c>
      <c r="G103" s="1701" t="s">
        <v>6046</v>
      </c>
    </row>
    <row r="104" spans="1:7">
      <c r="A104" s="3426">
        <v>32</v>
      </c>
      <c r="B104" s="1001" t="s">
        <v>6843</v>
      </c>
      <c r="C104" s="1498">
        <v>1650</v>
      </c>
      <c r="D104" s="1925">
        <v>174</v>
      </c>
      <c r="E104" s="1498">
        <v>0</v>
      </c>
      <c r="F104" s="2060">
        <v>174</v>
      </c>
      <c r="G104" s="1701" t="s">
        <v>6046</v>
      </c>
    </row>
    <row r="105" spans="1:7">
      <c r="A105" s="3426">
        <v>33</v>
      </c>
      <c r="B105" s="1001" t="s">
        <v>6844</v>
      </c>
      <c r="C105" s="1498">
        <v>1196</v>
      </c>
      <c r="D105" s="1925">
        <v>174</v>
      </c>
      <c r="E105" s="1498">
        <v>0</v>
      </c>
      <c r="F105" s="2060">
        <v>174</v>
      </c>
      <c r="G105" s="1701" t="s">
        <v>6046</v>
      </c>
    </row>
    <row r="106" spans="1:7">
      <c r="A106" s="3426">
        <v>34</v>
      </c>
      <c r="B106" s="1001" t="s">
        <v>6845</v>
      </c>
      <c r="C106" s="1498">
        <v>6663</v>
      </c>
      <c r="D106" s="1925">
        <v>174</v>
      </c>
      <c r="E106" s="1498">
        <v>0</v>
      </c>
      <c r="F106" s="2060">
        <v>174</v>
      </c>
      <c r="G106" s="1701" t="s">
        <v>6046</v>
      </c>
    </row>
    <row r="107" spans="1:7">
      <c r="A107" s="3426">
        <v>35</v>
      </c>
      <c r="B107" s="1001" t="s">
        <v>6846</v>
      </c>
      <c r="C107" s="1498">
        <v>941</v>
      </c>
      <c r="D107" s="1925">
        <v>174</v>
      </c>
      <c r="E107" s="1498">
        <v>0</v>
      </c>
      <c r="F107" s="2060">
        <v>174</v>
      </c>
      <c r="G107" s="1701" t="s">
        <v>6046</v>
      </c>
    </row>
    <row r="108" spans="1:7">
      <c r="A108" s="3426">
        <v>36</v>
      </c>
      <c r="B108" s="1001" t="s">
        <v>6847</v>
      </c>
      <c r="C108" s="1498">
        <v>1805</v>
      </c>
      <c r="D108" s="1925">
        <v>174</v>
      </c>
      <c r="E108" s="1498">
        <v>0</v>
      </c>
      <c r="F108" s="2060">
        <v>174</v>
      </c>
      <c r="G108" s="1701" t="s">
        <v>6046</v>
      </c>
    </row>
    <row r="109" spans="1:7">
      <c r="A109" s="3426">
        <v>37</v>
      </c>
      <c r="B109" s="1001" t="s">
        <v>6848</v>
      </c>
      <c r="C109" s="1498">
        <v>700</v>
      </c>
      <c r="D109" s="1925">
        <v>174</v>
      </c>
      <c r="E109" s="1498">
        <v>0</v>
      </c>
      <c r="F109" s="2060">
        <v>174</v>
      </c>
      <c r="G109" s="1701" t="s">
        <v>6046</v>
      </c>
    </row>
    <row r="110" spans="1:7">
      <c r="A110" s="3426">
        <v>38</v>
      </c>
      <c r="B110" s="1001" t="s">
        <v>6849</v>
      </c>
      <c r="C110" s="1498">
        <v>290</v>
      </c>
      <c r="D110" s="1925">
        <v>174</v>
      </c>
      <c r="E110" s="1498">
        <v>0</v>
      </c>
      <c r="F110" s="2060">
        <v>174</v>
      </c>
      <c r="G110" s="1701" t="s">
        <v>6046</v>
      </c>
    </row>
    <row r="111" spans="1:7">
      <c r="A111" s="3426">
        <v>39</v>
      </c>
      <c r="B111" s="1001" t="s">
        <v>6850</v>
      </c>
      <c r="C111" s="1498">
        <v>290</v>
      </c>
      <c r="D111" s="1925">
        <v>174</v>
      </c>
      <c r="E111" s="1498">
        <v>0</v>
      </c>
      <c r="F111" s="2060">
        <v>174</v>
      </c>
      <c r="G111" s="1701" t="s">
        <v>6046</v>
      </c>
    </row>
    <row r="112" spans="1:7" ht="15.75" thickBot="1">
      <c r="A112" s="1980">
        <v>40</v>
      </c>
      <c r="B112" s="2061" t="s">
        <v>6851</v>
      </c>
      <c r="C112" s="2066">
        <v>416</v>
      </c>
      <c r="D112" s="2066">
        <v>174</v>
      </c>
      <c r="E112" s="2068">
        <v>0</v>
      </c>
      <c r="F112" s="2565">
        <v>174</v>
      </c>
      <c r="G112" s="1701" t="s">
        <v>6046</v>
      </c>
    </row>
    <row r="113" spans="1:7">
      <c r="A113" s="13"/>
      <c r="B113" s="13"/>
      <c r="C113" s="13"/>
      <c r="D113" s="260"/>
      <c r="E113" s="260"/>
      <c r="F113" s="260"/>
      <c r="G113" s="1670"/>
    </row>
    <row r="114" spans="1:7">
      <c r="A114" s="13" t="s">
        <v>4492</v>
      </c>
      <c r="B114" s="13"/>
      <c r="C114" s="13"/>
      <c r="D114" s="13"/>
      <c r="E114" s="13"/>
      <c r="F114" s="13"/>
      <c r="G114" s="1670"/>
    </row>
    <row r="115" spans="1:7">
      <c r="A115" s="16" t="s">
        <v>4865</v>
      </c>
      <c r="B115" s="16"/>
      <c r="C115" s="16"/>
      <c r="D115" s="16"/>
      <c r="E115" s="16"/>
      <c r="F115" s="16"/>
      <c r="G115" s="1670"/>
    </row>
    <row r="116" spans="1:7">
      <c r="G116" s="1670"/>
    </row>
    <row r="117" spans="1:7" ht="15.75" thickBot="1">
      <c r="G117" s="1670"/>
    </row>
    <row r="118" spans="1:7">
      <c r="A118" s="1962" t="s">
        <v>3199</v>
      </c>
      <c r="B118" s="2050"/>
      <c r="C118" s="2197" t="s">
        <v>3200</v>
      </c>
      <c r="D118" s="2051" t="s">
        <v>1759</v>
      </c>
      <c r="E118" s="2052" t="s">
        <v>1760</v>
      </c>
      <c r="F118" s="1964"/>
      <c r="G118" s="1670"/>
    </row>
    <row r="119" spans="1:7">
      <c r="A119" s="2511" t="str">
        <f>'Data Sheet'!$C$25</f>
        <v xml:space="preserve">Niagara Mohawk Power Corporation </v>
      </c>
      <c r="B119" s="80"/>
      <c r="C119" s="13" t="s">
        <v>3201</v>
      </c>
      <c r="D119" s="77" t="s">
        <v>3219</v>
      </c>
      <c r="E119" s="90"/>
      <c r="F119" s="2678"/>
      <c r="G119" s="1670"/>
    </row>
    <row r="120" spans="1:7">
      <c r="A120" s="2769" t="s">
        <v>3202</v>
      </c>
      <c r="B120" s="80"/>
      <c r="C120" s="13" t="s">
        <v>3203</v>
      </c>
      <c r="D120" s="85" t="str">
        <f>'Data Sheet'!$C$40</f>
        <v>April 30, 2025</v>
      </c>
      <c r="E120" s="92" t="str">
        <f>'Data Sheet'!$C$38</f>
        <v>December 31, 2024</v>
      </c>
      <c r="F120" s="2751"/>
      <c r="G120" s="1670"/>
    </row>
    <row r="121" spans="1:7">
      <c r="A121" s="3425" t="s">
        <v>3813</v>
      </c>
      <c r="B121" s="3398"/>
      <c r="C121" s="3398"/>
      <c r="D121" s="3398"/>
      <c r="E121" s="3398"/>
      <c r="F121" s="3399"/>
      <c r="G121" s="1670"/>
    </row>
    <row r="122" spans="1:7">
      <c r="A122" s="3425"/>
      <c r="F122" s="3399"/>
      <c r="G122" s="1670"/>
    </row>
    <row r="123" spans="1:7">
      <c r="A123" s="3030" t="s">
        <v>1686</v>
      </c>
      <c r="B123" s="1124"/>
      <c r="C123" s="1064"/>
      <c r="D123" s="1064"/>
      <c r="E123" s="1064" t="s">
        <v>3822</v>
      </c>
      <c r="F123" s="2056"/>
      <c r="G123" s="1670"/>
    </row>
    <row r="124" spans="1:7">
      <c r="A124" s="2520" t="s">
        <v>1689</v>
      </c>
      <c r="B124" s="3416"/>
      <c r="C124" s="1008" t="s">
        <v>3823</v>
      </c>
      <c r="D124" s="1008"/>
      <c r="E124" s="1008" t="s">
        <v>3824</v>
      </c>
      <c r="F124" s="2751" t="s">
        <v>3825</v>
      </c>
      <c r="G124" s="1670"/>
    </row>
    <row r="125" spans="1:7">
      <c r="A125" s="2520"/>
      <c r="B125" s="1030" t="s">
        <v>1741</v>
      </c>
      <c r="C125" s="1008" t="s">
        <v>3826</v>
      </c>
      <c r="D125" s="1008" t="s">
        <v>3827</v>
      </c>
      <c r="E125" s="1008" t="s">
        <v>3828</v>
      </c>
      <c r="F125" s="2751" t="s">
        <v>3829</v>
      </c>
      <c r="G125" s="1670"/>
    </row>
    <row r="126" spans="1:7">
      <c r="A126" s="3434"/>
      <c r="B126" s="1908" t="s">
        <v>2935</v>
      </c>
      <c r="C126" s="1908" t="s">
        <v>2936</v>
      </c>
      <c r="D126" s="1908" t="s">
        <v>2937</v>
      </c>
      <c r="E126" s="1908" t="s">
        <v>2938</v>
      </c>
      <c r="F126" s="2751" t="s">
        <v>2268</v>
      </c>
      <c r="G126" s="1670"/>
    </row>
    <row r="127" spans="1:7" ht="15.75">
      <c r="A127" s="3342">
        <v>1</v>
      </c>
      <c r="B127" s="3413" t="s">
        <v>3830</v>
      </c>
      <c r="C127" s="3414"/>
      <c r="D127" s="3414"/>
      <c r="E127" s="3415"/>
      <c r="F127" s="2072"/>
      <c r="G127" s="1670"/>
    </row>
    <row r="128" spans="1:7">
      <c r="A128" s="3426">
        <v>2</v>
      </c>
      <c r="B128" s="1001" t="s">
        <v>6852</v>
      </c>
      <c r="C128" s="1446">
        <v>0</v>
      </c>
      <c r="D128" s="1925">
        <v>174</v>
      </c>
      <c r="E128" s="3417">
        <v>0</v>
      </c>
      <c r="F128" s="3341">
        <v>174</v>
      </c>
      <c r="G128" s="1701" t="s">
        <v>6046</v>
      </c>
    </row>
    <row r="129" spans="1:7">
      <c r="A129" s="3426">
        <v>3</v>
      </c>
      <c r="B129" s="1001" t="s">
        <v>6853</v>
      </c>
      <c r="C129" s="1448">
        <v>126</v>
      </c>
      <c r="D129" s="1925">
        <v>174</v>
      </c>
      <c r="E129" s="3417">
        <v>0</v>
      </c>
      <c r="F129" s="3341">
        <v>174</v>
      </c>
      <c r="G129" s="1701" t="s">
        <v>6046</v>
      </c>
    </row>
    <row r="130" spans="1:7">
      <c r="A130" s="3426">
        <v>4</v>
      </c>
      <c r="B130" s="1001" t="s">
        <v>6854</v>
      </c>
      <c r="C130" s="1448">
        <v>1248</v>
      </c>
      <c r="D130" s="1925">
        <v>174</v>
      </c>
      <c r="E130" s="3417">
        <v>0</v>
      </c>
      <c r="F130" s="3341">
        <v>174</v>
      </c>
      <c r="G130" s="1701" t="s">
        <v>6046</v>
      </c>
    </row>
    <row r="131" spans="1:7">
      <c r="A131" s="3426">
        <v>5</v>
      </c>
      <c r="B131" s="1001" t="s">
        <v>6855</v>
      </c>
      <c r="C131" s="1448">
        <v>504</v>
      </c>
      <c r="D131" s="1925">
        <v>174</v>
      </c>
      <c r="E131" s="3417">
        <v>0</v>
      </c>
      <c r="F131" s="3341">
        <v>174</v>
      </c>
      <c r="G131" s="1701" t="s">
        <v>6046</v>
      </c>
    </row>
    <row r="132" spans="1:7">
      <c r="A132" s="3426">
        <v>6</v>
      </c>
      <c r="B132" s="3384" t="s">
        <v>6856</v>
      </c>
      <c r="C132" s="1605">
        <v>0</v>
      </c>
      <c r="D132" s="1925">
        <v>174</v>
      </c>
      <c r="E132" s="3418">
        <v>0</v>
      </c>
      <c r="F132" s="3341">
        <v>174</v>
      </c>
      <c r="G132" s="1701" t="s">
        <v>6046</v>
      </c>
    </row>
    <row r="133" spans="1:7">
      <c r="A133" s="3338">
        <v>7</v>
      </c>
      <c r="B133" s="3339" t="s">
        <v>6857</v>
      </c>
      <c r="C133" s="3340">
        <v>0</v>
      </c>
      <c r="D133" s="1184">
        <v>174</v>
      </c>
      <c r="E133" s="3419">
        <v>0</v>
      </c>
      <c r="F133" s="3341">
        <v>174</v>
      </c>
      <c r="G133" s="1701" t="s">
        <v>6046</v>
      </c>
    </row>
    <row r="134" spans="1:7">
      <c r="A134" s="3427">
        <v>8</v>
      </c>
      <c r="B134" s="1040" t="s">
        <v>6858</v>
      </c>
      <c r="C134" s="1564">
        <v>0</v>
      </c>
      <c r="D134" s="1925">
        <v>174</v>
      </c>
      <c r="E134" s="3420">
        <v>0</v>
      </c>
      <c r="F134" s="2060">
        <v>174</v>
      </c>
      <c r="G134" s="1701" t="s">
        <v>6046</v>
      </c>
    </row>
    <row r="135" spans="1:7">
      <c r="A135" s="3427">
        <v>9</v>
      </c>
      <c r="B135" s="1040" t="s">
        <v>6859</v>
      </c>
      <c r="C135" s="1564">
        <v>561</v>
      </c>
      <c r="D135" s="1925">
        <v>174</v>
      </c>
      <c r="E135" s="3420">
        <v>0</v>
      </c>
      <c r="F135" s="2060">
        <v>174</v>
      </c>
      <c r="G135" s="1701" t="s">
        <v>6046</v>
      </c>
    </row>
    <row r="136" spans="1:7">
      <c r="A136" s="3427">
        <v>10</v>
      </c>
      <c r="B136" s="1040" t="s">
        <v>6860</v>
      </c>
      <c r="C136" s="1564">
        <v>668</v>
      </c>
      <c r="D136" s="1925">
        <v>174</v>
      </c>
      <c r="E136" s="3421">
        <v>0</v>
      </c>
      <c r="F136" s="2060">
        <v>174</v>
      </c>
      <c r="G136" s="1701" t="s">
        <v>6046</v>
      </c>
    </row>
    <row r="137" spans="1:7">
      <c r="A137" s="3342">
        <v>11</v>
      </c>
      <c r="B137" s="92" t="s">
        <v>6861</v>
      </c>
      <c r="C137" s="3343">
        <v>1702</v>
      </c>
      <c r="D137" s="1923">
        <v>174</v>
      </c>
      <c r="E137" s="3422">
        <v>0</v>
      </c>
      <c r="F137" s="3344">
        <v>174</v>
      </c>
      <c r="G137" s="1701" t="s">
        <v>6046</v>
      </c>
    </row>
    <row r="138" spans="1:7">
      <c r="A138" s="3426">
        <v>12</v>
      </c>
      <c r="B138" s="3384" t="s">
        <v>6862</v>
      </c>
      <c r="C138" s="1498">
        <v>977</v>
      </c>
      <c r="D138" s="1925">
        <v>174</v>
      </c>
      <c r="E138" s="3423">
        <v>0</v>
      </c>
      <c r="F138" s="2060">
        <v>174</v>
      </c>
      <c r="G138" s="1701" t="s">
        <v>6046</v>
      </c>
    </row>
    <row r="139" spans="1:7">
      <c r="A139" s="3426">
        <v>13</v>
      </c>
      <c r="B139" s="3384" t="s">
        <v>6863</v>
      </c>
      <c r="C139" s="1498">
        <v>1248</v>
      </c>
      <c r="D139" s="1925">
        <v>174</v>
      </c>
      <c r="E139" s="3423">
        <v>0</v>
      </c>
      <c r="F139" s="2060">
        <v>174</v>
      </c>
      <c r="G139" s="1701" t="s">
        <v>6046</v>
      </c>
    </row>
    <row r="140" spans="1:7">
      <c r="A140" s="3426">
        <v>14</v>
      </c>
      <c r="B140" s="3384" t="s">
        <v>6864</v>
      </c>
      <c r="C140" s="1498">
        <v>1311</v>
      </c>
      <c r="D140" s="1925">
        <v>174</v>
      </c>
      <c r="E140" s="3423">
        <v>0</v>
      </c>
      <c r="F140" s="2060">
        <v>174</v>
      </c>
      <c r="G140" s="1701" t="s">
        <v>6046</v>
      </c>
    </row>
    <row r="141" spans="1:7">
      <c r="A141" s="3426">
        <v>15</v>
      </c>
      <c r="B141" s="3384" t="s">
        <v>6865</v>
      </c>
      <c r="C141" s="1498">
        <v>641</v>
      </c>
      <c r="D141" s="1925">
        <v>174</v>
      </c>
      <c r="E141" s="3423">
        <v>0</v>
      </c>
      <c r="F141" s="2060">
        <v>174</v>
      </c>
      <c r="G141" s="1701" t="s">
        <v>6046</v>
      </c>
    </row>
    <row r="142" spans="1:7">
      <c r="A142" s="3426">
        <v>16</v>
      </c>
      <c r="B142" s="3384" t="s">
        <v>6866</v>
      </c>
      <c r="C142" s="1498">
        <v>63</v>
      </c>
      <c r="D142" s="1925">
        <v>174</v>
      </c>
      <c r="E142" s="3423">
        <v>0</v>
      </c>
      <c r="F142" s="2060">
        <v>174</v>
      </c>
      <c r="G142" s="1701" t="s">
        <v>6046</v>
      </c>
    </row>
    <row r="143" spans="1:7">
      <c r="A143" s="3426">
        <v>17</v>
      </c>
      <c r="B143" s="3384" t="s">
        <v>6867</v>
      </c>
      <c r="C143" s="1498">
        <v>542</v>
      </c>
      <c r="D143" s="1925">
        <v>174</v>
      </c>
      <c r="E143" s="3423">
        <v>0</v>
      </c>
      <c r="F143" s="2060">
        <v>174</v>
      </c>
      <c r="G143" s="1701" t="s">
        <v>6046</v>
      </c>
    </row>
    <row r="144" spans="1:7">
      <c r="A144" s="3426">
        <v>18</v>
      </c>
      <c r="B144" s="3384" t="s">
        <v>6868</v>
      </c>
      <c r="C144" s="1498">
        <v>416</v>
      </c>
      <c r="D144" s="1925">
        <v>174</v>
      </c>
      <c r="E144" s="3423">
        <v>0</v>
      </c>
      <c r="F144" s="2060">
        <v>174</v>
      </c>
      <c r="G144" s="1701" t="s">
        <v>6046</v>
      </c>
    </row>
    <row r="145" spans="1:7">
      <c r="A145" s="3426">
        <v>19</v>
      </c>
      <c r="B145" s="3384" t="s">
        <v>6869</v>
      </c>
      <c r="C145" s="1498">
        <v>63</v>
      </c>
      <c r="D145" s="1925">
        <v>174</v>
      </c>
      <c r="E145" s="3423">
        <v>0</v>
      </c>
      <c r="F145" s="2060">
        <v>174</v>
      </c>
      <c r="G145" s="1701" t="s">
        <v>6046</v>
      </c>
    </row>
    <row r="146" spans="1:7">
      <c r="A146" s="3426">
        <v>20</v>
      </c>
      <c r="B146" s="3384" t="s">
        <v>6870</v>
      </c>
      <c r="C146" s="1498">
        <v>561</v>
      </c>
      <c r="D146" s="1925">
        <v>174</v>
      </c>
      <c r="E146" s="3423">
        <v>0</v>
      </c>
      <c r="F146" s="2060">
        <v>174</v>
      </c>
      <c r="G146" s="1701" t="s">
        <v>6046</v>
      </c>
    </row>
    <row r="147" spans="1:7">
      <c r="A147" s="3426">
        <v>21</v>
      </c>
      <c r="B147" s="3384" t="s">
        <v>6871</v>
      </c>
      <c r="C147" s="1498">
        <v>561</v>
      </c>
      <c r="D147" s="1925">
        <v>174</v>
      </c>
      <c r="E147" s="3423">
        <v>0</v>
      </c>
      <c r="F147" s="2060">
        <v>174</v>
      </c>
      <c r="G147" s="1701" t="s">
        <v>6046</v>
      </c>
    </row>
    <row r="148" spans="1:7">
      <c r="A148" s="3426">
        <v>22</v>
      </c>
      <c r="B148" s="3384" t="s">
        <v>6872</v>
      </c>
      <c r="C148" s="1498">
        <v>1248</v>
      </c>
      <c r="D148" s="1925">
        <v>174</v>
      </c>
      <c r="E148" s="3423">
        <v>0</v>
      </c>
      <c r="F148" s="2060">
        <v>174</v>
      </c>
      <c r="G148" s="1701" t="s">
        <v>6046</v>
      </c>
    </row>
    <row r="149" spans="1:7">
      <c r="A149" s="3426">
        <v>23</v>
      </c>
      <c r="B149" s="3384" t="s">
        <v>6873</v>
      </c>
      <c r="C149" s="1498">
        <v>1248</v>
      </c>
      <c r="D149" s="1925">
        <v>174</v>
      </c>
      <c r="E149" s="3423">
        <v>0</v>
      </c>
      <c r="F149" s="2060">
        <v>174</v>
      </c>
      <c r="G149" s="1701" t="s">
        <v>6046</v>
      </c>
    </row>
    <row r="150" spans="1:7">
      <c r="A150" s="3426">
        <v>24</v>
      </c>
      <c r="B150" s="3384" t="s">
        <v>6874</v>
      </c>
      <c r="C150" s="1498">
        <v>725</v>
      </c>
      <c r="D150" s="1925">
        <v>174</v>
      </c>
      <c r="E150" s="3423">
        <v>0</v>
      </c>
      <c r="F150" s="2060">
        <v>174</v>
      </c>
      <c r="G150" s="1701" t="s">
        <v>6046</v>
      </c>
    </row>
    <row r="151" spans="1:7">
      <c r="A151" s="3426">
        <v>25</v>
      </c>
      <c r="B151" s="3384" t="s">
        <v>6875</v>
      </c>
      <c r="C151" s="1498">
        <v>0</v>
      </c>
      <c r="D151" s="1925">
        <v>174</v>
      </c>
      <c r="E151" s="3423">
        <v>0</v>
      </c>
      <c r="F151" s="2060">
        <v>174</v>
      </c>
      <c r="G151" s="1701" t="s">
        <v>6046</v>
      </c>
    </row>
    <row r="152" spans="1:7">
      <c r="A152" s="3426">
        <v>26</v>
      </c>
      <c r="B152" s="3384" t="s">
        <v>6876</v>
      </c>
      <c r="C152" s="1498">
        <v>435</v>
      </c>
      <c r="D152" s="1925">
        <v>174</v>
      </c>
      <c r="E152" s="3423">
        <v>0</v>
      </c>
      <c r="F152" s="2060">
        <v>174</v>
      </c>
      <c r="G152" s="1701" t="s">
        <v>6046</v>
      </c>
    </row>
    <row r="153" spans="1:7">
      <c r="A153" s="3426">
        <v>27</v>
      </c>
      <c r="B153" s="3384" t="s">
        <v>6877</v>
      </c>
      <c r="C153" s="1498">
        <v>1889</v>
      </c>
      <c r="D153" s="1925">
        <v>174</v>
      </c>
      <c r="E153" s="3423">
        <v>0</v>
      </c>
      <c r="F153" s="2060">
        <v>174</v>
      </c>
      <c r="G153" s="1701" t="s">
        <v>6046</v>
      </c>
    </row>
    <row r="154" spans="1:7">
      <c r="A154" s="3426">
        <v>28</v>
      </c>
      <c r="B154" s="3384" t="s">
        <v>6878</v>
      </c>
      <c r="C154" s="1498">
        <v>0</v>
      </c>
      <c r="D154" s="1925">
        <v>174</v>
      </c>
      <c r="E154" s="3423">
        <v>0</v>
      </c>
      <c r="F154" s="2060">
        <v>174</v>
      </c>
      <c r="G154" s="1701" t="s">
        <v>6046</v>
      </c>
    </row>
    <row r="155" spans="1:7">
      <c r="A155" s="3426">
        <v>29</v>
      </c>
      <c r="B155" s="3384" t="s">
        <v>6879</v>
      </c>
      <c r="C155" s="1498">
        <v>851</v>
      </c>
      <c r="D155" s="1925">
        <v>174</v>
      </c>
      <c r="E155" s="3423">
        <v>0</v>
      </c>
      <c r="F155" s="2060">
        <v>174</v>
      </c>
      <c r="G155" s="1701" t="s">
        <v>6046</v>
      </c>
    </row>
    <row r="156" spans="1:7">
      <c r="A156" s="3426">
        <v>30</v>
      </c>
      <c r="B156" s="3384" t="s">
        <v>6880</v>
      </c>
      <c r="C156" s="1498">
        <v>416</v>
      </c>
      <c r="D156" s="1925">
        <v>174</v>
      </c>
      <c r="E156" s="3423">
        <v>0</v>
      </c>
      <c r="F156" s="2060">
        <v>174</v>
      </c>
      <c r="G156" s="1701" t="s">
        <v>6046</v>
      </c>
    </row>
    <row r="157" spans="1:7">
      <c r="A157" s="3426">
        <v>31</v>
      </c>
      <c r="B157" s="3384" t="s">
        <v>6881</v>
      </c>
      <c r="C157" s="1498">
        <v>641</v>
      </c>
      <c r="D157" s="1925">
        <v>174</v>
      </c>
      <c r="E157" s="3423">
        <v>0</v>
      </c>
      <c r="F157" s="2060">
        <v>174</v>
      </c>
      <c r="G157" s="1701" t="s">
        <v>6046</v>
      </c>
    </row>
    <row r="158" spans="1:7">
      <c r="A158" s="3426">
        <v>32</v>
      </c>
      <c r="B158" s="3384" t="s">
        <v>6882</v>
      </c>
      <c r="C158" s="1498">
        <v>0</v>
      </c>
      <c r="D158" s="1925">
        <v>174</v>
      </c>
      <c r="E158" s="3423">
        <v>0</v>
      </c>
      <c r="F158" s="2060">
        <v>174</v>
      </c>
      <c r="G158" s="1701" t="s">
        <v>6046</v>
      </c>
    </row>
    <row r="159" spans="1:7">
      <c r="A159" s="3426">
        <v>33</v>
      </c>
      <c r="B159" s="3384" t="s">
        <v>6883</v>
      </c>
      <c r="C159" s="1498">
        <v>0</v>
      </c>
      <c r="D159" s="1925">
        <v>174</v>
      </c>
      <c r="E159" s="3423">
        <v>0</v>
      </c>
      <c r="F159" s="2060">
        <v>174</v>
      </c>
      <c r="G159" s="1701" t="s">
        <v>6046</v>
      </c>
    </row>
    <row r="160" spans="1:7">
      <c r="A160" s="3426">
        <v>34</v>
      </c>
      <c r="B160" s="3384" t="s">
        <v>6884</v>
      </c>
      <c r="C160" s="1498">
        <v>0</v>
      </c>
      <c r="D160" s="1925">
        <v>174</v>
      </c>
      <c r="E160" s="3423">
        <v>0</v>
      </c>
      <c r="F160" s="2060">
        <v>174</v>
      </c>
      <c r="G160" s="1701" t="s">
        <v>6046</v>
      </c>
    </row>
    <row r="161" spans="1:7">
      <c r="A161" s="3426">
        <v>35</v>
      </c>
      <c r="B161" s="3384" t="s">
        <v>6885</v>
      </c>
      <c r="C161" s="1498">
        <v>0</v>
      </c>
      <c r="D161" s="1925">
        <v>174</v>
      </c>
      <c r="E161" s="3423">
        <v>0</v>
      </c>
      <c r="F161" s="2060">
        <v>174</v>
      </c>
      <c r="G161" s="1701" t="s">
        <v>6046</v>
      </c>
    </row>
    <row r="162" spans="1:7">
      <c r="A162" s="3426">
        <v>36</v>
      </c>
      <c r="B162" s="3384" t="s">
        <v>6886</v>
      </c>
      <c r="C162" s="1498">
        <v>580</v>
      </c>
      <c r="D162" s="1925">
        <v>174</v>
      </c>
      <c r="E162" s="3423">
        <v>0</v>
      </c>
      <c r="F162" s="2060">
        <v>174</v>
      </c>
      <c r="G162" s="1701" t="s">
        <v>6046</v>
      </c>
    </row>
    <row r="163" spans="1:7">
      <c r="A163" s="3426">
        <v>37</v>
      </c>
      <c r="B163" s="3384" t="s">
        <v>6887</v>
      </c>
      <c r="C163" s="1498">
        <v>290</v>
      </c>
      <c r="D163" s="1925">
        <v>174</v>
      </c>
      <c r="E163" s="3423">
        <v>0</v>
      </c>
      <c r="F163" s="2060">
        <v>174</v>
      </c>
      <c r="G163" s="1701" t="s">
        <v>6046</v>
      </c>
    </row>
    <row r="164" spans="1:7">
      <c r="A164" s="3426">
        <v>38</v>
      </c>
      <c r="B164" s="3384" t="s">
        <v>6888</v>
      </c>
      <c r="C164" s="1498">
        <v>0</v>
      </c>
      <c r="D164" s="1925">
        <v>174</v>
      </c>
      <c r="E164" s="3423">
        <v>0</v>
      </c>
      <c r="F164" s="2060">
        <v>174</v>
      </c>
      <c r="G164" s="1701" t="s">
        <v>6046</v>
      </c>
    </row>
    <row r="165" spans="1:7">
      <c r="A165" s="3426">
        <v>39</v>
      </c>
      <c r="B165" s="3384" t="s">
        <v>6889</v>
      </c>
      <c r="C165" s="1498">
        <v>1248</v>
      </c>
      <c r="D165" s="1925">
        <v>174</v>
      </c>
      <c r="E165" s="3423">
        <v>0</v>
      </c>
      <c r="F165" s="2060">
        <v>174</v>
      </c>
      <c r="G165" s="1701" t="s">
        <v>6046</v>
      </c>
    </row>
    <row r="166" spans="1:7" ht="15.75" thickBot="1">
      <c r="A166" s="1980">
        <v>40</v>
      </c>
      <c r="B166" s="3428" t="s">
        <v>6890</v>
      </c>
      <c r="C166" s="2876">
        <v>0</v>
      </c>
      <c r="D166" s="2876">
        <v>174</v>
      </c>
      <c r="E166" s="3424">
        <v>0</v>
      </c>
      <c r="F166" s="1889">
        <v>174</v>
      </c>
      <c r="G166" s="1701" t="s">
        <v>6046</v>
      </c>
    </row>
    <row r="167" spans="1:7">
      <c r="A167" s="13"/>
      <c r="B167" s="13"/>
      <c r="C167" s="13"/>
      <c r="D167" s="260"/>
      <c r="E167" s="260"/>
      <c r="F167" s="260"/>
      <c r="G167" s="1701"/>
    </row>
    <row r="168" spans="1:7">
      <c r="A168" s="13" t="s">
        <v>4492</v>
      </c>
      <c r="B168" s="13"/>
      <c r="C168" s="13"/>
      <c r="D168" s="13"/>
      <c r="E168" s="13"/>
      <c r="F168" s="13"/>
      <c r="G168" s="1701"/>
    </row>
    <row r="169" spans="1:7">
      <c r="A169" s="16" t="s">
        <v>4884</v>
      </c>
      <c r="B169" s="16"/>
      <c r="C169" s="16"/>
      <c r="D169" s="16"/>
      <c r="E169" s="16"/>
      <c r="F169" s="16"/>
      <c r="G169" s="1670"/>
    </row>
    <row r="170" spans="1:7">
      <c r="G170" s="1670"/>
    </row>
    <row r="171" spans="1:7" ht="15.75" thickBot="1">
      <c r="G171" s="1670"/>
    </row>
    <row r="172" spans="1:7">
      <c r="A172" s="1962" t="s">
        <v>3199</v>
      </c>
      <c r="B172" s="2197"/>
      <c r="C172" s="2872" t="s">
        <v>3200</v>
      </c>
      <c r="D172" s="2872" t="s">
        <v>1759</v>
      </c>
      <c r="E172" s="3431" t="s">
        <v>1760</v>
      </c>
      <c r="F172" s="1964"/>
      <c r="G172" s="1670"/>
    </row>
    <row r="173" spans="1:7">
      <c r="A173" s="2511" t="str">
        <f>'Data Sheet'!$C$25</f>
        <v xml:space="preserve">Niagara Mohawk Power Corporation </v>
      </c>
      <c r="B173" s="13"/>
      <c r="C173" s="1097" t="s">
        <v>3201</v>
      </c>
      <c r="D173" s="1097" t="s">
        <v>3219</v>
      </c>
      <c r="E173" s="2477"/>
      <c r="F173" s="2678"/>
      <c r="G173" s="1670"/>
    </row>
    <row r="174" spans="1:7">
      <c r="A174" s="2511" t="s">
        <v>3202</v>
      </c>
      <c r="B174" s="13"/>
      <c r="C174" s="1097" t="s">
        <v>3203</v>
      </c>
      <c r="D174" s="1097" t="str">
        <f>'Data Sheet'!$C$40</f>
        <v>April 30, 2025</v>
      </c>
      <c r="E174" s="2477" t="str">
        <f>'Data Sheet'!$C$38</f>
        <v>December 31, 2024</v>
      </c>
      <c r="F174" s="2751"/>
      <c r="G174" s="1670"/>
    </row>
    <row r="175" spans="1:7">
      <c r="A175" s="3436" t="s">
        <v>3813</v>
      </c>
      <c r="B175" s="3437"/>
      <c r="C175" s="3437"/>
      <c r="D175" s="3437"/>
      <c r="E175" s="3437"/>
      <c r="F175" s="3438"/>
      <c r="G175" s="1670"/>
    </row>
    <row r="176" spans="1:7">
      <c r="A176" s="3436"/>
      <c r="B176" s="3440"/>
      <c r="C176" s="3440"/>
      <c r="D176" s="3440"/>
      <c r="E176" s="3440"/>
      <c r="F176" s="3438"/>
      <c r="G176" s="1670"/>
    </row>
    <row r="177" spans="1:7">
      <c r="A177" s="2057" t="s">
        <v>1686</v>
      </c>
      <c r="B177" s="245"/>
      <c r="C177" s="3416"/>
      <c r="D177" s="3416"/>
      <c r="E177" s="1066" t="s">
        <v>3822</v>
      </c>
      <c r="F177" s="3439"/>
      <c r="G177" s="1670"/>
    </row>
    <row r="178" spans="1:7">
      <c r="A178" s="2057" t="s">
        <v>1689</v>
      </c>
      <c r="B178" s="1066"/>
      <c r="C178" s="1008" t="s">
        <v>3823</v>
      </c>
      <c r="D178" s="1008"/>
      <c r="E178" s="246" t="s">
        <v>3824</v>
      </c>
      <c r="F178" s="2552" t="s">
        <v>3825</v>
      </c>
      <c r="G178" s="1670"/>
    </row>
    <row r="179" spans="1:7">
      <c r="A179" s="2057"/>
      <c r="B179" s="1067" t="s">
        <v>1741</v>
      </c>
      <c r="C179" s="1008" t="s">
        <v>3826</v>
      </c>
      <c r="D179" s="1008" t="s">
        <v>3827</v>
      </c>
      <c r="E179" s="246" t="s">
        <v>3828</v>
      </c>
      <c r="F179" s="2552" t="s">
        <v>3829</v>
      </c>
      <c r="G179" s="1670"/>
    </row>
    <row r="180" spans="1:7">
      <c r="A180" s="2779"/>
      <c r="B180" s="245" t="s">
        <v>2935</v>
      </c>
      <c r="C180" s="1908" t="s">
        <v>2936</v>
      </c>
      <c r="D180" s="1908" t="s">
        <v>2937</v>
      </c>
      <c r="E180" s="246" t="s">
        <v>2938</v>
      </c>
      <c r="F180" s="3042" t="s">
        <v>2268</v>
      </c>
      <c r="G180" s="1670"/>
    </row>
    <row r="181" spans="1:7" ht="16.5" thickBot="1">
      <c r="A181" s="2780">
        <v>1</v>
      </c>
      <c r="B181" s="2963" t="s">
        <v>3830</v>
      </c>
      <c r="C181" s="3429"/>
      <c r="D181" s="3429"/>
      <c r="E181" s="2964"/>
      <c r="F181" s="3430"/>
      <c r="G181" s="1670"/>
    </row>
    <row r="182" spans="1:7">
      <c r="A182" s="3426">
        <v>2</v>
      </c>
      <c r="B182" s="2599" t="s">
        <v>6891</v>
      </c>
      <c r="C182" s="1498">
        <v>416</v>
      </c>
      <c r="D182" s="1002">
        <v>174</v>
      </c>
      <c r="E182" s="1498">
        <v>0</v>
      </c>
      <c r="F182" s="2060">
        <v>174</v>
      </c>
      <c r="G182" s="1701" t="s">
        <v>6046</v>
      </c>
    </row>
    <row r="183" spans="1:7">
      <c r="A183" s="3426">
        <v>3</v>
      </c>
      <c r="B183" s="2599" t="s">
        <v>6892</v>
      </c>
      <c r="C183" s="1498">
        <v>416</v>
      </c>
      <c r="D183" s="1002">
        <v>174</v>
      </c>
      <c r="E183" s="1498">
        <v>0</v>
      </c>
      <c r="F183" s="2060">
        <v>174</v>
      </c>
      <c r="G183" s="1701" t="s">
        <v>6046</v>
      </c>
    </row>
    <row r="184" spans="1:7">
      <c r="A184" s="3426">
        <v>4</v>
      </c>
      <c r="B184" s="2599" t="s">
        <v>6893</v>
      </c>
      <c r="C184" s="1498">
        <v>641</v>
      </c>
      <c r="D184" s="1925">
        <v>174</v>
      </c>
      <c r="E184" s="1498">
        <v>0</v>
      </c>
      <c r="F184" s="2060">
        <v>174</v>
      </c>
      <c r="G184" s="1701" t="s">
        <v>6046</v>
      </c>
    </row>
    <row r="185" spans="1:7">
      <c r="A185" s="3426">
        <v>5</v>
      </c>
      <c r="B185" s="2599" t="s">
        <v>6894</v>
      </c>
      <c r="C185" s="1498">
        <v>641</v>
      </c>
      <c r="D185" s="1925">
        <v>174</v>
      </c>
      <c r="E185" s="1498">
        <v>0</v>
      </c>
      <c r="F185" s="2060">
        <v>174</v>
      </c>
      <c r="G185" s="1701" t="s">
        <v>6046</v>
      </c>
    </row>
    <row r="186" spans="1:7">
      <c r="A186" s="3426">
        <v>6</v>
      </c>
      <c r="B186" s="2599" t="s">
        <v>6895</v>
      </c>
      <c r="C186" s="1498">
        <v>0</v>
      </c>
      <c r="D186" s="1925">
        <v>174</v>
      </c>
      <c r="E186" s="1498">
        <v>0</v>
      </c>
      <c r="F186" s="2060">
        <v>174</v>
      </c>
      <c r="G186" s="1701" t="s">
        <v>6046</v>
      </c>
    </row>
    <row r="187" spans="1:7">
      <c r="A187" s="3426">
        <v>7</v>
      </c>
      <c r="B187" s="2599" t="s">
        <v>6896</v>
      </c>
      <c r="C187" s="1498">
        <v>271</v>
      </c>
      <c r="D187" s="1925">
        <v>174</v>
      </c>
      <c r="E187" s="1498">
        <v>0</v>
      </c>
      <c r="F187" s="2060">
        <v>174</v>
      </c>
      <c r="G187" s="1701" t="s">
        <v>6046</v>
      </c>
    </row>
    <row r="188" spans="1:7">
      <c r="A188" s="3426">
        <v>8</v>
      </c>
      <c r="B188" s="2599" t="s">
        <v>6897</v>
      </c>
      <c r="C188" s="1498">
        <v>870</v>
      </c>
      <c r="D188" s="1925">
        <v>174</v>
      </c>
      <c r="E188" s="1498">
        <v>0</v>
      </c>
      <c r="F188" s="2060">
        <v>174</v>
      </c>
      <c r="G188" s="1701" t="s">
        <v>6046</v>
      </c>
    </row>
    <row r="189" spans="1:7">
      <c r="A189" s="3426">
        <v>9</v>
      </c>
      <c r="B189" s="2599" t="s">
        <v>6898</v>
      </c>
      <c r="C189" s="1498">
        <v>641</v>
      </c>
      <c r="D189" s="1925">
        <v>174</v>
      </c>
      <c r="E189" s="1498">
        <v>0</v>
      </c>
      <c r="F189" s="2060">
        <v>174</v>
      </c>
      <c r="G189" s="1701" t="s">
        <v>6046</v>
      </c>
    </row>
    <row r="190" spans="1:7">
      <c r="A190" s="3426">
        <v>10</v>
      </c>
      <c r="B190" s="2599" t="s">
        <v>6899</v>
      </c>
      <c r="C190" s="1498">
        <v>641</v>
      </c>
      <c r="D190" s="1925">
        <v>174</v>
      </c>
      <c r="E190" s="1498">
        <v>0</v>
      </c>
      <c r="F190" s="2060">
        <v>174</v>
      </c>
      <c r="G190" s="1701" t="s">
        <v>6046</v>
      </c>
    </row>
    <row r="191" spans="1:7">
      <c r="A191" s="3426">
        <v>11</v>
      </c>
      <c r="B191" s="2599" t="s">
        <v>6900</v>
      </c>
      <c r="C191" s="1498">
        <v>641</v>
      </c>
      <c r="D191" s="1925">
        <v>174</v>
      </c>
      <c r="E191" s="1498">
        <v>0</v>
      </c>
      <c r="F191" s="2060">
        <v>174</v>
      </c>
      <c r="G191" s="1701" t="s">
        <v>6046</v>
      </c>
    </row>
    <row r="192" spans="1:7">
      <c r="A192" s="3426">
        <v>12</v>
      </c>
      <c r="B192" s="2599" t="s">
        <v>6901</v>
      </c>
      <c r="C192" s="1498">
        <v>290</v>
      </c>
      <c r="D192" s="1925">
        <v>174</v>
      </c>
      <c r="E192" s="1498">
        <v>0</v>
      </c>
      <c r="F192" s="2060">
        <v>174</v>
      </c>
      <c r="G192" s="1701" t="s">
        <v>6046</v>
      </c>
    </row>
    <row r="193" spans="1:7">
      <c r="A193" s="3426">
        <v>13</v>
      </c>
      <c r="B193" s="2599" t="s">
        <v>6902</v>
      </c>
      <c r="C193" s="1498">
        <v>290</v>
      </c>
      <c r="D193" s="1925">
        <v>174</v>
      </c>
      <c r="E193" s="1498">
        <v>0</v>
      </c>
      <c r="F193" s="2060">
        <v>174</v>
      </c>
      <c r="G193" s="1701" t="s">
        <v>6046</v>
      </c>
    </row>
    <row r="194" spans="1:7">
      <c r="A194" s="3426">
        <v>14</v>
      </c>
      <c r="B194" s="2599" t="s">
        <v>6903</v>
      </c>
      <c r="C194" s="1498">
        <v>0</v>
      </c>
      <c r="D194" s="1925">
        <v>174</v>
      </c>
      <c r="E194" s="1498">
        <v>0</v>
      </c>
      <c r="F194" s="2060">
        <v>174</v>
      </c>
      <c r="G194" s="1701" t="s">
        <v>6046</v>
      </c>
    </row>
    <row r="195" spans="1:7" ht="15.75">
      <c r="A195" s="3426">
        <v>15</v>
      </c>
      <c r="B195" s="1068" t="s">
        <v>3831</v>
      </c>
      <c r="C195" s="2049"/>
      <c r="D195" s="3345"/>
      <c r="E195" s="2049"/>
      <c r="F195" s="3346"/>
      <c r="G195" s="1701"/>
    </row>
    <row r="196" spans="1:7">
      <c r="A196" s="3426">
        <v>16</v>
      </c>
      <c r="B196" s="2599" t="s">
        <v>6048</v>
      </c>
      <c r="C196" s="1498">
        <v>78</v>
      </c>
      <c r="D196" s="1925">
        <v>174</v>
      </c>
      <c r="E196" s="1498">
        <v>-3782.78</v>
      </c>
      <c r="F196" s="2060">
        <v>174</v>
      </c>
      <c r="G196" s="1701" t="s">
        <v>6047</v>
      </c>
    </row>
    <row r="197" spans="1:7">
      <c r="A197" s="3426">
        <v>17</v>
      </c>
      <c r="B197" s="2599" t="s">
        <v>5504</v>
      </c>
      <c r="C197" s="1498">
        <v>0</v>
      </c>
      <c r="D197" s="1925">
        <v>174</v>
      </c>
      <c r="E197" s="1498">
        <v>-4584</v>
      </c>
      <c r="F197" s="2060">
        <v>174</v>
      </c>
      <c r="G197" s="1701" t="s">
        <v>6047</v>
      </c>
    </row>
    <row r="198" spans="1:7">
      <c r="A198" s="3338">
        <v>18</v>
      </c>
      <c r="B198" s="3347" t="s">
        <v>5505</v>
      </c>
      <c r="C198" s="2674">
        <v>0</v>
      </c>
      <c r="D198" s="1925">
        <v>174</v>
      </c>
      <c r="E198" s="2674">
        <v>-7420</v>
      </c>
      <c r="F198" s="2060">
        <v>174</v>
      </c>
      <c r="G198" s="1701" t="s">
        <v>6047</v>
      </c>
    </row>
    <row r="199" spans="1:7">
      <c r="A199" s="3427">
        <v>19</v>
      </c>
      <c r="B199" s="2599" t="s">
        <v>5507</v>
      </c>
      <c r="C199" s="1564">
        <v>1379</v>
      </c>
      <c r="D199" s="1925">
        <v>174</v>
      </c>
      <c r="E199" s="1564">
        <v>0</v>
      </c>
      <c r="F199" s="2060">
        <v>174</v>
      </c>
      <c r="G199" s="1701" t="s">
        <v>6047</v>
      </c>
    </row>
    <row r="200" spans="1:7">
      <c r="A200" s="3427">
        <v>20</v>
      </c>
      <c r="B200" s="2599" t="s">
        <v>5506</v>
      </c>
      <c r="C200" s="1564">
        <v>1357</v>
      </c>
      <c r="D200" s="1925">
        <v>174</v>
      </c>
      <c r="E200" s="1564">
        <v>0</v>
      </c>
      <c r="F200" s="2060">
        <v>174</v>
      </c>
      <c r="G200" s="1701" t="s">
        <v>6047</v>
      </c>
    </row>
    <row r="201" spans="1:7">
      <c r="A201" s="3427">
        <v>21</v>
      </c>
      <c r="B201" s="2599" t="s">
        <v>5508</v>
      </c>
      <c r="C201" s="1564">
        <v>0</v>
      </c>
      <c r="D201" s="1925">
        <v>174</v>
      </c>
      <c r="E201" s="1564">
        <v>-7305</v>
      </c>
      <c r="F201" s="2060">
        <v>174</v>
      </c>
      <c r="G201" s="1701" t="s">
        <v>6047</v>
      </c>
    </row>
    <row r="202" spans="1:7">
      <c r="A202" s="3342">
        <v>22</v>
      </c>
      <c r="B202" s="1183" t="s">
        <v>5509</v>
      </c>
      <c r="C202" s="1554">
        <v>0</v>
      </c>
      <c r="D202" s="1923">
        <v>174</v>
      </c>
      <c r="E202" s="1554">
        <v>-4516</v>
      </c>
      <c r="F202" s="3344">
        <v>174</v>
      </c>
      <c r="G202" s="1701" t="s">
        <v>6047</v>
      </c>
    </row>
    <row r="203" spans="1:7">
      <c r="A203" s="3426">
        <v>23</v>
      </c>
      <c r="B203" s="1001" t="s">
        <v>5510</v>
      </c>
      <c r="C203" s="1002">
        <v>0</v>
      </c>
      <c r="D203" s="1923">
        <v>174</v>
      </c>
      <c r="E203" s="1006">
        <v>-14075</v>
      </c>
      <c r="F203" s="3344">
        <v>174</v>
      </c>
      <c r="G203" s="1701" t="s">
        <v>6047</v>
      </c>
    </row>
    <row r="204" spans="1:7">
      <c r="A204" s="3426">
        <v>24</v>
      </c>
      <c r="B204" s="1001" t="s">
        <v>5511</v>
      </c>
      <c r="C204" s="1479">
        <v>0</v>
      </c>
      <c r="D204" s="1925">
        <v>174</v>
      </c>
      <c r="E204" s="1479">
        <v>0</v>
      </c>
      <c r="F204" s="2060">
        <v>174</v>
      </c>
      <c r="G204" s="1701" t="s">
        <v>6047</v>
      </c>
    </row>
    <row r="205" spans="1:7">
      <c r="A205" s="3426">
        <v>25</v>
      </c>
      <c r="B205" s="1001" t="s">
        <v>5512</v>
      </c>
      <c r="C205" s="1479">
        <v>0</v>
      </c>
      <c r="D205" s="1925">
        <v>174</v>
      </c>
      <c r="E205" s="1479">
        <v>0</v>
      </c>
      <c r="F205" s="2060">
        <v>174</v>
      </c>
      <c r="G205" s="1701" t="s">
        <v>6047</v>
      </c>
    </row>
    <row r="206" spans="1:7">
      <c r="A206" s="3426">
        <v>26</v>
      </c>
      <c r="B206" s="1001" t="s">
        <v>6039</v>
      </c>
      <c r="C206" s="1479">
        <v>0</v>
      </c>
      <c r="D206" s="1925">
        <v>174</v>
      </c>
      <c r="E206" s="1479">
        <v>-3044</v>
      </c>
      <c r="F206" s="2060">
        <v>174</v>
      </c>
      <c r="G206" s="1701" t="s">
        <v>6047</v>
      </c>
    </row>
    <row r="207" spans="1:7">
      <c r="A207" s="3426">
        <v>27</v>
      </c>
      <c r="B207" s="1001" t="s">
        <v>5513</v>
      </c>
      <c r="C207" s="1479">
        <v>0</v>
      </c>
      <c r="D207" s="1925">
        <v>174</v>
      </c>
      <c r="E207" s="1479">
        <v>-9117</v>
      </c>
      <c r="F207" s="2060">
        <v>174</v>
      </c>
      <c r="G207" s="1701" t="s">
        <v>6047</v>
      </c>
    </row>
    <row r="208" spans="1:7">
      <c r="A208" s="3426">
        <v>28</v>
      </c>
      <c r="B208" s="1001" t="s">
        <v>5514</v>
      </c>
      <c r="C208" s="1498">
        <v>0</v>
      </c>
      <c r="D208" s="1925">
        <v>174</v>
      </c>
      <c r="E208" s="1479">
        <v>-6046</v>
      </c>
      <c r="F208" s="2060">
        <v>174</v>
      </c>
      <c r="G208" s="1701" t="s">
        <v>6047</v>
      </c>
    </row>
    <row r="209" spans="1:7">
      <c r="A209" s="3426">
        <v>29</v>
      </c>
      <c r="B209" s="1001" t="s">
        <v>5515</v>
      </c>
      <c r="C209" s="1498">
        <v>0</v>
      </c>
      <c r="D209" s="1925">
        <v>174</v>
      </c>
      <c r="E209" s="1479">
        <v>-3503</v>
      </c>
      <c r="F209" s="2060">
        <v>174</v>
      </c>
      <c r="G209" s="1701" t="s">
        <v>6047</v>
      </c>
    </row>
    <row r="210" spans="1:7">
      <c r="A210" s="3426">
        <v>30</v>
      </c>
      <c r="B210" s="1001" t="s">
        <v>5516</v>
      </c>
      <c r="C210" s="1498">
        <v>0</v>
      </c>
      <c r="D210" s="1925">
        <v>174</v>
      </c>
      <c r="E210" s="1479">
        <v>-2</v>
      </c>
      <c r="F210" s="2060">
        <v>174</v>
      </c>
      <c r="G210" s="1701" t="s">
        <v>6047</v>
      </c>
    </row>
    <row r="211" spans="1:7">
      <c r="A211" s="3426">
        <v>31</v>
      </c>
      <c r="B211" s="1001" t="s">
        <v>5517</v>
      </c>
      <c r="C211" s="1498">
        <v>0</v>
      </c>
      <c r="D211" s="1925">
        <v>174</v>
      </c>
      <c r="E211" s="1479">
        <v>0</v>
      </c>
      <c r="F211" s="2060">
        <v>174</v>
      </c>
      <c r="G211" s="1701" t="s">
        <v>6047</v>
      </c>
    </row>
    <row r="212" spans="1:7">
      <c r="A212" s="3426">
        <v>32</v>
      </c>
      <c r="B212" s="1001" t="s">
        <v>5837</v>
      </c>
      <c r="C212" s="1498">
        <v>226</v>
      </c>
      <c r="D212" s="1925">
        <v>174</v>
      </c>
      <c r="E212" s="1479">
        <v>0</v>
      </c>
      <c r="F212" s="2060">
        <v>174</v>
      </c>
      <c r="G212" s="1701" t="s">
        <v>6047</v>
      </c>
    </row>
    <row r="213" spans="1:7">
      <c r="A213" s="3426">
        <v>33</v>
      </c>
      <c r="B213" s="1001" t="s">
        <v>5518</v>
      </c>
      <c r="C213" s="1498">
        <v>0</v>
      </c>
      <c r="D213" s="1925">
        <v>174</v>
      </c>
      <c r="E213" s="1479">
        <v>-5389</v>
      </c>
      <c r="F213" s="2060">
        <v>174</v>
      </c>
      <c r="G213" s="1701" t="s">
        <v>6047</v>
      </c>
    </row>
    <row r="214" spans="1:7">
      <c r="A214" s="3426">
        <v>34</v>
      </c>
      <c r="B214" s="1001" t="s">
        <v>5838</v>
      </c>
      <c r="C214" s="1498">
        <v>0</v>
      </c>
      <c r="D214" s="1925">
        <v>174</v>
      </c>
      <c r="E214" s="1479">
        <v>-5136</v>
      </c>
      <c r="F214" s="2060">
        <v>174</v>
      </c>
      <c r="G214" s="1701" t="s">
        <v>6047</v>
      </c>
    </row>
    <row r="215" spans="1:7">
      <c r="A215" s="3426">
        <v>35</v>
      </c>
      <c r="B215" s="1001" t="s">
        <v>5839</v>
      </c>
      <c r="C215" s="1498">
        <v>0</v>
      </c>
      <c r="D215" s="1925">
        <v>174</v>
      </c>
      <c r="E215" s="1479">
        <v>-6063</v>
      </c>
      <c r="F215" s="2060">
        <v>174</v>
      </c>
      <c r="G215" s="1701" t="s">
        <v>6047</v>
      </c>
    </row>
    <row r="216" spans="1:7">
      <c r="A216" s="3426">
        <v>36</v>
      </c>
      <c r="B216" s="1001" t="s">
        <v>5840</v>
      </c>
      <c r="C216" s="1498">
        <v>1090</v>
      </c>
      <c r="D216" s="1925">
        <v>174</v>
      </c>
      <c r="E216" s="1479">
        <v>0</v>
      </c>
      <c r="F216" s="2060">
        <v>174</v>
      </c>
      <c r="G216" s="1701" t="s">
        <v>6047</v>
      </c>
    </row>
    <row r="217" spans="1:7">
      <c r="A217" s="3426">
        <v>37</v>
      </c>
      <c r="B217" s="1001" t="s">
        <v>5841</v>
      </c>
      <c r="C217" s="1498">
        <v>0</v>
      </c>
      <c r="D217" s="1925">
        <v>174</v>
      </c>
      <c r="E217" s="1479">
        <v>-6982</v>
      </c>
      <c r="F217" s="2060">
        <v>174</v>
      </c>
      <c r="G217" s="1701" t="s">
        <v>6047</v>
      </c>
    </row>
    <row r="218" spans="1:7">
      <c r="A218" s="3426">
        <v>38</v>
      </c>
      <c r="B218" s="1001" t="s">
        <v>5842</v>
      </c>
      <c r="C218" s="1498">
        <v>0</v>
      </c>
      <c r="D218" s="1925">
        <v>174</v>
      </c>
      <c r="E218" s="1479">
        <v>-2232</v>
      </c>
      <c r="F218" s="2060">
        <v>174</v>
      </c>
      <c r="G218" s="1701" t="s">
        <v>6047</v>
      </c>
    </row>
    <row r="219" spans="1:7">
      <c r="A219" s="3426">
        <v>39</v>
      </c>
      <c r="B219" s="1001" t="s">
        <v>5843</v>
      </c>
      <c r="C219" s="1498">
        <v>0</v>
      </c>
      <c r="D219" s="1925">
        <v>174</v>
      </c>
      <c r="E219" s="1479">
        <v>-8816</v>
      </c>
      <c r="F219" s="2060">
        <v>174</v>
      </c>
      <c r="G219" s="1701" t="s">
        <v>6047</v>
      </c>
    </row>
    <row r="220" spans="1:7" ht="15.75" thickBot="1">
      <c r="A220" s="1980">
        <v>40</v>
      </c>
      <c r="B220" s="2061" t="s">
        <v>5844</v>
      </c>
      <c r="C220" s="2066">
        <v>126</v>
      </c>
      <c r="D220" s="2067">
        <v>174</v>
      </c>
      <c r="E220" s="2069">
        <v>-11373</v>
      </c>
      <c r="F220" s="1889">
        <v>174</v>
      </c>
      <c r="G220" s="1701" t="s">
        <v>6047</v>
      </c>
    </row>
    <row r="221" spans="1:7">
      <c r="A221" s="13"/>
      <c r="B221" s="13"/>
      <c r="C221" s="13"/>
      <c r="D221" s="260"/>
      <c r="E221" s="260"/>
      <c r="F221" s="260"/>
      <c r="G221" s="1670"/>
    </row>
    <row r="222" spans="1:7">
      <c r="A222" s="13" t="s">
        <v>4492</v>
      </c>
      <c r="B222" s="13"/>
      <c r="C222" s="13"/>
      <c r="D222" s="13"/>
      <c r="E222" s="13"/>
      <c r="F222" s="13"/>
      <c r="G222" s="1670"/>
    </row>
    <row r="223" spans="1:7">
      <c r="A223" s="16" t="s">
        <v>4899</v>
      </c>
      <c r="B223" s="16"/>
      <c r="C223" s="16"/>
      <c r="D223" s="16"/>
      <c r="E223" s="16"/>
      <c r="F223" s="16"/>
      <c r="G223" s="1670"/>
    </row>
    <row r="224" spans="1:7">
      <c r="G224" s="1670"/>
    </row>
    <row r="225" spans="1:7" ht="15.75" thickBot="1">
      <c r="G225" s="1670"/>
    </row>
    <row r="226" spans="1:7">
      <c r="A226" s="1962" t="s">
        <v>3199</v>
      </c>
      <c r="B226" s="2050"/>
      <c r="C226" s="2197" t="s">
        <v>3200</v>
      </c>
      <c r="D226" s="2051" t="s">
        <v>1759</v>
      </c>
      <c r="E226" s="2052" t="s">
        <v>1760</v>
      </c>
      <c r="F226" s="1964"/>
      <c r="G226" s="1670"/>
    </row>
    <row r="227" spans="1:7">
      <c r="A227" s="2511" t="str">
        <f>'Data Sheet'!$C$25</f>
        <v xml:space="preserve">Niagara Mohawk Power Corporation </v>
      </c>
      <c r="B227" s="80"/>
      <c r="C227" s="13" t="s">
        <v>3201</v>
      </c>
      <c r="D227" s="77" t="s">
        <v>3219</v>
      </c>
      <c r="E227" s="90"/>
      <c r="F227" s="2678"/>
      <c r="G227" s="1670"/>
    </row>
    <row r="228" spans="1:7">
      <c r="A228" s="2769" t="s">
        <v>3202</v>
      </c>
      <c r="B228" s="80"/>
      <c r="C228" s="13" t="s">
        <v>3203</v>
      </c>
      <c r="D228" s="85" t="str">
        <f>'Data Sheet'!$C$40</f>
        <v>April 30, 2025</v>
      </c>
      <c r="E228" s="92" t="str">
        <f>'Data Sheet'!$C$38</f>
        <v>December 31, 2024</v>
      </c>
      <c r="F228" s="2751"/>
      <c r="G228" s="1670"/>
    </row>
    <row r="229" spans="1:7">
      <c r="A229" s="3425" t="s">
        <v>3813</v>
      </c>
      <c r="B229" s="3398"/>
      <c r="C229" s="3398"/>
      <c r="D229" s="3398"/>
      <c r="E229" s="3398"/>
      <c r="F229" s="3399"/>
      <c r="G229" s="1670"/>
    </row>
    <row r="230" spans="1:7">
      <c r="A230" s="3425"/>
      <c r="F230" s="3399"/>
      <c r="G230" s="1670"/>
    </row>
    <row r="231" spans="1:7">
      <c r="A231" s="2055" t="s">
        <v>1686</v>
      </c>
      <c r="B231" s="994"/>
      <c r="C231" s="1064"/>
      <c r="D231" s="1064"/>
      <c r="E231" s="1064" t="s">
        <v>3822</v>
      </c>
      <c r="F231" s="2056"/>
      <c r="G231" s="1670"/>
    </row>
    <row r="232" spans="1:7">
      <c r="A232" s="2057" t="s">
        <v>1689</v>
      </c>
      <c r="B232" s="1066"/>
      <c r="C232" s="1008" t="s">
        <v>3823</v>
      </c>
      <c r="D232" s="1008"/>
      <c r="E232" s="1008" t="s">
        <v>3824</v>
      </c>
      <c r="F232" s="2751" t="s">
        <v>3825</v>
      </c>
      <c r="G232" s="1670"/>
    </row>
    <row r="233" spans="1:7">
      <c r="A233" s="2057"/>
      <c r="B233" s="1067" t="s">
        <v>1741</v>
      </c>
      <c r="C233" s="1008" t="s">
        <v>3826</v>
      </c>
      <c r="D233" s="1008" t="s">
        <v>3827</v>
      </c>
      <c r="E233" s="1008" t="s">
        <v>3828</v>
      </c>
      <c r="F233" s="2751" t="s">
        <v>3829</v>
      </c>
      <c r="G233" s="1670"/>
    </row>
    <row r="234" spans="1:7">
      <c r="A234" s="2779"/>
      <c r="B234" s="996" t="s">
        <v>2935</v>
      </c>
      <c r="C234" s="1008" t="s">
        <v>2936</v>
      </c>
      <c r="D234" s="1008" t="s">
        <v>2937</v>
      </c>
      <c r="E234" s="1008" t="s">
        <v>2938</v>
      </c>
      <c r="F234" s="2751" t="s">
        <v>2268</v>
      </c>
      <c r="G234" s="1670"/>
    </row>
    <row r="235" spans="1:7" ht="15.75">
      <c r="A235" s="3426">
        <v>1</v>
      </c>
      <c r="B235" s="1068" t="s">
        <v>3831</v>
      </c>
      <c r="C235" s="1069"/>
      <c r="D235" s="1069"/>
      <c r="E235" s="1069"/>
      <c r="F235" s="3433"/>
      <c r="G235" s="1670"/>
    </row>
    <row r="236" spans="1:7">
      <c r="A236" s="3426">
        <v>2</v>
      </c>
      <c r="B236" s="1001" t="s">
        <v>5847</v>
      </c>
      <c r="C236" s="1446">
        <v>0</v>
      </c>
      <c r="D236" s="1925">
        <v>174</v>
      </c>
      <c r="E236" s="1498">
        <v>-3421</v>
      </c>
      <c r="F236" s="2060">
        <v>174</v>
      </c>
      <c r="G236" s="1701" t="s">
        <v>6047</v>
      </c>
    </row>
    <row r="237" spans="1:7">
      <c r="A237" s="3426">
        <v>3</v>
      </c>
      <c r="B237" s="1001" t="s">
        <v>5845</v>
      </c>
      <c r="C237" s="1448">
        <v>0</v>
      </c>
      <c r="D237" s="1925">
        <v>174</v>
      </c>
      <c r="E237" s="1498">
        <v>-811.26</v>
      </c>
      <c r="F237" s="2060">
        <v>174</v>
      </c>
      <c r="G237" s="1701" t="s">
        <v>6047</v>
      </c>
    </row>
    <row r="238" spans="1:7">
      <c r="A238" s="3426">
        <v>4</v>
      </c>
      <c r="B238" s="1001" t="s">
        <v>5846</v>
      </c>
      <c r="C238" s="1448">
        <v>0</v>
      </c>
      <c r="D238" s="1925">
        <v>174</v>
      </c>
      <c r="E238" s="1498">
        <v>0</v>
      </c>
      <c r="F238" s="2060">
        <v>174</v>
      </c>
      <c r="G238" s="1701" t="s">
        <v>6047</v>
      </c>
    </row>
    <row r="239" spans="1:7">
      <c r="A239" s="3426">
        <v>5</v>
      </c>
      <c r="B239" s="1001" t="s">
        <v>6904</v>
      </c>
      <c r="C239" s="1498">
        <v>0</v>
      </c>
      <c r="D239" s="1925">
        <v>174</v>
      </c>
      <c r="E239" s="1498">
        <v>-4236</v>
      </c>
      <c r="F239" s="2060">
        <v>174</v>
      </c>
      <c r="G239" s="1701" t="s">
        <v>6047</v>
      </c>
    </row>
    <row r="240" spans="1:7">
      <c r="A240" s="3426">
        <v>6</v>
      </c>
      <c r="B240" s="1001" t="s">
        <v>5848</v>
      </c>
      <c r="C240" s="1498">
        <v>0</v>
      </c>
      <c r="D240" s="1925">
        <v>174</v>
      </c>
      <c r="E240" s="1498">
        <v>851</v>
      </c>
      <c r="F240" s="2060">
        <v>174</v>
      </c>
      <c r="G240" s="1701" t="s">
        <v>6047</v>
      </c>
    </row>
    <row r="241" spans="1:7">
      <c r="A241" s="3426">
        <v>7</v>
      </c>
      <c r="B241" s="1001" t="s">
        <v>5850</v>
      </c>
      <c r="C241" s="1498">
        <v>0</v>
      </c>
      <c r="D241" s="1925">
        <v>174</v>
      </c>
      <c r="E241" s="1498">
        <v>13920</v>
      </c>
      <c r="F241" s="2060">
        <v>174</v>
      </c>
      <c r="G241" s="1701" t="s">
        <v>6047</v>
      </c>
    </row>
    <row r="242" spans="1:7">
      <c r="A242" s="3426">
        <v>8</v>
      </c>
      <c r="B242" s="1001" t="s">
        <v>5849</v>
      </c>
      <c r="C242" s="1498">
        <v>0</v>
      </c>
      <c r="D242" s="1925">
        <v>174</v>
      </c>
      <c r="E242" s="1498">
        <v>0</v>
      </c>
      <c r="F242" s="2060">
        <v>174</v>
      </c>
      <c r="G242" s="1701" t="s">
        <v>6047</v>
      </c>
    </row>
    <row r="243" spans="1:7">
      <c r="A243" s="3426">
        <v>9</v>
      </c>
      <c r="B243" s="1001" t="s">
        <v>5851</v>
      </c>
      <c r="C243" s="1498">
        <v>827</v>
      </c>
      <c r="D243" s="1925">
        <v>174</v>
      </c>
      <c r="E243" s="1498">
        <v>-1</v>
      </c>
      <c r="F243" s="2060">
        <v>174</v>
      </c>
      <c r="G243" s="1701" t="s">
        <v>6047</v>
      </c>
    </row>
    <row r="244" spans="1:7">
      <c r="A244" s="3426">
        <v>10</v>
      </c>
      <c r="B244" s="1001" t="s">
        <v>5852</v>
      </c>
      <c r="C244" s="1498">
        <v>0</v>
      </c>
      <c r="D244" s="1925">
        <v>174</v>
      </c>
      <c r="E244" s="1498">
        <v>316</v>
      </c>
      <c r="F244" s="2060">
        <v>174</v>
      </c>
      <c r="G244" s="1701" t="s">
        <v>6047</v>
      </c>
    </row>
    <row r="245" spans="1:7">
      <c r="A245" s="3426">
        <v>11</v>
      </c>
      <c r="B245" s="1001" t="s">
        <v>5853</v>
      </c>
      <c r="C245" s="1498">
        <v>0</v>
      </c>
      <c r="D245" s="1925">
        <v>174</v>
      </c>
      <c r="E245" s="1498">
        <v>0</v>
      </c>
      <c r="F245" s="2060">
        <v>174</v>
      </c>
      <c r="G245" s="1701" t="s">
        <v>6047</v>
      </c>
    </row>
    <row r="246" spans="1:7">
      <c r="A246" s="3426">
        <v>12</v>
      </c>
      <c r="B246" s="1001" t="s">
        <v>6040</v>
      </c>
      <c r="C246" s="1498">
        <v>0</v>
      </c>
      <c r="D246" s="1925">
        <v>174</v>
      </c>
      <c r="E246" s="1498">
        <v>-2390</v>
      </c>
      <c r="F246" s="2060">
        <v>174</v>
      </c>
      <c r="G246" s="1701" t="s">
        <v>6047</v>
      </c>
    </row>
    <row r="247" spans="1:7">
      <c r="A247" s="3426">
        <v>13</v>
      </c>
      <c r="B247" s="1001" t="s">
        <v>5854</v>
      </c>
      <c r="C247" s="1498">
        <v>0</v>
      </c>
      <c r="D247" s="1925">
        <v>174</v>
      </c>
      <c r="E247" s="1498">
        <v>-4103</v>
      </c>
      <c r="F247" s="2060">
        <v>174</v>
      </c>
      <c r="G247" s="1701" t="s">
        <v>6047</v>
      </c>
    </row>
    <row r="248" spans="1:7">
      <c r="A248" s="3426">
        <v>14</v>
      </c>
      <c r="B248" s="1001" t="s">
        <v>5855</v>
      </c>
      <c r="C248" s="1498">
        <v>0</v>
      </c>
      <c r="D248" s="1925">
        <v>174</v>
      </c>
      <c r="E248" s="1498">
        <v>-293</v>
      </c>
      <c r="F248" s="2060">
        <v>174</v>
      </c>
      <c r="G248" s="1701" t="s">
        <v>6047</v>
      </c>
    </row>
    <row r="249" spans="1:7">
      <c r="A249" s="3426">
        <v>15</v>
      </c>
      <c r="B249" s="1001" t="s">
        <v>6905</v>
      </c>
      <c r="C249" s="1498">
        <v>106</v>
      </c>
      <c r="D249" s="1925">
        <v>174</v>
      </c>
      <c r="E249" s="1498">
        <v>0</v>
      </c>
      <c r="F249" s="2060">
        <v>174</v>
      </c>
      <c r="G249" s="1701" t="s">
        <v>6047</v>
      </c>
    </row>
    <row r="250" spans="1:7">
      <c r="A250" s="3426">
        <v>16</v>
      </c>
      <c r="B250" s="1001" t="s">
        <v>5856</v>
      </c>
      <c r="C250" s="1498">
        <v>1423</v>
      </c>
      <c r="D250" s="1925">
        <v>174</v>
      </c>
      <c r="E250" s="1498">
        <v>0</v>
      </c>
      <c r="F250" s="2060">
        <v>174</v>
      </c>
      <c r="G250" s="1701" t="s">
        <v>6047</v>
      </c>
    </row>
    <row r="251" spans="1:7">
      <c r="A251" s="3426">
        <v>17</v>
      </c>
      <c r="B251" s="1001" t="s">
        <v>5857</v>
      </c>
      <c r="C251" s="1498">
        <v>0</v>
      </c>
      <c r="D251" s="1925">
        <v>174</v>
      </c>
      <c r="E251" s="1498">
        <v>6327</v>
      </c>
      <c r="F251" s="2060">
        <v>174</v>
      </c>
      <c r="G251" s="1701" t="s">
        <v>6047</v>
      </c>
    </row>
    <row r="252" spans="1:7">
      <c r="A252" s="3426">
        <v>18</v>
      </c>
      <c r="B252" s="1001" t="s">
        <v>5858</v>
      </c>
      <c r="C252" s="1498">
        <v>-4</v>
      </c>
      <c r="D252" s="1925">
        <v>174</v>
      </c>
      <c r="E252" s="1498">
        <v>0</v>
      </c>
      <c r="F252" s="2060">
        <v>174</v>
      </c>
      <c r="G252" s="1701" t="s">
        <v>6047</v>
      </c>
    </row>
    <row r="253" spans="1:7">
      <c r="A253" s="3426">
        <v>19</v>
      </c>
      <c r="B253" s="1001" t="s">
        <v>5859</v>
      </c>
      <c r="C253" s="1498">
        <v>0</v>
      </c>
      <c r="D253" s="1925">
        <v>174</v>
      </c>
      <c r="E253" s="1498">
        <v>-10229</v>
      </c>
      <c r="F253" s="2060">
        <v>174</v>
      </c>
      <c r="G253" s="1701" t="s">
        <v>6047</v>
      </c>
    </row>
    <row r="254" spans="1:7">
      <c r="A254" s="3426">
        <v>20</v>
      </c>
      <c r="B254" s="2600" t="s">
        <v>5860</v>
      </c>
      <c r="C254" s="1498">
        <v>0</v>
      </c>
      <c r="D254" s="1925">
        <v>174</v>
      </c>
      <c r="E254" s="1498">
        <v>0</v>
      </c>
      <c r="F254" s="2060">
        <v>174</v>
      </c>
      <c r="G254" s="1701" t="s">
        <v>6047</v>
      </c>
    </row>
    <row r="255" spans="1:7">
      <c r="A255" s="3426">
        <v>21</v>
      </c>
      <c r="B255" s="2600" t="s">
        <v>5863</v>
      </c>
      <c r="C255" s="1498">
        <v>0</v>
      </c>
      <c r="D255" s="1925">
        <v>174</v>
      </c>
      <c r="E255" s="1498">
        <v>-3171</v>
      </c>
      <c r="F255" s="2060">
        <v>174</v>
      </c>
      <c r="G255" s="1701" t="s">
        <v>6047</v>
      </c>
    </row>
    <row r="256" spans="1:7">
      <c r="A256" s="3426">
        <v>22</v>
      </c>
      <c r="B256" s="2600" t="s">
        <v>5862</v>
      </c>
      <c r="C256" s="1498">
        <v>0</v>
      </c>
      <c r="D256" s="1925">
        <v>174</v>
      </c>
      <c r="E256" s="1498">
        <v>0</v>
      </c>
      <c r="F256" s="2060">
        <v>174</v>
      </c>
      <c r="G256" s="1701" t="s">
        <v>6047</v>
      </c>
    </row>
    <row r="257" spans="1:7">
      <c r="A257" s="3426">
        <v>23</v>
      </c>
      <c r="B257" s="2600" t="s">
        <v>5861</v>
      </c>
      <c r="C257" s="1498">
        <v>2822</v>
      </c>
      <c r="D257" s="1925">
        <v>174</v>
      </c>
      <c r="E257" s="1498">
        <v>-5967</v>
      </c>
      <c r="F257" s="2060">
        <v>174</v>
      </c>
      <c r="G257" s="1701" t="s">
        <v>6047</v>
      </c>
    </row>
    <row r="258" spans="1:7">
      <c r="A258" s="3426">
        <v>24</v>
      </c>
      <c r="B258" s="2600" t="s">
        <v>6038</v>
      </c>
      <c r="C258" s="1498">
        <v>3439</v>
      </c>
      <c r="D258" s="1925">
        <v>174</v>
      </c>
      <c r="E258" s="1498">
        <v>-5933</v>
      </c>
      <c r="F258" s="2060">
        <v>174</v>
      </c>
      <c r="G258" s="1701" t="s">
        <v>6047</v>
      </c>
    </row>
    <row r="259" spans="1:7">
      <c r="A259" s="3426">
        <v>25</v>
      </c>
      <c r="B259" s="2600" t="s">
        <v>5864</v>
      </c>
      <c r="C259" s="1498">
        <v>1531</v>
      </c>
      <c r="D259" s="1925">
        <v>174</v>
      </c>
      <c r="E259" s="1498">
        <v>-8299</v>
      </c>
      <c r="F259" s="2060">
        <v>174</v>
      </c>
      <c r="G259" s="1701" t="s">
        <v>6047</v>
      </c>
    </row>
    <row r="260" spans="1:7">
      <c r="A260" s="3426">
        <v>26</v>
      </c>
      <c r="B260" s="2600" t="s">
        <v>6012</v>
      </c>
      <c r="C260" s="1498">
        <v>0</v>
      </c>
      <c r="D260" s="1925">
        <v>174</v>
      </c>
      <c r="E260" s="1498">
        <v>-3057</v>
      </c>
      <c r="F260" s="2060">
        <v>174</v>
      </c>
      <c r="G260" s="1701" t="s">
        <v>6047</v>
      </c>
    </row>
    <row r="261" spans="1:7">
      <c r="A261" s="3426">
        <v>27</v>
      </c>
      <c r="B261" s="2600" t="s">
        <v>6013</v>
      </c>
      <c r="C261" s="1498">
        <v>0</v>
      </c>
      <c r="D261" s="1925">
        <v>174</v>
      </c>
      <c r="E261" s="1498">
        <v>0</v>
      </c>
      <c r="F261" s="2060">
        <v>174</v>
      </c>
      <c r="G261" s="1701" t="s">
        <v>6047</v>
      </c>
    </row>
    <row r="262" spans="1:7">
      <c r="A262" s="3426">
        <v>28</v>
      </c>
      <c r="B262" s="1001" t="s">
        <v>6014</v>
      </c>
      <c r="C262" s="1498">
        <v>1883</v>
      </c>
      <c r="D262" s="1925">
        <v>174</v>
      </c>
      <c r="E262" s="1498">
        <v>-5979</v>
      </c>
      <c r="F262" s="2060">
        <v>174</v>
      </c>
      <c r="G262" s="1701" t="s">
        <v>6047</v>
      </c>
    </row>
    <row r="263" spans="1:7">
      <c r="A263" s="3426">
        <v>29</v>
      </c>
      <c r="B263" s="1001" t="s">
        <v>6015</v>
      </c>
      <c r="C263" s="1498">
        <v>0</v>
      </c>
      <c r="D263" s="1925">
        <v>174</v>
      </c>
      <c r="E263" s="1498">
        <v>-3555</v>
      </c>
      <c r="F263" s="2060">
        <v>174</v>
      </c>
      <c r="G263" s="1701" t="s">
        <v>6047</v>
      </c>
    </row>
    <row r="264" spans="1:7">
      <c r="A264" s="3426">
        <v>30</v>
      </c>
      <c r="B264" s="1001" t="s">
        <v>6016</v>
      </c>
      <c r="C264" s="1498">
        <v>504</v>
      </c>
      <c r="D264" s="1925">
        <v>174</v>
      </c>
      <c r="E264" s="1498">
        <v>-5747.49</v>
      </c>
      <c r="F264" s="2060">
        <v>174</v>
      </c>
      <c r="G264" s="1701" t="s">
        <v>6047</v>
      </c>
    </row>
    <row r="265" spans="1:7">
      <c r="A265" s="3426">
        <v>31</v>
      </c>
      <c r="B265" s="1001" t="s">
        <v>6017</v>
      </c>
      <c r="C265" s="1498">
        <v>1073</v>
      </c>
      <c r="D265" s="1925">
        <v>174</v>
      </c>
      <c r="E265" s="1498">
        <v>-24791.33</v>
      </c>
      <c r="F265" s="2060">
        <v>174</v>
      </c>
      <c r="G265" s="1701" t="s">
        <v>6047</v>
      </c>
    </row>
    <row r="266" spans="1:7">
      <c r="A266" s="3426">
        <v>32</v>
      </c>
      <c r="B266" s="1001" t="s">
        <v>6018</v>
      </c>
      <c r="C266" s="1498">
        <v>0</v>
      </c>
      <c r="D266" s="1925">
        <v>174</v>
      </c>
      <c r="E266" s="1498">
        <v>-4512</v>
      </c>
      <c r="F266" s="2060">
        <v>174</v>
      </c>
      <c r="G266" s="1701" t="s">
        <v>6047</v>
      </c>
    </row>
    <row r="267" spans="1:7">
      <c r="A267" s="3426">
        <v>33</v>
      </c>
      <c r="B267" s="1001" t="s">
        <v>6022</v>
      </c>
      <c r="C267" s="1498">
        <v>360</v>
      </c>
      <c r="D267" s="1925">
        <v>174</v>
      </c>
      <c r="E267" s="1498">
        <v>-2231</v>
      </c>
      <c r="F267" s="2060">
        <v>174</v>
      </c>
      <c r="G267" s="1701" t="s">
        <v>6047</v>
      </c>
    </row>
    <row r="268" spans="1:7">
      <c r="A268" s="3426">
        <v>34</v>
      </c>
      <c r="B268" s="1001" t="s">
        <v>6023</v>
      </c>
      <c r="C268" s="1498">
        <v>0</v>
      </c>
      <c r="D268" s="1925">
        <v>174</v>
      </c>
      <c r="E268" s="1498">
        <v>-854</v>
      </c>
      <c r="F268" s="2060">
        <v>174</v>
      </c>
      <c r="G268" s="1701" t="s">
        <v>6047</v>
      </c>
    </row>
    <row r="269" spans="1:7">
      <c r="A269" s="3426">
        <v>35</v>
      </c>
      <c r="B269" s="1001" t="s">
        <v>6024</v>
      </c>
      <c r="C269" s="1498">
        <v>0</v>
      </c>
      <c r="D269" s="1925">
        <v>174</v>
      </c>
      <c r="E269" s="1498">
        <v>1343</v>
      </c>
      <c r="F269" s="2060">
        <v>174</v>
      </c>
      <c r="G269" s="1701" t="s">
        <v>6047</v>
      </c>
    </row>
    <row r="270" spans="1:7">
      <c r="A270" s="3426">
        <v>36</v>
      </c>
      <c r="B270" s="1001" t="s">
        <v>6025</v>
      </c>
      <c r="C270" s="1498">
        <v>0</v>
      </c>
      <c r="D270" s="1925">
        <v>174</v>
      </c>
      <c r="E270" s="1479">
        <v>-861</v>
      </c>
      <c r="F270" s="2060">
        <v>174</v>
      </c>
      <c r="G270" s="1701" t="s">
        <v>6047</v>
      </c>
    </row>
    <row r="271" spans="1:7">
      <c r="A271" s="3426">
        <v>37</v>
      </c>
      <c r="B271" s="1001" t="s">
        <v>6906</v>
      </c>
      <c r="C271" s="1498">
        <v>0</v>
      </c>
      <c r="D271" s="1925">
        <v>174</v>
      </c>
      <c r="E271" s="1479">
        <v>-185</v>
      </c>
      <c r="F271" s="2060">
        <v>174</v>
      </c>
      <c r="G271" s="1701" t="s">
        <v>6047</v>
      </c>
    </row>
    <row r="272" spans="1:7">
      <c r="A272" s="3426">
        <v>38</v>
      </c>
      <c r="B272" s="1001" t="s">
        <v>6027</v>
      </c>
      <c r="C272" s="1498">
        <v>0</v>
      </c>
      <c r="D272" s="1925">
        <v>174</v>
      </c>
      <c r="E272" s="1479">
        <v>-127</v>
      </c>
      <c r="F272" s="2060">
        <v>174</v>
      </c>
      <c r="G272" s="1701" t="s">
        <v>6047</v>
      </c>
    </row>
    <row r="273" spans="1:7">
      <c r="A273" s="3426">
        <v>39</v>
      </c>
      <c r="B273" s="1001" t="s">
        <v>6029</v>
      </c>
      <c r="C273" s="1498">
        <v>0</v>
      </c>
      <c r="D273" s="1925">
        <v>174</v>
      </c>
      <c r="E273" s="1479">
        <v>0</v>
      </c>
      <c r="F273" s="2060">
        <v>174</v>
      </c>
      <c r="G273" s="1701" t="s">
        <v>6047</v>
      </c>
    </row>
    <row r="274" spans="1:7" ht="15.75" thickBot="1">
      <c r="A274" s="1980">
        <v>40</v>
      </c>
      <c r="B274" s="2061" t="s">
        <v>6031</v>
      </c>
      <c r="C274" s="2066">
        <v>2154</v>
      </c>
      <c r="D274" s="2066">
        <v>174</v>
      </c>
      <c r="E274" s="2066">
        <v>-4947</v>
      </c>
      <c r="F274" s="2565">
        <v>174</v>
      </c>
      <c r="G274" s="1701" t="s">
        <v>6047</v>
      </c>
    </row>
    <row r="275" spans="1:7">
      <c r="A275" s="13"/>
      <c r="B275" s="13"/>
      <c r="C275" s="13"/>
      <c r="D275" s="260"/>
      <c r="E275" s="260"/>
      <c r="F275" s="260"/>
      <c r="G275" s="1670"/>
    </row>
    <row r="276" spans="1:7">
      <c r="A276" s="13" t="s">
        <v>4492</v>
      </c>
      <c r="B276" s="13"/>
      <c r="C276" s="13"/>
      <c r="D276" s="13"/>
      <c r="E276" s="13"/>
      <c r="F276" s="13"/>
      <c r="G276" s="1670"/>
    </row>
    <row r="277" spans="1:7">
      <c r="A277" s="16" t="s">
        <v>4900</v>
      </c>
      <c r="B277" s="16"/>
      <c r="C277" s="16"/>
      <c r="D277" s="16"/>
      <c r="E277" s="16"/>
      <c r="F277" s="16"/>
      <c r="G277" s="1670"/>
    </row>
    <row r="278" spans="1:7">
      <c r="G278" s="1670"/>
    </row>
    <row r="279" spans="1:7" ht="15.75" thickBot="1">
      <c r="G279" s="1670"/>
    </row>
    <row r="280" spans="1:7">
      <c r="A280" s="1962" t="s">
        <v>3199</v>
      </c>
      <c r="B280" s="2050"/>
      <c r="C280" s="2197" t="s">
        <v>3200</v>
      </c>
      <c r="D280" s="2051" t="s">
        <v>1759</v>
      </c>
      <c r="E280" s="2052" t="s">
        <v>1760</v>
      </c>
      <c r="F280" s="1964"/>
      <c r="G280" s="1670"/>
    </row>
    <row r="281" spans="1:7">
      <c r="A281" s="2511" t="str">
        <f>'Data Sheet'!$C$25</f>
        <v xml:space="preserve">Niagara Mohawk Power Corporation </v>
      </c>
      <c r="B281" s="80"/>
      <c r="C281" s="13" t="s">
        <v>3201</v>
      </c>
      <c r="D281" s="77" t="s">
        <v>3219</v>
      </c>
      <c r="E281" s="90"/>
      <c r="F281" s="2678"/>
      <c r="G281" s="1670"/>
    </row>
    <row r="282" spans="1:7">
      <c r="A282" s="2769" t="s">
        <v>3202</v>
      </c>
      <c r="B282" s="80"/>
      <c r="C282" s="13" t="s">
        <v>3203</v>
      </c>
      <c r="D282" s="85" t="str">
        <f>'Data Sheet'!$C$40</f>
        <v>April 30, 2025</v>
      </c>
      <c r="E282" s="92" t="str">
        <f>'Data Sheet'!$C$38</f>
        <v>December 31, 2024</v>
      </c>
      <c r="F282" s="2751"/>
      <c r="G282" s="1670"/>
    </row>
    <row r="283" spans="1:7">
      <c r="A283" s="3425" t="s">
        <v>3813</v>
      </c>
      <c r="B283" s="3398"/>
      <c r="C283" s="3398"/>
      <c r="D283" s="3398"/>
      <c r="E283" s="3398"/>
      <c r="F283" s="3399"/>
      <c r="G283" s="1670"/>
    </row>
    <row r="284" spans="1:7">
      <c r="A284" s="3425"/>
      <c r="F284" s="3399"/>
      <c r="G284" s="1670"/>
    </row>
    <row r="285" spans="1:7">
      <c r="A285" s="2055" t="s">
        <v>1686</v>
      </c>
      <c r="B285" s="994"/>
      <c r="C285" s="1064"/>
      <c r="D285" s="1064"/>
      <c r="E285" s="1064" t="s">
        <v>3822</v>
      </c>
      <c r="F285" s="2056"/>
      <c r="G285" s="1670"/>
    </row>
    <row r="286" spans="1:7">
      <c r="A286" s="2057" t="s">
        <v>1689</v>
      </c>
      <c r="B286" s="1066"/>
      <c r="C286" s="1008" t="s">
        <v>3823</v>
      </c>
      <c r="D286" s="1008"/>
      <c r="E286" s="1008" t="s">
        <v>3824</v>
      </c>
      <c r="F286" s="2751" t="s">
        <v>3825</v>
      </c>
      <c r="G286" s="1670"/>
    </row>
    <row r="287" spans="1:7">
      <c r="A287" s="2057"/>
      <c r="B287" s="1067" t="s">
        <v>1741</v>
      </c>
      <c r="C287" s="1008" t="s">
        <v>3826</v>
      </c>
      <c r="D287" s="1008" t="s">
        <v>3827</v>
      </c>
      <c r="E287" s="1008" t="s">
        <v>3828</v>
      </c>
      <c r="F287" s="2751" t="s">
        <v>3829</v>
      </c>
      <c r="G287" s="1670"/>
    </row>
    <row r="288" spans="1:7">
      <c r="A288" s="2779"/>
      <c r="B288" s="996" t="s">
        <v>2935</v>
      </c>
      <c r="C288" s="1008" t="s">
        <v>2936</v>
      </c>
      <c r="D288" s="1008" t="s">
        <v>2937</v>
      </c>
      <c r="E288" s="1008" t="s">
        <v>2938</v>
      </c>
      <c r="F288" s="2751" t="s">
        <v>2268</v>
      </c>
      <c r="G288" s="1670"/>
    </row>
    <row r="289" spans="1:7" ht="15.75">
      <c r="A289" s="3426">
        <v>1</v>
      </c>
      <c r="B289" s="1068" t="s">
        <v>3831</v>
      </c>
      <c r="C289" s="1069"/>
      <c r="D289" s="1069"/>
      <c r="E289" s="1069"/>
      <c r="F289" s="3433"/>
      <c r="G289" s="1670"/>
    </row>
    <row r="290" spans="1:7">
      <c r="A290" s="3426">
        <v>2</v>
      </c>
      <c r="B290" s="1001" t="s">
        <v>6032</v>
      </c>
      <c r="C290" s="1446">
        <v>310</v>
      </c>
      <c r="D290" s="1002">
        <v>174</v>
      </c>
      <c r="E290" s="1498">
        <v>382</v>
      </c>
      <c r="F290" s="2060">
        <v>174</v>
      </c>
      <c r="G290" s="1701" t="s">
        <v>6047</v>
      </c>
    </row>
    <row r="291" spans="1:7">
      <c r="A291" s="3426">
        <v>3</v>
      </c>
      <c r="B291" s="1001" t="s">
        <v>6033</v>
      </c>
      <c r="C291" s="1446">
        <v>0</v>
      </c>
      <c r="D291" s="1002">
        <v>174</v>
      </c>
      <c r="E291" s="1498">
        <v>-376</v>
      </c>
      <c r="F291" s="2060">
        <v>174</v>
      </c>
      <c r="G291" s="1701" t="s">
        <v>6047</v>
      </c>
    </row>
    <row r="292" spans="1:7">
      <c r="A292" s="3426">
        <v>4</v>
      </c>
      <c r="B292" s="1001" t="s">
        <v>6034</v>
      </c>
      <c r="C292" s="1446">
        <v>0</v>
      </c>
      <c r="D292" s="1002">
        <v>174</v>
      </c>
      <c r="E292" s="1498">
        <v>-1033</v>
      </c>
      <c r="F292" s="2060">
        <v>174</v>
      </c>
      <c r="G292" s="1701" t="s">
        <v>6047</v>
      </c>
    </row>
    <row r="293" spans="1:7">
      <c r="A293" s="3426">
        <v>5</v>
      </c>
      <c r="B293" s="1001" t="s">
        <v>6026</v>
      </c>
      <c r="C293" s="1498">
        <v>0</v>
      </c>
      <c r="D293" s="1002">
        <v>174</v>
      </c>
      <c r="E293" s="1498">
        <v>-376</v>
      </c>
      <c r="F293" s="2060">
        <v>174</v>
      </c>
      <c r="G293" s="1701" t="s">
        <v>6047</v>
      </c>
    </row>
    <row r="294" spans="1:7">
      <c r="A294" s="3426">
        <v>6</v>
      </c>
      <c r="B294" s="1001" t="s">
        <v>6028</v>
      </c>
      <c r="C294" s="1498">
        <v>41997</v>
      </c>
      <c r="D294" s="1002">
        <v>174</v>
      </c>
      <c r="E294" s="1498">
        <v>-42596</v>
      </c>
      <c r="F294" s="2060">
        <v>174</v>
      </c>
      <c r="G294" s="1701" t="s">
        <v>6047</v>
      </c>
    </row>
    <row r="295" spans="1:7">
      <c r="A295" s="3426">
        <v>7</v>
      </c>
      <c r="B295" s="1001" t="s">
        <v>6030</v>
      </c>
      <c r="C295" s="1498">
        <v>62127.43</v>
      </c>
      <c r="D295" s="1002">
        <v>174</v>
      </c>
      <c r="E295" s="1498">
        <v>-61793.11</v>
      </c>
      <c r="F295" s="2060">
        <v>174</v>
      </c>
      <c r="G295" s="1701" t="s">
        <v>6047</v>
      </c>
    </row>
    <row r="296" spans="1:7">
      <c r="A296" s="3426">
        <v>8</v>
      </c>
      <c r="B296" s="1001" t="s">
        <v>6044</v>
      </c>
      <c r="C296" s="1498">
        <v>3740</v>
      </c>
      <c r="D296" s="1002">
        <v>174</v>
      </c>
      <c r="E296" s="1498">
        <v>-36976.629999999997</v>
      </c>
      <c r="F296" s="2060">
        <v>174</v>
      </c>
      <c r="G296" s="1701" t="s">
        <v>6047</v>
      </c>
    </row>
    <row r="297" spans="1:7">
      <c r="A297" s="3426">
        <v>9</v>
      </c>
      <c r="B297" s="1001" t="s">
        <v>6045</v>
      </c>
      <c r="C297" s="1498">
        <v>48725.72</v>
      </c>
      <c r="D297" s="1002">
        <v>174</v>
      </c>
      <c r="E297" s="1498">
        <v>-53962.91</v>
      </c>
      <c r="F297" s="2060">
        <v>174</v>
      </c>
      <c r="G297" s="1701" t="s">
        <v>6047</v>
      </c>
    </row>
    <row r="298" spans="1:7">
      <c r="A298" s="3426">
        <v>10</v>
      </c>
      <c r="B298" s="1449" t="s">
        <v>6036</v>
      </c>
      <c r="C298" s="1498">
        <v>138</v>
      </c>
      <c r="D298" s="1002">
        <v>174</v>
      </c>
      <c r="E298" s="1498">
        <v>-1401</v>
      </c>
      <c r="F298" s="2060">
        <v>174</v>
      </c>
      <c r="G298" s="1701" t="s">
        <v>6047</v>
      </c>
    </row>
    <row r="299" spans="1:7">
      <c r="A299" s="3426">
        <v>11</v>
      </c>
      <c r="B299" s="1447" t="s">
        <v>6037</v>
      </c>
      <c r="C299" s="1498">
        <v>0</v>
      </c>
      <c r="D299" s="1002">
        <v>174</v>
      </c>
      <c r="E299" s="1498">
        <v>-2378</v>
      </c>
      <c r="F299" s="2060">
        <v>174</v>
      </c>
      <c r="G299" s="1701" t="s">
        <v>6047</v>
      </c>
    </row>
    <row r="300" spans="1:7">
      <c r="A300" s="3426">
        <v>12</v>
      </c>
      <c r="B300" s="1447" t="s">
        <v>6041</v>
      </c>
      <c r="C300" s="1498">
        <v>0</v>
      </c>
      <c r="D300" s="1002">
        <v>174</v>
      </c>
      <c r="E300" s="1498">
        <v>1528</v>
      </c>
      <c r="F300" s="2060">
        <v>174</v>
      </c>
      <c r="G300" s="1701" t="s">
        <v>6047</v>
      </c>
    </row>
    <row r="301" spans="1:7">
      <c r="A301" s="3426">
        <v>13</v>
      </c>
      <c r="B301" s="1447" t="s">
        <v>6042</v>
      </c>
      <c r="C301" s="1498">
        <v>353</v>
      </c>
      <c r="D301" s="1002">
        <v>174</v>
      </c>
      <c r="E301" s="1498">
        <v>-14631</v>
      </c>
      <c r="F301" s="2060">
        <v>174</v>
      </c>
      <c r="G301" s="1701" t="s">
        <v>6047</v>
      </c>
    </row>
    <row r="302" spans="1:7">
      <c r="A302" s="3426">
        <v>14</v>
      </c>
      <c r="B302" s="1447" t="s">
        <v>6043</v>
      </c>
      <c r="C302" s="1498">
        <v>47972.84</v>
      </c>
      <c r="D302" s="1002">
        <v>174</v>
      </c>
      <c r="E302" s="1498">
        <v>-43337.93</v>
      </c>
      <c r="F302" s="2060">
        <v>174</v>
      </c>
      <c r="G302" s="1701" t="s">
        <v>6047</v>
      </c>
    </row>
    <row r="303" spans="1:7">
      <c r="A303" s="3426">
        <v>15</v>
      </c>
      <c r="B303" s="1447" t="s">
        <v>6035</v>
      </c>
      <c r="C303" s="1498">
        <v>4554</v>
      </c>
      <c r="D303" s="1002">
        <v>174</v>
      </c>
      <c r="E303" s="1498">
        <v>-46576.03</v>
      </c>
      <c r="F303" s="2060">
        <v>174</v>
      </c>
      <c r="G303" s="1701" t="s">
        <v>6047</v>
      </c>
    </row>
    <row r="304" spans="1:7">
      <c r="A304" s="3426">
        <v>16</v>
      </c>
      <c r="B304" s="1447" t="s">
        <v>6212</v>
      </c>
      <c r="C304" s="1498">
        <v>4652</v>
      </c>
      <c r="D304" s="1002">
        <v>174</v>
      </c>
      <c r="E304" s="1479">
        <v>-47201.5</v>
      </c>
      <c r="F304" s="2060">
        <v>174</v>
      </c>
      <c r="G304" s="1701" t="s">
        <v>6047</v>
      </c>
    </row>
    <row r="305" spans="1:7">
      <c r="A305" s="3426">
        <v>17</v>
      </c>
      <c r="B305" s="1447" t="s">
        <v>6194</v>
      </c>
      <c r="C305" s="1498">
        <v>0</v>
      </c>
      <c r="D305" s="1002">
        <v>174</v>
      </c>
      <c r="E305" s="1479">
        <v>4788</v>
      </c>
      <c r="F305" s="2060">
        <v>174</v>
      </c>
      <c r="G305" s="1701" t="s">
        <v>6047</v>
      </c>
    </row>
    <row r="306" spans="1:7">
      <c r="A306" s="3426">
        <v>18</v>
      </c>
      <c r="B306" s="1447" t="s">
        <v>6200</v>
      </c>
      <c r="C306" s="1498">
        <v>0</v>
      </c>
      <c r="D306" s="1002">
        <v>174</v>
      </c>
      <c r="E306" s="1498">
        <v>-1397</v>
      </c>
      <c r="F306" s="2060">
        <v>174</v>
      </c>
      <c r="G306" s="1701" t="s">
        <v>6047</v>
      </c>
    </row>
    <row r="307" spans="1:7">
      <c r="A307" s="3426">
        <v>19</v>
      </c>
      <c r="B307" s="1001" t="s">
        <v>6201</v>
      </c>
      <c r="C307" s="1498">
        <v>81</v>
      </c>
      <c r="D307" s="1002">
        <v>174</v>
      </c>
      <c r="E307" s="1498">
        <v>0</v>
      </c>
      <c r="F307" s="2060">
        <v>174</v>
      </c>
      <c r="G307" s="1701" t="s">
        <v>6047</v>
      </c>
    </row>
    <row r="308" spans="1:7">
      <c r="A308" s="3426">
        <v>20</v>
      </c>
      <c r="B308" s="1001" t="s">
        <v>6202</v>
      </c>
      <c r="C308" s="1498">
        <v>1345</v>
      </c>
      <c r="D308" s="1002">
        <v>174</v>
      </c>
      <c r="E308" s="1498">
        <v>0</v>
      </c>
      <c r="F308" s="2060">
        <v>174</v>
      </c>
      <c r="G308" s="1701" t="s">
        <v>6047</v>
      </c>
    </row>
    <row r="309" spans="1:7">
      <c r="A309" s="3426">
        <v>21</v>
      </c>
      <c r="B309" t="s">
        <v>6195</v>
      </c>
      <c r="C309" s="2708">
        <v>6755</v>
      </c>
      <c r="D309" s="1002">
        <v>174</v>
      </c>
      <c r="E309" s="2708">
        <v>0</v>
      </c>
      <c r="F309" s="2060">
        <v>174</v>
      </c>
      <c r="G309" s="1701" t="s">
        <v>6047</v>
      </c>
    </row>
    <row r="310" spans="1:7">
      <c r="A310" s="3426">
        <v>22</v>
      </c>
      <c r="B310" s="1001" t="s">
        <v>6216</v>
      </c>
      <c r="C310" s="1498">
        <v>0</v>
      </c>
      <c r="D310" s="1002">
        <v>174</v>
      </c>
      <c r="E310" s="1498">
        <v>4236</v>
      </c>
      <c r="F310" s="2060">
        <v>174</v>
      </c>
      <c r="G310" s="1701" t="s">
        <v>6047</v>
      </c>
    </row>
    <row r="311" spans="1:7">
      <c r="A311" s="3426">
        <v>23</v>
      </c>
      <c r="B311" s="1001" t="s">
        <v>6211</v>
      </c>
      <c r="C311" s="1498">
        <v>0</v>
      </c>
      <c r="D311" s="1002">
        <v>174</v>
      </c>
      <c r="E311" s="1498">
        <v>0</v>
      </c>
      <c r="F311" s="2060">
        <v>174</v>
      </c>
      <c r="G311" s="1701" t="s">
        <v>6047</v>
      </c>
    </row>
    <row r="312" spans="1:7">
      <c r="A312" s="3426">
        <v>24</v>
      </c>
      <c r="B312" s="1001" t="s">
        <v>6215</v>
      </c>
      <c r="C312" s="1498">
        <v>0</v>
      </c>
      <c r="D312" s="1002">
        <v>174</v>
      </c>
      <c r="E312" s="1479">
        <v>0</v>
      </c>
      <c r="F312" s="2060">
        <v>174</v>
      </c>
      <c r="G312" s="1701" t="s">
        <v>6047</v>
      </c>
    </row>
    <row r="313" spans="1:7">
      <c r="A313" s="3426">
        <v>25</v>
      </c>
      <c r="B313" s="1001" t="s">
        <v>6207</v>
      </c>
      <c r="C313" s="1498">
        <v>109238</v>
      </c>
      <c r="D313" s="1002">
        <v>174</v>
      </c>
      <c r="E313" s="1479">
        <v>-105840.5</v>
      </c>
      <c r="F313" s="2060">
        <v>174</v>
      </c>
      <c r="G313" s="1701" t="s">
        <v>6047</v>
      </c>
    </row>
    <row r="314" spans="1:7">
      <c r="A314" s="3426">
        <v>26</v>
      </c>
      <c r="B314" s="1001" t="s">
        <v>6214</v>
      </c>
      <c r="C314" s="1498">
        <v>0</v>
      </c>
      <c r="D314" s="1002">
        <v>174</v>
      </c>
      <c r="E314" s="1479">
        <v>-722</v>
      </c>
      <c r="F314" s="2060">
        <v>174</v>
      </c>
      <c r="G314" s="1701" t="s">
        <v>6047</v>
      </c>
    </row>
    <row r="315" spans="1:7">
      <c r="A315" s="3426">
        <v>27</v>
      </c>
      <c r="B315" s="1001" t="s">
        <v>6196</v>
      </c>
      <c r="C315" s="1498">
        <v>944</v>
      </c>
      <c r="D315" s="1002">
        <v>174</v>
      </c>
      <c r="E315" s="1479">
        <v>-2171</v>
      </c>
      <c r="F315" s="2060">
        <v>174</v>
      </c>
      <c r="G315" s="1701" t="s">
        <v>6047</v>
      </c>
    </row>
    <row r="316" spans="1:7">
      <c r="A316" s="3426">
        <v>28</v>
      </c>
      <c r="B316" s="1001" t="s">
        <v>6197</v>
      </c>
      <c r="C316" s="1498">
        <v>46308</v>
      </c>
      <c r="D316" s="1002">
        <v>174</v>
      </c>
      <c r="E316" s="1479">
        <v>-41794</v>
      </c>
      <c r="F316" s="2060">
        <v>174</v>
      </c>
      <c r="G316" s="1701" t="s">
        <v>6047</v>
      </c>
    </row>
    <row r="317" spans="1:7">
      <c r="A317" s="3426">
        <v>29</v>
      </c>
      <c r="B317" s="1001" t="s">
        <v>6198</v>
      </c>
      <c r="C317" s="1498">
        <v>24552.959999999999</v>
      </c>
      <c r="D317" s="1002">
        <v>174</v>
      </c>
      <c r="E317" s="1479">
        <v>-18041</v>
      </c>
      <c r="F317" s="2060">
        <v>174</v>
      </c>
      <c r="G317" s="1701" t="s">
        <v>6047</v>
      </c>
    </row>
    <row r="318" spans="1:7">
      <c r="A318" s="3426">
        <v>30</v>
      </c>
      <c r="B318" s="1001" t="s">
        <v>6199</v>
      </c>
      <c r="C318" s="1498">
        <v>28053</v>
      </c>
      <c r="D318" s="1002">
        <v>174</v>
      </c>
      <c r="E318" s="1479">
        <v>-28133.55</v>
      </c>
      <c r="F318" s="2060">
        <v>174</v>
      </c>
      <c r="G318" s="1701" t="s">
        <v>6047</v>
      </c>
    </row>
    <row r="319" spans="1:7">
      <c r="A319" s="3426">
        <v>31</v>
      </c>
      <c r="B319" s="1001" t="s">
        <v>6203</v>
      </c>
      <c r="C319" s="1498">
        <v>33419.949999999997</v>
      </c>
      <c r="D319" s="1002">
        <v>174</v>
      </c>
      <c r="E319" s="1479">
        <v>-36471.620000000003</v>
      </c>
      <c r="F319" s="2060">
        <v>174</v>
      </c>
      <c r="G319" s="1701" t="s">
        <v>6047</v>
      </c>
    </row>
    <row r="320" spans="1:7">
      <c r="A320" s="3426">
        <v>32</v>
      </c>
      <c r="B320" s="1001" t="s">
        <v>6204</v>
      </c>
      <c r="C320" s="1498">
        <v>11629</v>
      </c>
      <c r="D320" s="1002">
        <v>174</v>
      </c>
      <c r="E320" s="1479">
        <v>-13307</v>
      </c>
      <c r="F320" s="2060">
        <v>174</v>
      </c>
      <c r="G320" s="1701" t="s">
        <v>6047</v>
      </c>
    </row>
    <row r="321" spans="1:7">
      <c r="A321" s="3426">
        <v>33</v>
      </c>
      <c r="B321" s="1001" t="s">
        <v>6205</v>
      </c>
      <c r="C321" s="1498">
        <v>30921</v>
      </c>
      <c r="D321" s="1002">
        <v>174</v>
      </c>
      <c r="E321" s="1479">
        <v>-31284</v>
      </c>
      <c r="F321" s="2060">
        <v>174</v>
      </c>
      <c r="G321" s="1701" t="s">
        <v>6047</v>
      </c>
    </row>
    <row r="322" spans="1:7">
      <c r="A322" s="3426">
        <v>34</v>
      </c>
      <c r="B322" s="1001" t="s">
        <v>6206</v>
      </c>
      <c r="C322" s="1498">
        <v>47124</v>
      </c>
      <c r="D322" s="1002">
        <v>174</v>
      </c>
      <c r="E322" s="1479">
        <v>-52731.15</v>
      </c>
      <c r="F322" s="2060">
        <v>174</v>
      </c>
      <c r="G322" s="1701" t="s">
        <v>6047</v>
      </c>
    </row>
    <row r="323" spans="1:7">
      <c r="A323" s="3426">
        <v>35</v>
      </c>
      <c r="B323" s="1001" t="s">
        <v>6213</v>
      </c>
      <c r="C323" s="1498">
        <v>42194.229999999996</v>
      </c>
      <c r="D323" s="1002">
        <v>174</v>
      </c>
      <c r="E323" s="1479">
        <v>-42298.57</v>
      </c>
      <c r="F323" s="2060">
        <v>174</v>
      </c>
      <c r="G323" s="1701" t="s">
        <v>6047</v>
      </c>
    </row>
    <row r="324" spans="1:7">
      <c r="A324" s="3426">
        <v>36</v>
      </c>
      <c r="B324" s="1001" t="s">
        <v>6217</v>
      </c>
      <c r="C324" s="1498">
        <v>28496</v>
      </c>
      <c r="D324" s="1002">
        <v>174</v>
      </c>
      <c r="E324" s="1479">
        <v>-29288</v>
      </c>
      <c r="F324" s="2060">
        <v>174</v>
      </c>
      <c r="G324" s="1701" t="s">
        <v>6047</v>
      </c>
    </row>
    <row r="325" spans="1:7">
      <c r="A325" s="3426">
        <v>37</v>
      </c>
      <c r="B325" s="1001" t="s">
        <v>6218</v>
      </c>
      <c r="C325" s="1498">
        <v>29748</v>
      </c>
      <c r="D325" s="1002">
        <v>174</v>
      </c>
      <c r="E325" s="1479">
        <v>-29621</v>
      </c>
      <c r="F325" s="2060">
        <v>174</v>
      </c>
      <c r="G325" s="1701" t="s">
        <v>6047</v>
      </c>
    </row>
    <row r="326" spans="1:7">
      <c r="A326" s="3426">
        <v>38</v>
      </c>
      <c r="B326" s="1001" t="s">
        <v>6219</v>
      </c>
      <c r="C326" s="1498">
        <v>41146.36</v>
      </c>
      <c r="D326" s="1002">
        <v>174</v>
      </c>
      <c r="E326" s="1479">
        <v>-41251.56</v>
      </c>
      <c r="F326" s="2060">
        <v>174</v>
      </c>
      <c r="G326" s="1701" t="s">
        <v>6047</v>
      </c>
    </row>
    <row r="327" spans="1:7">
      <c r="A327" s="3426">
        <v>39</v>
      </c>
      <c r="B327" s="1001" t="s">
        <v>6208</v>
      </c>
      <c r="C327" s="1498">
        <v>50503.65</v>
      </c>
      <c r="D327" s="1002">
        <v>174</v>
      </c>
      <c r="E327" s="1479">
        <v>-48859.130000000005</v>
      </c>
      <c r="F327" s="2060">
        <v>174</v>
      </c>
      <c r="G327" s="1701" t="s">
        <v>6047</v>
      </c>
    </row>
    <row r="328" spans="1:7" ht="15.75" thickBot="1">
      <c r="A328" s="1980">
        <v>40</v>
      </c>
      <c r="B328" s="2061" t="s">
        <v>6209</v>
      </c>
      <c r="C328" s="2066">
        <v>1745</v>
      </c>
      <c r="D328" s="2068">
        <v>174</v>
      </c>
      <c r="E328" s="2068">
        <v>-2885</v>
      </c>
      <c r="F328" s="3025">
        <v>174</v>
      </c>
      <c r="G328" s="1701" t="s">
        <v>6047</v>
      </c>
    </row>
    <row r="329" spans="1:7">
      <c r="A329" s="13"/>
      <c r="B329" s="13"/>
      <c r="C329" s="13"/>
      <c r="D329" s="260"/>
      <c r="E329" s="260"/>
      <c r="F329" s="260"/>
      <c r="G329" s="1670"/>
    </row>
    <row r="330" spans="1:7">
      <c r="A330" s="13" t="s">
        <v>4492</v>
      </c>
      <c r="B330" s="13"/>
      <c r="C330" s="13"/>
      <c r="D330" s="13"/>
      <c r="E330" s="13"/>
      <c r="F330" s="13"/>
      <c r="G330" s="1670"/>
    </row>
    <row r="331" spans="1:7">
      <c r="A331" s="16" t="s">
        <v>4901</v>
      </c>
      <c r="B331" s="16"/>
      <c r="C331" s="16"/>
      <c r="D331" s="16"/>
      <c r="E331" s="16"/>
      <c r="F331" s="16"/>
      <c r="G331" s="1670"/>
    </row>
    <row r="332" spans="1:7">
      <c r="G332" s="1670"/>
    </row>
    <row r="333" spans="1:7" ht="15.75" thickBot="1">
      <c r="G333" s="1670"/>
    </row>
    <row r="334" spans="1:7">
      <c r="A334" s="1962" t="s">
        <v>3199</v>
      </c>
      <c r="B334" s="2050"/>
      <c r="C334" s="2197" t="s">
        <v>3200</v>
      </c>
      <c r="D334" s="2051" t="s">
        <v>1759</v>
      </c>
      <c r="E334" s="2052" t="s">
        <v>1760</v>
      </c>
      <c r="F334" s="1964"/>
      <c r="G334" s="1670"/>
    </row>
    <row r="335" spans="1:7">
      <c r="A335" s="2511" t="str">
        <f>'Data Sheet'!$C$25</f>
        <v xml:space="preserve">Niagara Mohawk Power Corporation </v>
      </c>
      <c r="B335" s="80"/>
      <c r="C335" s="13" t="s">
        <v>3201</v>
      </c>
      <c r="D335" s="77" t="s">
        <v>3219</v>
      </c>
      <c r="E335" s="90"/>
      <c r="F335" s="2678"/>
      <c r="G335" s="1670"/>
    </row>
    <row r="336" spans="1:7">
      <c r="A336" s="2769" t="s">
        <v>3202</v>
      </c>
      <c r="B336" s="80"/>
      <c r="C336" s="13" t="s">
        <v>3203</v>
      </c>
      <c r="D336" s="85" t="str">
        <f>'Data Sheet'!$C$40</f>
        <v>April 30, 2025</v>
      </c>
      <c r="E336" s="92" t="str">
        <f>'Data Sheet'!$C$38</f>
        <v>December 31, 2024</v>
      </c>
      <c r="F336" s="2751"/>
      <c r="G336" s="1670"/>
    </row>
    <row r="337" spans="1:7">
      <c r="A337" s="3425" t="s">
        <v>3813</v>
      </c>
      <c r="B337" s="3398"/>
      <c r="C337" s="3398"/>
      <c r="D337" s="3398"/>
      <c r="E337" s="3398"/>
      <c r="F337" s="3399"/>
      <c r="G337" s="1670"/>
    </row>
    <row r="338" spans="1:7">
      <c r="A338" s="3425"/>
      <c r="F338" s="3399"/>
      <c r="G338" s="1670"/>
    </row>
    <row r="339" spans="1:7">
      <c r="A339" s="2055" t="s">
        <v>1686</v>
      </c>
      <c r="B339" s="994"/>
      <c r="C339" s="1064"/>
      <c r="D339" s="1064"/>
      <c r="E339" s="1064" t="s">
        <v>3822</v>
      </c>
      <c r="F339" s="2056"/>
      <c r="G339" s="1670"/>
    </row>
    <row r="340" spans="1:7">
      <c r="A340" s="2057" t="s">
        <v>1689</v>
      </c>
      <c r="B340" s="1066"/>
      <c r="C340" s="1008" t="s">
        <v>3823</v>
      </c>
      <c r="D340" s="1008"/>
      <c r="E340" s="1008" t="s">
        <v>3824</v>
      </c>
      <c r="F340" s="2751" t="s">
        <v>3825</v>
      </c>
      <c r="G340" s="1670"/>
    </row>
    <row r="341" spans="1:7">
      <c r="A341" s="2057"/>
      <c r="B341" s="1067" t="s">
        <v>1741</v>
      </c>
      <c r="C341" s="1008" t="s">
        <v>3826</v>
      </c>
      <c r="D341" s="1008" t="s">
        <v>3827</v>
      </c>
      <c r="E341" s="1008" t="s">
        <v>3828</v>
      </c>
      <c r="F341" s="2751" t="s">
        <v>3829</v>
      </c>
      <c r="G341" s="1670"/>
    </row>
    <row r="342" spans="1:7">
      <c r="A342" s="2779"/>
      <c r="B342" s="996" t="s">
        <v>2935</v>
      </c>
      <c r="C342" s="1008" t="s">
        <v>2936</v>
      </c>
      <c r="D342" s="1008" t="s">
        <v>2937</v>
      </c>
      <c r="E342" s="1008" t="s">
        <v>2938</v>
      </c>
      <c r="F342" s="2751" t="s">
        <v>2268</v>
      </c>
      <c r="G342" s="1670"/>
    </row>
    <row r="343" spans="1:7" ht="15.75">
      <c r="A343" s="3426">
        <v>1</v>
      </c>
      <c r="B343" s="1068" t="s">
        <v>3831</v>
      </c>
      <c r="C343" s="1069"/>
      <c r="D343" s="1070"/>
      <c r="E343" s="1070"/>
      <c r="F343" s="3435"/>
      <c r="G343" s="1670"/>
    </row>
    <row r="344" spans="1:7">
      <c r="A344" s="3426">
        <v>2</v>
      </c>
      <c r="B344" s="1001" t="s">
        <v>6210</v>
      </c>
      <c r="C344" s="1498">
        <v>19080</v>
      </c>
      <c r="D344" s="1925">
        <v>174</v>
      </c>
      <c r="E344" s="1498">
        <v>-16581</v>
      </c>
      <c r="F344" s="2060">
        <v>174</v>
      </c>
      <c r="G344" s="1701" t="s">
        <v>6047</v>
      </c>
    </row>
    <row r="345" spans="1:7">
      <c r="A345" s="3426">
        <v>3</v>
      </c>
      <c r="B345" s="1001" t="s">
        <v>6220</v>
      </c>
      <c r="C345" s="1498">
        <v>13167</v>
      </c>
      <c r="D345" s="1925">
        <v>174</v>
      </c>
      <c r="E345" s="1498">
        <v>0</v>
      </c>
      <c r="F345" s="2060">
        <v>174</v>
      </c>
      <c r="G345" s="1701" t="s">
        <v>6047</v>
      </c>
    </row>
    <row r="346" spans="1:7">
      <c r="A346" s="3426">
        <v>4</v>
      </c>
      <c r="B346" s="1001" t="s">
        <v>6221</v>
      </c>
      <c r="C346" s="1498">
        <v>27087</v>
      </c>
      <c r="D346" s="1925">
        <v>174</v>
      </c>
      <c r="E346" s="1498">
        <v>-37149</v>
      </c>
      <c r="F346" s="2060">
        <v>174</v>
      </c>
      <c r="G346" s="1701" t="s">
        <v>6047</v>
      </c>
    </row>
    <row r="347" spans="1:7">
      <c r="A347" s="3426">
        <v>5</v>
      </c>
      <c r="B347" s="1001" t="s">
        <v>6222</v>
      </c>
      <c r="C347" s="1498">
        <v>46791</v>
      </c>
      <c r="D347" s="1925">
        <v>174</v>
      </c>
      <c r="E347" s="1498">
        <v>-42683</v>
      </c>
      <c r="F347" s="2060">
        <v>174</v>
      </c>
      <c r="G347" s="1701" t="s">
        <v>6047</v>
      </c>
    </row>
    <row r="348" spans="1:7">
      <c r="A348" s="3426">
        <v>6</v>
      </c>
      <c r="B348" s="1001" t="s">
        <v>6229</v>
      </c>
      <c r="C348" s="1498">
        <v>29913.06</v>
      </c>
      <c r="D348" s="1925">
        <v>174</v>
      </c>
      <c r="E348" s="1498">
        <v>-32849.949999999997</v>
      </c>
      <c r="F348" s="2060">
        <v>174</v>
      </c>
      <c r="G348" s="1701" t="s">
        <v>6047</v>
      </c>
    </row>
    <row r="349" spans="1:7">
      <c r="A349" s="3426">
        <v>7</v>
      </c>
      <c r="B349" s="1001" t="s">
        <v>6228</v>
      </c>
      <c r="C349" s="1498">
        <v>0</v>
      </c>
      <c r="D349" s="1925">
        <v>174</v>
      </c>
      <c r="E349" s="1498">
        <v>0</v>
      </c>
      <c r="F349" s="2060">
        <v>174</v>
      </c>
      <c r="G349" s="1701" t="s">
        <v>6047</v>
      </c>
    </row>
    <row r="350" spans="1:7">
      <c r="A350" s="3426">
        <v>8</v>
      </c>
      <c r="B350" s="1001" t="s">
        <v>6226</v>
      </c>
      <c r="C350" s="1498">
        <v>0</v>
      </c>
      <c r="D350" s="1925">
        <v>174</v>
      </c>
      <c r="E350" s="1498">
        <v>-1154</v>
      </c>
      <c r="F350" s="2060">
        <v>174</v>
      </c>
      <c r="G350" s="1701" t="s">
        <v>6047</v>
      </c>
    </row>
    <row r="351" spans="1:7">
      <c r="A351" s="3426">
        <v>9</v>
      </c>
      <c r="B351" s="1001" t="s">
        <v>6230</v>
      </c>
      <c r="C351" s="1498">
        <v>112500</v>
      </c>
      <c r="D351" s="1925">
        <v>174</v>
      </c>
      <c r="E351" s="1498">
        <v>-108117.17</v>
      </c>
      <c r="F351" s="2060">
        <v>174</v>
      </c>
      <c r="G351" s="1701" t="s">
        <v>6047</v>
      </c>
    </row>
    <row r="352" spans="1:7">
      <c r="A352" s="3426">
        <v>10</v>
      </c>
      <c r="B352" s="1001" t="s">
        <v>6227</v>
      </c>
      <c r="C352" s="1498">
        <v>0</v>
      </c>
      <c r="D352" s="1925">
        <v>174</v>
      </c>
      <c r="E352" s="1498">
        <v>0</v>
      </c>
      <c r="F352" s="2060">
        <v>174</v>
      </c>
      <c r="G352" s="1701" t="s">
        <v>6047</v>
      </c>
    </row>
    <row r="353" spans="1:7">
      <c r="A353" s="3426">
        <v>11</v>
      </c>
      <c r="B353" s="1001" t="s">
        <v>6223</v>
      </c>
      <c r="C353" s="1498">
        <v>0</v>
      </c>
      <c r="D353" s="1925">
        <v>174</v>
      </c>
      <c r="E353" s="1498">
        <v>-913</v>
      </c>
      <c r="F353" s="2060">
        <v>174</v>
      </c>
      <c r="G353" s="1701" t="s">
        <v>6047</v>
      </c>
    </row>
    <row r="354" spans="1:7">
      <c r="A354" s="3426">
        <v>12</v>
      </c>
      <c r="B354" s="1001" t="s">
        <v>6908</v>
      </c>
      <c r="C354" s="1498">
        <v>0</v>
      </c>
      <c r="D354" s="1925">
        <v>174</v>
      </c>
      <c r="E354" s="1498">
        <v>0</v>
      </c>
      <c r="F354" s="2060">
        <v>174</v>
      </c>
      <c r="G354" s="1701" t="s">
        <v>6047</v>
      </c>
    </row>
    <row r="355" spans="1:7">
      <c r="A355" s="3426">
        <v>13</v>
      </c>
      <c r="B355" s="1001" t="s">
        <v>6909</v>
      </c>
      <c r="C355" s="1498">
        <v>0</v>
      </c>
      <c r="D355" s="1925">
        <v>174</v>
      </c>
      <c r="E355" s="1498">
        <v>0</v>
      </c>
      <c r="F355" s="2060">
        <v>174</v>
      </c>
      <c r="G355" s="1701" t="s">
        <v>6047</v>
      </c>
    </row>
    <row r="356" spans="1:7">
      <c r="A356" s="3426">
        <v>14</v>
      </c>
      <c r="B356" s="1001" t="s">
        <v>6231</v>
      </c>
      <c r="C356" s="1498">
        <v>495</v>
      </c>
      <c r="D356" s="1925">
        <v>174</v>
      </c>
      <c r="E356" s="1498">
        <v>0</v>
      </c>
      <c r="F356" s="2060">
        <v>174</v>
      </c>
      <c r="G356" s="1701" t="s">
        <v>6047</v>
      </c>
    </row>
    <row r="357" spans="1:7">
      <c r="A357" s="3426">
        <v>15</v>
      </c>
      <c r="B357" s="1001" t="s">
        <v>6232</v>
      </c>
      <c r="C357" s="1498">
        <v>143</v>
      </c>
      <c r="D357" s="1925">
        <v>174</v>
      </c>
      <c r="E357" s="1498">
        <v>-926</v>
      </c>
      <c r="F357" s="2060">
        <v>174</v>
      </c>
      <c r="G357" s="1701" t="s">
        <v>6047</v>
      </c>
    </row>
    <row r="358" spans="1:7">
      <c r="A358" s="3426">
        <v>16</v>
      </c>
      <c r="B358" s="1001" t="s">
        <v>6233</v>
      </c>
      <c r="C358" s="1498">
        <v>8513.7799999999988</v>
      </c>
      <c r="D358" s="1925">
        <v>174</v>
      </c>
      <c r="E358" s="1498">
        <v>-8920.6299999999992</v>
      </c>
      <c r="F358" s="2060">
        <v>174</v>
      </c>
      <c r="G358" s="1701" t="s">
        <v>6047</v>
      </c>
    </row>
    <row r="359" spans="1:7">
      <c r="A359" s="3426">
        <v>17</v>
      </c>
      <c r="B359" s="1001" t="s">
        <v>6225</v>
      </c>
      <c r="C359" s="1498">
        <v>0</v>
      </c>
      <c r="D359" s="1925">
        <v>174</v>
      </c>
      <c r="E359" s="1498">
        <v>-440</v>
      </c>
      <c r="F359" s="2060">
        <v>174</v>
      </c>
      <c r="G359" s="1701" t="s">
        <v>6047</v>
      </c>
    </row>
    <row r="360" spans="1:7">
      <c r="A360" s="3426">
        <v>18</v>
      </c>
      <c r="B360" s="1001" t="s">
        <v>6235</v>
      </c>
      <c r="C360" s="1498">
        <v>734</v>
      </c>
      <c r="D360" s="1925">
        <v>174</v>
      </c>
      <c r="E360" s="1498">
        <v>0</v>
      </c>
      <c r="F360" s="2060">
        <v>174</v>
      </c>
      <c r="G360" s="1701" t="s">
        <v>6047</v>
      </c>
    </row>
    <row r="361" spans="1:7">
      <c r="A361" s="3426">
        <v>19</v>
      </c>
      <c r="B361" s="1001" t="s">
        <v>6237</v>
      </c>
      <c r="C361" s="1498">
        <v>16922.23</v>
      </c>
      <c r="D361" s="1925">
        <v>174</v>
      </c>
      <c r="E361" s="1498">
        <v>-16539.03</v>
      </c>
      <c r="F361" s="2060">
        <v>174</v>
      </c>
      <c r="G361" s="1701" t="s">
        <v>6047</v>
      </c>
    </row>
    <row r="362" spans="1:7">
      <c r="A362" s="3426">
        <v>20</v>
      </c>
      <c r="B362" s="1001" t="s">
        <v>6241</v>
      </c>
      <c r="C362" s="1498">
        <v>30435.919999999998</v>
      </c>
      <c r="D362" s="1925">
        <v>174</v>
      </c>
      <c r="E362" s="1498">
        <v>-31106.07</v>
      </c>
      <c r="F362" s="2060">
        <v>174</v>
      </c>
      <c r="G362" s="1701" t="s">
        <v>6047</v>
      </c>
    </row>
    <row r="363" spans="1:7">
      <c r="A363" s="3426">
        <v>21</v>
      </c>
      <c r="B363" s="1001" t="s">
        <v>6242</v>
      </c>
      <c r="C363" s="1498">
        <v>34431.74</v>
      </c>
      <c r="D363" s="1925">
        <v>174</v>
      </c>
      <c r="E363" s="1498">
        <v>-32471.37</v>
      </c>
      <c r="F363" s="2060">
        <v>174</v>
      </c>
      <c r="G363" s="1701" t="s">
        <v>6047</v>
      </c>
    </row>
    <row r="364" spans="1:7">
      <c r="A364" s="3426">
        <v>22</v>
      </c>
      <c r="B364" s="1001" t="s">
        <v>6234</v>
      </c>
      <c r="C364" s="1498">
        <v>772</v>
      </c>
      <c r="D364" s="1925">
        <v>174</v>
      </c>
      <c r="E364" s="1498">
        <v>-5085</v>
      </c>
      <c r="F364" s="2060">
        <v>174</v>
      </c>
      <c r="G364" s="1701" t="s">
        <v>6047</v>
      </c>
    </row>
    <row r="365" spans="1:7">
      <c r="A365" s="3426">
        <v>23</v>
      </c>
      <c r="B365" s="1001" t="s">
        <v>6236</v>
      </c>
      <c r="C365" s="1498">
        <v>1644</v>
      </c>
      <c r="D365" s="1925">
        <v>174</v>
      </c>
      <c r="E365" s="1498">
        <v>0</v>
      </c>
      <c r="F365" s="2060">
        <v>174</v>
      </c>
      <c r="G365" s="1701" t="s">
        <v>6047</v>
      </c>
    </row>
    <row r="366" spans="1:7">
      <c r="A366" s="3426">
        <v>24</v>
      </c>
      <c r="B366" s="1001" t="s">
        <v>6239</v>
      </c>
      <c r="C366" s="1498">
        <v>4311.08</v>
      </c>
      <c r="D366" s="1925">
        <v>174</v>
      </c>
      <c r="E366" s="1498">
        <v>-6519.07</v>
      </c>
      <c r="F366" s="2060">
        <v>174</v>
      </c>
      <c r="G366" s="1701" t="s">
        <v>6047</v>
      </c>
    </row>
    <row r="367" spans="1:7">
      <c r="A367" s="3426">
        <v>25</v>
      </c>
      <c r="B367" s="1001" t="s">
        <v>6240</v>
      </c>
      <c r="C367" s="1498">
        <v>0</v>
      </c>
      <c r="D367" s="1925">
        <v>174</v>
      </c>
      <c r="E367" s="1498">
        <v>-111</v>
      </c>
      <c r="F367" s="2060">
        <v>174</v>
      </c>
      <c r="G367" s="1701" t="s">
        <v>6047</v>
      </c>
    </row>
    <row r="368" spans="1:7">
      <c r="A368" s="3426">
        <v>26</v>
      </c>
      <c r="B368" s="1001" t="s">
        <v>6238</v>
      </c>
      <c r="C368" s="1498">
        <v>0</v>
      </c>
      <c r="D368" s="1925">
        <v>174</v>
      </c>
      <c r="E368" s="1498">
        <v>63</v>
      </c>
      <c r="F368" s="2060">
        <v>174</v>
      </c>
      <c r="G368" s="1701" t="s">
        <v>6047</v>
      </c>
    </row>
    <row r="369" spans="1:7">
      <c r="A369" s="3426">
        <v>27</v>
      </c>
      <c r="B369" s="1001" t="s">
        <v>6224</v>
      </c>
      <c r="C369" s="1498">
        <v>32941.99</v>
      </c>
      <c r="D369" s="1925">
        <v>174</v>
      </c>
      <c r="E369" s="1498">
        <v>-27082.91</v>
      </c>
      <c r="F369" s="2060">
        <v>174</v>
      </c>
      <c r="G369" s="1701" t="s">
        <v>6047</v>
      </c>
    </row>
    <row r="370" spans="1:7">
      <c r="A370" s="3426">
        <v>28</v>
      </c>
      <c r="B370" s="1001" t="s">
        <v>6910</v>
      </c>
      <c r="C370" s="1498">
        <v>6182.73</v>
      </c>
      <c r="D370" s="1925">
        <v>174</v>
      </c>
      <c r="E370" s="1498">
        <v>0</v>
      </c>
      <c r="F370" s="2060">
        <v>174</v>
      </c>
      <c r="G370" s="1701" t="s">
        <v>6047</v>
      </c>
    </row>
    <row r="371" spans="1:7">
      <c r="A371" s="3426">
        <v>29</v>
      </c>
      <c r="B371" s="1001" t="s">
        <v>6911</v>
      </c>
      <c r="C371" s="1498">
        <v>1306</v>
      </c>
      <c r="D371" s="1925">
        <v>174</v>
      </c>
      <c r="E371" s="1498">
        <v>-1306</v>
      </c>
      <c r="F371" s="2060">
        <v>174</v>
      </c>
      <c r="G371" s="1701" t="s">
        <v>6047</v>
      </c>
    </row>
    <row r="372" spans="1:7">
      <c r="A372" s="3426">
        <v>30</v>
      </c>
      <c r="B372" s="1001" t="s">
        <v>6912</v>
      </c>
      <c r="C372" s="1498">
        <v>36960.39</v>
      </c>
      <c r="D372" s="1925">
        <v>174</v>
      </c>
      <c r="E372" s="1498">
        <v>-36559.31</v>
      </c>
      <c r="F372" s="2060">
        <v>174</v>
      </c>
      <c r="G372" s="1701" t="s">
        <v>6047</v>
      </c>
    </row>
    <row r="373" spans="1:7">
      <c r="A373" s="3426">
        <v>31</v>
      </c>
      <c r="B373" s="1001" t="s">
        <v>6913</v>
      </c>
      <c r="C373" s="1498">
        <v>45951.51</v>
      </c>
      <c r="D373" s="1925">
        <v>174</v>
      </c>
      <c r="E373" s="1498">
        <v>-44542.61</v>
      </c>
      <c r="F373" s="2060">
        <v>174</v>
      </c>
      <c r="G373" s="1701" t="s">
        <v>6047</v>
      </c>
    </row>
    <row r="374" spans="1:7">
      <c r="A374" s="3426">
        <v>32</v>
      </c>
      <c r="B374" s="1001" t="s">
        <v>6914</v>
      </c>
      <c r="C374" s="1498">
        <v>0</v>
      </c>
      <c r="D374" s="1925">
        <v>174</v>
      </c>
      <c r="E374" s="1498">
        <v>0</v>
      </c>
      <c r="F374" s="2060">
        <v>174</v>
      </c>
      <c r="G374" s="1701" t="s">
        <v>6047</v>
      </c>
    </row>
    <row r="375" spans="1:7">
      <c r="A375" s="3426">
        <v>33</v>
      </c>
      <c r="B375" s="1001" t="s">
        <v>6915</v>
      </c>
      <c r="C375" s="1498">
        <v>5349.3499999999985</v>
      </c>
      <c r="D375" s="1925">
        <v>174</v>
      </c>
      <c r="E375" s="1498">
        <v>-50000</v>
      </c>
      <c r="F375" s="2060">
        <v>174</v>
      </c>
      <c r="G375" s="1701" t="s">
        <v>6047</v>
      </c>
    </row>
    <row r="376" spans="1:7">
      <c r="A376" s="3426">
        <v>34</v>
      </c>
      <c r="B376" s="1001" t="s">
        <v>6916</v>
      </c>
      <c r="C376" s="1498">
        <v>163</v>
      </c>
      <c r="D376" s="1925">
        <v>174</v>
      </c>
      <c r="E376" s="1498">
        <v>0</v>
      </c>
      <c r="F376" s="2060">
        <v>174</v>
      </c>
      <c r="G376" s="1701" t="s">
        <v>6047</v>
      </c>
    </row>
    <row r="377" spans="1:7">
      <c r="A377" s="3426">
        <v>35</v>
      </c>
      <c r="B377" s="1001" t="s">
        <v>6917</v>
      </c>
      <c r="C377" s="1498">
        <v>19411.36</v>
      </c>
      <c r="D377" s="1925">
        <v>174</v>
      </c>
      <c r="E377" s="1498">
        <v>-14225</v>
      </c>
      <c r="F377" s="2060">
        <v>174</v>
      </c>
      <c r="G377" s="1701" t="s">
        <v>6047</v>
      </c>
    </row>
    <row r="378" spans="1:7">
      <c r="A378" s="3426">
        <v>36</v>
      </c>
      <c r="B378" s="1001" t="s">
        <v>6918</v>
      </c>
      <c r="C378" s="1498">
        <v>25406.489999999998</v>
      </c>
      <c r="D378" s="1925">
        <v>174</v>
      </c>
      <c r="E378" s="1498">
        <v>-25121</v>
      </c>
      <c r="F378" s="2060">
        <v>174</v>
      </c>
      <c r="G378" s="1701" t="s">
        <v>6047</v>
      </c>
    </row>
    <row r="379" spans="1:7">
      <c r="A379" s="3426">
        <v>37</v>
      </c>
      <c r="B379" s="1001" t="s">
        <v>6919</v>
      </c>
      <c r="C379" s="1006">
        <v>8440.11</v>
      </c>
      <c r="D379" s="1657">
        <v>174</v>
      </c>
      <c r="E379" s="1006">
        <v>-8020.64</v>
      </c>
      <c r="F379" s="3291">
        <v>174</v>
      </c>
      <c r="G379" s="1701" t="s">
        <v>6047</v>
      </c>
    </row>
    <row r="380" spans="1:7">
      <c r="A380" s="3426">
        <v>38</v>
      </c>
      <c r="B380" s="1001" t="s">
        <v>6920</v>
      </c>
      <c r="C380" s="1498">
        <v>13333.369999999999</v>
      </c>
      <c r="D380" s="1925">
        <v>174</v>
      </c>
      <c r="E380" s="1479">
        <v>-11896.4</v>
      </c>
      <c r="F380" s="2060">
        <v>174</v>
      </c>
      <c r="G380" s="1701" t="s">
        <v>6047</v>
      </c>
    </row>
    <row r="381" spans="1:7">
      <c r="A381" s="3426">
        <v>39</v>
      </c>
      <c r="B381" s="1001" t="s">
        <v>6921</v>
      </c>
      <c r="C381" s="1498">
        <v>1308</v>
      </c>
      <c r="D381" s="1925">
        <v>174</v>
      </c>
      <c r="E381" s="1479">
        <v>0</v>
      </c>
      <c r="F381" s="2060">
        <v>174</v>
      </c>
      <c r="G381" s="1701" t="s">
        <v>6047</v>
      </c>
    </row>
    <row r="382" spans="1:7" ht="15.75" thickBot="1">
      <c r="A382" s="1980">
        <v>40</v>
      </c>
      <c r="B382" s="2061" t="s">
        <v>6922</v>
      </c>
      <c r="C382" s="2062">
        <v>378</v>
      </c>
      <c r="D382" s="2063">
        <v>174</v>
      </c>
      <c r="E382" s="2064">
        <v>0</v>
      </c>
      <c r="F382" s="2065">
        <v>174</v>
      </c>
      <c r="G382" s="1701" t="s">
        <v>6047</v>
      </c>
    </row>
    <row r="383" spans="1:7">
      <c r="A383" s="13"/>
      <c r="B383" s="13"/>
      <c r="C383" s="13"/>
      <c r="D383" s="260"/>
      <c r="E383" s="260"/>
      <c r="F383" s="260"/>
    </row>
    <row r="384" spans="1:7">
      <c r="A384" s="13" t="s">
        <v>4492</v>
      </c>
      <c r="B384" s="13"/>
      <c r="C384" s="13"/>
      <c r="D384" s="13"/>
      <c r="E384" s="13"/>
      <c r="F384" s="13"/>
    </row>
    <row r="385" spans="1:7" ht="15.75" thickBot="1">
      <c r="A385" s="16" t="s">
        <v>5035</v>
      </c>
      <c r="B385" s="16"/>
      <c r="C385" s="16"/>
      <c r="D385" s="16"/>
      <c r="E385" s="16"/>
      <c r="F385" s="16"/>
    </row>
    <row r="386" spans="1:7">
      <c r="A386" s="1962" t="s">
        <v>3199</v>
      </c>
      <c r="B386" s="2050"/>
      <c r="C386" s="2197" t="s">
        <v>3200</v>
      </c>
      <c r="D386" s="2051" t="s">
        <v>1759</v>
      </c>
      <c r="E386" s="2052" t="s">
        <v>1760</v>
      </c>
      <c r="F386" s="1964"/>
    </row>
    <row r="387" spans="1:7">
      <c r="A387" s="2511" t="str">
        <f>'Data Sheet'!$C$25</f>
        <v xml:space="preserve">Niagara Mohawk Power Corporation </v>
      </c>
      <c r="B387" s="80"/>
      <c r="C387" s="13" t="s">
        <v>3201</v>
      </c>
      <c r="D387" s="77" t="s">
        <v>3219</v>
      </c>
      <c r="E387" s="90"/>
      <c r="F387" s="2678"/>
    </row>
    <row r="388" spans="1:7">
      <c r="A388" s="2769" t="s">
        <v>3202</v>
      </c>
      <c r="B388" s="80"/>
      <c r="C388" s="13" t="s">
        <v>3203</v>
      </c>
      <c r="D388" s="85" t="str">
        <f>'Data Sheet'!$C$40</f>
        <v>April 30, 2025</v>
      </c>
      <c r="E388" s="92" t="str">
        <f>'Data Sheet'!$C$38</f>
        <v>December 31, 2024</v>
      </c>
      <c r="F388" s="2751"/>
    </row>
    <row r="389" spans="1:7">
      <c r="A389" s="3425" t="s">
        <v>3813</v>
      </c>
      <c r="B389" s="3398"/>
      <c r="C389" s="3398"/>
      <c r="D389" s="3398"/>
      <c r="E389" s="3398"/>
      <c r="F389" s="3399"/>
    </row>
    <row r="390" spans="1:7">
      <c r="A390" s="3425"/>
      <c r="F390" s="3399"/>
    </row>
    <row r="391" spans="1:7">
      <c r="A391" s="2055" t="s">
        <v>1686</v>
      </c>
      <c r="B391" s="994"/>
      <c r="C391" s="1064"/>
      <c r="D391" s="1064"/>
      <c r="E391" s="1064" t="s">
        <v>3822</v>
      </c>
      <c r="F391" s="2056"/>
    </row>
    <row r="392" spans="1:7">
      <c r="A392" s="2057" t="s">
        <v>1689</v>
      </c>
      <c r="B392" s="1066"/>
      <c r="C392" s="1008" t="s">
        <v>3823</v>
      </c>
      <c r="D392" s="1008"/>
      <c r="E392" s="1008" t="s">
        <v>3824</v>
      </c>
      <c r="F392" s="2751" t="s">
        <v>3825</v>
      </c>
    </row>
    <row r="393" spans="1:7">
      <c r="A393" s="2057"/>
      <c r="B393" s="1067" t="s">
        <v>1741</v>
      </c>
      <c r="C393" s="1008" t="s">
        <v>3826</v>
      </c>
      <c r="D393" s="1008" t="s">
        <v>3827</v>
      </c>
      <c r="E393" s="1008" t="s">
        <v>3828</v>
      </c>
      <c r="F393" s="2751" t="s">
        <v>3829</v>
      </c>
    </row>
    <row r="394" spans="1:7">
      <c r="A394" s="2779"/>
      <c r="B394" s="996" t="s">
        <v>2935</v>
      </c>
      <c r="C394" s="1008" t="s">
        <v>2936</v>
      </c>
      <c r="D394" s="1008" t="s">
        <v>2937</v>
      </c>
      <c r="E394" s="1008" t="s">
        <v>2938</v>
      </c>
      <c r="F394" s="2751" t="s">
        <v>2268</v>
      </c>
    </row>
    <row r="395" spans="1:7" ht="15.75">
      <c r="A395" s="3426">
        <v>1</v>
      </c>
      <c r="B395" s="1068" t="s">
        <v>3831</v>
      </c>
      <c r="C395" s="1069"/>
      <c r="D395" s="1070"/>
      <c r="E395" s="1070"/>
      <c r="F395" s="3435"/>
    </row>
    <row r="396" spans="1:7">
      <c r="A396" s="3426">
        <v>2</v>
      </c>
      <c r="B396" s="1001" t="s">
        <v>6924</v>
      </c>
      <c r="C396" s="1498">
        <v>504</v>
      </c>
      <c r="D396" s="1925">
        <v>174</v>
      </c>
      <c r="E396" s="1498">
        <v>0</v>
      </c>
      <c r="F396" s="2060">
        <v>174</v>
      </c>
      <c r="G396" s="1701" t="s">
        <v>6047</v>
      </c>
    </row>
    <row r="397" spans="1:7">
      <c r="A397" s="3426">
        <v>3</v>
      </c>
      <c r="B397" s="1001" t="s">
        <v>6925</v>
      </c>
      <c r="C397" s="1498">
        <v>1308</v>
      </c>
      <c r="D397" s="1925">
        <v>174</v>
      </c>
      <c r="E397" s="1498">
        <v>0</v>
      </c>
      <c r="F397" s="2060">
        <v>174</v>
      </c>
      <c r="G397" s="1701" t="s">
        <v>6047</v>
      </c>
    </row>
    <row r="398" spans="1:7">
      <c r="A398" s="3426">
        <v>4</v>
      </c>
      <c r="B398" s="1001" t="s">
        <v>6926</v>
      </c>
      <c r="C398" s="1498">
        <v>0</v>
      </c>
      <c r="D398" s="1925">
        <v>174</v>
      </c>
      <c r="E398" s="1498">
        <v>0</v>
      </c>
      <c r="F398" s="2060">
        <v>174</v>
      </c>
      <c r="G398" s="1701" t="s">
        <v>6047</v>
      </c>
    </row>
    <row r="399" spans="1:7">
      <c r="A399" s="3426">
        <v>5</v>
      </c>
      <c r="B399" s="1001" t="s">
        <v>6927</v>
      </c>
      <c r="C399" s="1498">
        <v>126</v>
      </c>
      <c r="D399" s="1925">
        <v>174</v>
      </c>
      <c r="E399" s="1498">
        <v>0</v>
      </c>
      <c r="F399" s="2060">
        <v>174</v>
      </c>
      <c r="G399" s="1701" t="s">
        <v>6047</v>
      </c>
    </row>
    <row r="400" spans="1:7">
      <c r="A400" s="3426">
        <v>6</v>
      </c>
      <c r="B400" s="1001" t="s">
        <v>6928</v>
      </c>
      <c r="C400" s="1498">
        <v>378</v>
      </c>
      <c r="D400" s="1925">
        <v>174</v>
      </c>
      <c r="E400" s="1498">
        <v>0</v>
      </c>
      <c r="F400" s="2060">
        <v>174</v>
      </c>
      <c r="G400" s="1701" t="s">
        <v>6047</v>
      </c>
    </row>
    <row r="401" spans="1:7">
      <c r="A401" s="3426">
        <v>7</v>
      </c>
      <c r="B401" s="1001" t="s">
        <v>6929</v>
      </c>
      <c r="C401" s="1498">
        <v>145</v>
      </c>
      <c r="D401" s="1925">
        <v>174</v>
      </c>
      <c r="E401" s="1498">
        <v>0</v>
      </c>
      <c r="F401" s="2060">
        <v>174</v>
      </c>
      <c r="G401" s="1701" t="s">
        <v>6047</v>
      </c>
    </row>
    <row r="402" spans="1:7">
      <c r="A402" s="3426">
        <v>8</v>
      </c>
      <c r="B402" s="1001" t="s">
        <v>6930</v>
      </c>
      <c r="C402" s="1498">
        <v>0</v>
      </c>
      <c r="D402" s="1925">
        <v>174</v>
      </c>
      <c r="E402" s="1498">
        <v>0</v>
      </c>
      <c r="F402" s="2060">
        <v>174</v>
      </c>
      <c r="G402" s="1701" t="s">
        <v>6047</v>
      </c>
    </row>
    <row r="403" spans="1:7">
      <c r="A403" s="3426">
        <v>9</v>
      </c>
      <c r="B403" s="1001" t="s">
        <v>6931</v>
      </c>
      <c r="C403" s="1498">
        <v>1305</v>
      </c>
      <c r="D403" s="1925">
        <v>174</v>
      </c>
      <c r="E403" s="1498">
        <v>0</v>
      </c>
      <c r="F403" s="2060">
        <v>174</v>
      </c>
      <c r="G403" s="1701" t="s">
        <v>6047</v>
      </c>
    </row>
    <row r="404" spans="1:7">
      <c r="A404" s="3426">
        <v>10</v>
      </c>
      <c r="B404" s="1001" t="s">
        <v>6932</v>
      </c>
      <c r="C404" s="1498">
        <v>1355</v>
      </c>
      <c r="D404" s="1925">
        <v>174</v>
      </c>
      <c r="E404" s="1498">
        <v>0</v>
      </c>
      <c r="F404" s="2060">
        <v>174</v>
      </c>
      <c r="G404" s="1701" t="s">
        <v>6047</v>
      </c>
    </row>
    <row r="405" spans="1:7">
      <c r="A405" s="3426">
        <v>11</v>
      </c>
      <c r="B405" s="1001" t="s">
        <v>6933</v>
      </c>
      <c r="C405" s="1498">
        <v>1248</v>
      </c>
      <c r="D405" s="1925">
        <v>174</v>
      </c>
      <c r="E405" s="1498">
        <v>0</v>
      </c>
      <c r="F405" s="2060">
        <v>174</v>
      </c>
      <c r="G405" s="1701" t="s">
        <v>6047</v>
      </c>
    </row>
    <row r="406" spans="1:7">
      <c r="A406" s="3426">
        <v>12</v>
      </c>
      <c r="B406" s="1001" t="s">
        <v>6934</v>
      </c>
      <c r="C406" s="1498">
        <v>1248</v>
      </c>
      <c r="D406" s="1925">
        <v>174</v>
      </c>
      <c r="E406" s="1498">
        <v>0</v>
      </c>
      <c r="F406" s="2060">
        <v>174</v>
      </c>
      <c r="G406" s="1701" t="s">
        <v>6047</v>
      </c>
    </row>
    <row r="407" spans="1:7">
      <c r="A407" s="3426">
        <v>13</v>
      </c>
      <c r="B407" s="1001" t="s">
        <v>6935</v>
      </c>
      <c r="C407" s="1498">
        <v>693</v>
      </c>
      <c r="D407" s="1925">
        <v>174</v>
      </c>
      <c r="E407" s="1498">
        <v>0</v>
      </c>
      <c r="F407" s="2060">
        <v>174</v>
      </c>
      <c r="G407" s="1701" t="s">
        <v>6047</v>
      </c>
    </row>
    <row r="408" spans="1:7">
      <c r="A408" s="3426">
        <v>14</v>
      </c>
      <c r="B408" s="1001" t="s">
        <v>6936</v>
      </c>
      <c r="C408" s="1498">
        <v>693</v>
      </c>
      <c r="D408" s="1925">
        <v>174</v>
      </c>
      <c r="E408" s="1498">
        <v>0</v>
      </c>
      <c r="F408" s="2060">
        <v>174</v>
      </c>
      <c r="G408" s="1701" t="s">
        <v>6047</v>
      </c>
    </row>
    <row r="409" spans="1:7">
      <c r="A409" s="3426">
        <v>15</v>
      </c>
      <c r="B409" s="1001" t="s">
        <v>6937</v>
      </c>
      <c r="C409" s="1498">
        <v>0</v>
      </c>
      <c r="D409" s="1925">
        <v>174</v>
      </c>
      <c r="E409" s="1498">
        <v>0</v>
      </c>
      <c r="F409" s="2060">
        <v>174</v>
      </c>
      <c r="G409" s="1701" t="s">
        <v>6047</v>
      </c>
    </row>
    <row r="410" spans="1:7">
      <c r="A410" s="3426">
        <v>16</v>
      </c>
      <c r="B410" s="1001" t="s">
        <v>6938</v>
      </c>
      <c r="C410" s="1498">
        <v>0</v>
      </c>
      <c r="D410" s="1925">
        <v>174</v>
      </c>
      <c r="E410" s="1498">
        <v>0</v>
      </c>
      <c r="F410" s="2060">
        <v>174</v>
      </c>
      <c r="G410" s="1701" t="s">
        <v>6047</v>
      </c>
    </row>
    <row r="411" spans="1:7">
      <c r="A411" s="3426">
        <v>17</v>
      </c>
      <c r="B411" s="1001" t="s">
        <v>6939</v>
      </c>
      <c r="C411" s="1498">
        <v>0</v>
      </c>
      <c r="D411" s="1925">
        <v>174</v>
      </c>
      <c r="E411" s="1498">
        <v>0</v>
      </c>
      <c r="F411" s="2060">
        <v>174</v>
      </c>
      <c r="G411" s="1701" t="s">
        <v>6047</v>
      </c>
    </row>
    <row r="412" spans="1:7">
      <c r="A412" s="3426">
        <v>18</v>
      </c>
      <c r="B412" s="1001" t="s">
        <v>6940</v>
      </c>
      <c r="C412" s="1498">
        <v>668</v>
      </c>
      <c r="D412" s="1925">
        <v>174</v>
      </c>
      <c r="E412" s="1498">
        <v>0</v>
      </c>
      <c r="F412" s="2060">
        <v>174</v>
      </c>
      <c r="G412" s="1701" t="s">
        <v>6047</v>
      </c>
    </row>
    <row r="413" spans="1:7">
      <c r="A413" s="3426">
        <v>19</v>
      </c>
      <c r="B413" s="1001" t="s">
        <v>6941</v>
      </c>
      <c r="C413" s="1498">
        <v>126</v>
      </c>
      <c r="D413" s="1925">
        <v>174</v>
      </c>
      <c r="E413" s="1498">
        <v>0</v>
      </c>
      <c r="F413" s="2060">
        <v>174</v>
      </c>
      <c r="G413" s="1701" t="s">
        <v>6047</v>
      </c>
    </row>
    <row r="414" spans="1:7">
      <c r="A414" s="3426">
        <v>20</v>
      </c>
      <c r="B414" s="1001" t="s">
        <v>6942</v>
      </c>
      <c r="C414" s="1498">
        <v>706</v>
      </c>
      <c r="D414" s="1925">
        <v>174</v>
      </c>
      <c r="E414" s="1498">
        <v>0</v>
      </c>
      <c r="F414" s="2060">
        <v>174</v>
      </c>
      <c r="G414" s="1701" t="s">
        <v>6047</v>
      </c>
    </row>
    <row r="415" spans="1:7">
      <c r="A415" s="3426">
        <v>21</v>
      </c>
      <c r="B415" s="1001" t="s">
        <v>6943</v>
      </c>
      <c r="C415" s="1498">
        <v>126</v>
      </c>
      <c r="D415" s="1925">
        <v>174</v>
      </c>
      <c r="E415" s="1498">
        <v>0</v>
      </c>
      <c r="F415" s="2060">
        <v>174</v>
      </c>
      <c r="G415" s="1701" t="s">
        <v>6047</v>
      </c>
    </row>
    <row r="416" spans="1:7">
      <c r="A416" s="3426">
        <v>22</v>
      </c>
      <c r="B416" s="1001" t="s">
        <v>6944</v>
      </c>
      <c r="C416" s="1498">
        <v>1248</v>
      </c>
      <c r="D416" s="1925">
        <v>174</v>
      </c>
      <c r="E416" s="1498">
        <v>0</v>
      </c>
      <c r="F416" s="2060">
        <v>174</v>
      </c>
      <c r="G416" s="1701" t="s">
        <v>6047</v>
      </c>
    </row>
    <row r="417" spans="1:7">
      <c r="A417" s="3426">
        <v>23</v>
      </c>
      <c r="B417" s="1001" t="s">
        <v>6945</v>
      </c>
      <c r="C417" s="1498">
        <v>607</v>
      </c>
      <c r="D417" s="1925">
        <v>174</v>
      </c>
      <c r="E417" s="1498">
        <v>0</v>
      </c>
      <c r="F417" s="2060">
        <v>174</v>
      </c>
      <c r="G417" s="1701" t="s">
        <v>6047</v>
      </c>
    </row>
    <row r="418" spans="1:7">
      <c r="A418" s="3426">
        <v>24</v>
      </c>
      <c r="B418" s="1001" t="s">
        <v>6946</v>
      </c>
      <c r="C418" s="1498">
        <v>1370</v>
      </c>
      <c r="D418" s="1925">
        <v>174</v>
      </c>
      <c r="E418" s="1498">
        <v>0</v>
      </c>
      <c r="F418" s="2060">
        <v>174</v>
      </c>
      <c r="G418" s="1701" t="s">
        <v>6047</v>
      </c>
    </row>
    <row r="419" spans="1:7">
      <c r="A419" s="3426">
        <v>25</v>
      </c>
      <c r="B419" s="1001" t="s">
        <v>6947</v>
      </c>
      <c r="C419" s="1498">
        <v>0</v>
      </c>
      <c r="D419" s="1925">
        <v>174</v>
      </c>
      <c r="E419" s="1498">
        <v>0</v>
      </c>
      <c r="F419" s="2060">
        <v>174</v>
      </c>
      <c r="G419" s="1701" t="s">
        <v>6047</v>
      </c>
    </row>
    <row r="420" spans="1:7">
      <c r="A420" s="3426">
        <v>26</v>
      </c>
      <c r="B420" s="1001" t="s">
        <v>6948</v>
      </c>
      <c r="C420" s="1498">
        <v>1370</v>
      </c>
      <c r="D420" s="1925">
        <v>174</v>
      </c>
      <c r="E420" s="1498">
        <v>0</v>
      </c>
      <c r="F420" s="2060">
        <v>174</v>
      </c>
      <c r="G420" s="1701" t="s">
        <v>6047</v>
      </c>
    </row>
    <row r="421" spans="1:7">
      <c r="A421" s="3426">
        <v>27</v>
      </c>
      <c r="B421" s="1001" t="s">
        <v>6949</v>
      </c>
      <c r="C421" s="1498">
        <v>1370</v>
      </c>
      <c r="D421" s="1925">
        <v>174</v>
      </c>
      <c r="E421" s="1498">
        <v>0</v>
      </c>
      <c r="F421" s="2060">
        <v>174</v>
      </c>
      <c r="G421" s="1701" t="s">
        <v>6047</v>
      </c>
    </row>
    <row r="422" spans="1:7">
      <c r="A422" s="3426">
        <v>28</v>
      </c>
      <c r="B422" s="1001" t="s">
        <v>6950</v>
      </c>
      <c r="C422" s="1498">
        <v>1370</v>
      </c>
      <c r="D422" s="1925">
        <v>174</v>
      </c>
      <c r="E422" s="1498">
        <v>0</v>
      </c>
      <c r="F422" s="2060">
        <v>174</v>
      </c>
      <c r="G422" s="1701" t="s">
        <v>6047</v>
      </c>
    </row>
    <row r="423" spans="1:7">
      <c r="A423" s="3426">
        <v>29</v>
      </c>
      <c r="B423" s="1001" t="s">
        <v>6951</v>
      </c>
      <c r="C423" s="1498">
        <v>1370</v>
      </c>
      <c r="D423" s="1925">
        <v>174</v>
      </c>
      <c r="E423" s="1498">
        <v>0</v>
      </c>
      <c r="F423" s="2060">
        <v>174</v>
      </c>
      <c r="G423" s="1701" t="s">
        <v>6047</v>
      </c>
    </row>
    <row r="424" spans="1:7">
      <c r="A424" s="3426">
        <v>30</v>
      </c>
      <c r="B424" s="1001" t="s">
        <v>6952</v>
      </c>
      <c r="C424" s="1498">
        <v>0</v>
      </c>
      <c r="D424" s="1925">
        <v>174</v>
      </c>
      <c r="E424" s="1498">
        <v>0</v>
      </c>
      <c r="F424" s="2060">
        <v>174</v>
      </c>
      <c r="G424" s="1701" t="s">
        <v>6047</v>
      </c>
    </row>
    <row r="425" spans="1:7">
      <c r="A425" s="3426">
        <v>31</v>
      </c>
      <c r="B425" s="1001" t="s">
        <v>6953</v>
      </c>
      <c r="C425" s="1498">
        <v>416</v>
      </c>
      <c r="D425" s="1925">
        <v>174</v>
      </c>
      <c r="E425" s="1498">
        <v>0</v>
      </c>
      <c r="F425" s="2060">
        <v>174</v>
      </c>
      <c r="G425" s="1701" t="s">
        <v>6047</v>
      </c>
    </row>
    <row r="426" spans="1:7">
      <c r="A426" s="3426">
        <v>32</v>
      </c>
      <c r="B426" s="1001" t="s">
        <v>6954</v>
      </c>
      <c r="C426" s="1498">
        <v>832</v>
      </c>
      <c r="D426" s="1925">
        <v>174</v>
      </c>
      <c r="E426" s="1498">
        <v>0</v>
      </c>
      <c r="F426" s="2060">
        <v>174</v>
      </c>
      <c r="G426" s="1701" t="s">
        <v>6047</v>
      </c>
    </row>
    <row r="427" spans="1:7">
      <c r="A427" s="3426">
        <v>33</v>
      </c>
      <c r="B427" s="1001" t="s">
        <v>6955</v>
      </c>
      <c r="C427" s="1498">
        <v>0</v>
      </c>
      <c r="D427" s="1925">
        <v>174</v>
      </c>
      <c r="E427" s="1498">
        <v>0</v>
      </c>
      <c r="F427" s="2060">
        <v>174</v>
      </c>
      <c r="G427" s="1701" t="s">
        <v>6047</v>
      </c>
    </row>
    <row r="428" spans="1:7">
      <c r="A428" s="3426">
        <v>34</v>
      </c>
      <c r="B428" s="1001" t="s">
        <v>6956</v>
      </c>
      <c r="C428" s="1498">
        <v>63</v>
      </c>
      <c r="D428" s="1925">
        <v>174</v>
      </c>
      <c r="E428" s="1498">
        <v>0</v>
      </c>
      <c r="F428" s="2060">
        <v>174</v>
      </c>
      <c r="G428" s="1701" t="s">
        <v>6047</v>
      </c>
    </row>
    <row r="429" spans="1:7">
      <c r="A429" s="3426">
        <v>35</v>
      </c>
      <c r="B429" s="1001" t="s">
        <v>6957</v>
      </c>
      <c r="C429" s="1498">
        <v>0</v>
      </c>
      <c r="D429" s="1925">
        <v>174</v>
      </c>
      <c r="E429" s="1498">
        <v>0</v>
      </c>
      <c r="F429" s="2060">
        <v>174</v>
      </c>
      <c r="G429" s="1701" t="s">
        <v>6047</v>
      </c>
    </row>
    <row r="430" spans="1:7">
      <c r="A430" s="3426">
        <v>36</v>
      </c>
      <c r="B430" s="1001" t="s">
        <v>6958</v>
      </c>
      <c r="C430" s="1498">
        <v>641</v>
      </c>
      <c r="D430" s="1925">
        <v>174</v>
      </c>
      <c r="E430" s="1498">
        <v>0</v>
      </c>
      <c r="F430" s="2060">
        <v>174</v>
      </c>
      <c r="G430" s="1701" t="s">
        <v>6047</v>
      </c>
    </row>
    <row r="431" spans="1:7">
      <c r="A431" s="3426">
        <v>37</v>
      </c>
      <c r="B431" s="1001" t="s">
        <v>6959</v>
      </c>
      <c r="C431" s="1006">
        <v>0</v>
      </c>
      <c r="D431" s="1657">
        <v>174</v>
      </c>
      <c r="E431" s="1006">
        <v>0</v>
      </c>
      <c r="F431" s="3291">
        <v>174</v>
      </c>
      <c r="G431" s="1701" t="s">
        <v>6047</v>
      </c>
    </row>
    <row r="432" spans="1:7">
      <c r="A432" s="3426">
        <v>38</v>
      </c>
      <c r="B432" s="1001" t="s">
        <v>6960</v>
      </c>
      <c r="C432" s="1498">
        <v>290</v>
      </c>
      <c r="D432" s="1925">
        <v>174</v>
      </c>
      <c r="E432" s="1479">
        <v>0</v>
      </c>
      <c r="F432" s="2060">
        <v>174</v>
      </c>
      <c r="G432" s="1701" t="s">
        <v>6047</v>
      </c>
    </row>
    <row r="433" spans="1:7">
      <c r="A433" s="3426">
        <v>39</v>
      </c>
      <c r="B433" s="1001" t="s">
        <v>6961</v>
      </c>
      <c r="C433" s="1498">
        <v>0</v>
      </c>
      <c r="D433" s="1925">
        <v>174</v>
      </c>
      <c r="E433" s="1479">
        <v>0</v>
      </c>
      <c r="F433" s="2060">
        <v>174</v>
      </c>
      <c r="G433" s="1701" t="s">
        <v>6047</v>
      </c>
    </row>
    <row r="434" spans="1:7" ht="15.75" thickBot="1">
      <c r="A434" s="1980">
        <v>40</v>
      </c>
      <c r="B434" s="2061" t="s">
        <v>6962</v>
      </c>
      <c r="C434" s="2062">
        <v>0</v>
      </c>
      <c r="D434" s="2063">
        <v>174</v>
      </c>
      <c r="E434" s="2064">
        <v>0</v>
      </c>
      <c r="F434" s="2065">
        <v>174</v>
      </c>
      <c r="G434" s="1701" t="s">
        <v>6047</v>
      </c>
    </row>
    <row r="435" spans="1:7">
      <c r="A435" s="13"/>
      <c r="B435" s="13"/>
      <c r="C435" s="13"/>
      <c r="D435" s="260"/>
      <c r="E435" s="260"/>
      <c r="F435" s="260"/>
    </row>
    <row r="436" spans="1:7">
      <c r="A436" s="13" t="s">
        <v>4492</v>
      </c>
      <c r="B436" s="13"/>
      <c r="C436" s="13"/>
      <c r="D436" s="13"/>
      <c r="E436" s="13"/>
      <c r="F436" s="13"/>
    </row>
    <row r="437" spans="1:7" ht="15.75" thickBot="1">
      <c r="A437" s="16" t="s">
        <v>6907</v>
      </c>
      <c r="B437" s="16"/>
      <c r="C437" s="16"/>
      <c r="D437" s="16"/>
      <c r="E437" s="16"/>
      <c r="F437" s="16"/>
    </row>
    <row r="438" spans="1:7">
      <c r="A438" s="1962" t="s">
        <v>3199</v>
      </c>
      <c r="B438" s="2050"/>
      <c r="C438" s="2197" t="s">
        <v>3200</v>
      </c>
      <c r="D438" s="2051" t="s">
        <v>1759</v>
      </c>
      <c r="E438" s="2052" t="s">
        <v>1760</v>
      </c>
      <c r="F438" s="1964"/>
    </row>
    <row r="439" spans="1:7">
      <c r="A439" s="2511" t="str">
        <f>'Data Sheet'!$C$25</f>
        <v xml:space="preserve">Niagara Mohawk Power Corporation </v>
      </c>
      <c r="B439" s="80"/>
      <c r="C439" s="13" t="s">
        <v>3201</v>
      </c>
      <c r="D439" s="77" t="s">
        <v>3219</v>
      </c>
      <c r="E439" s="90"/>
      <c r="F439" s="2678"/>
    </row>
    <row r="440" spans="1:7">
      <c r="A440" s="2769" t="s">
        <v>3202</v>
      </c>
      <c r="B440" s="80"/>
      <c r="C440" s="13" t="s">
        <v>3203</v>
      </c>
      <c r="D440" s="85" t="str">
        <f>'Data Sheet'!$C$40</f>
        <v>April 30, 2025</v>
      </c>
      <c r="E440" s="92" t="str">
        <f>'Data Sheet'!$C$38</f>
        <v>December 31, 2024</v>
      </c>
      <c r="F440" s="2751"/>
    </row>
    <row r="441" spans="1:7">
      <c r="A441" s="3425" t="s">
        <v>3813</v>
      </c>
      <c r="B441" s="3398"/>
      <c r="C441" s="3398"/>
      <c r="D441" s="3398"/>
      <c r="E441" s="3398"/>
      <c r="F441" s="3399"/>
    </row>
    <row r="442" spans="1:7">
      <c r="A442" s="3425"/>
      <c r="F442" s="3399"/>
    </row>
    <row r="443" spans="1:7">
      <c r="A443" s="2055" t="s">
        <v>1686</v>
      </c>
      <c r="B443" s="994"/>
      <c r="C443" s="1064"/>
      <c r="D443" s="1064"/>
      <c r="E443" s="1064" t="s">
        <v>3822</v>
      </c>
      <c r="F443" s="2056"/>
    </row>
    <row r="444" spans="1:7">
      <c r="A444" s="2057" t="s">
        <v>1689</v>
      </c>
      <c r="B444" s="1066"/>
      <c r="C444" s="1008" t="s">
        <v>3823</v>
      </c>
      <c r="D444" s="1008"/>
      <c r="E444" s="1008" t="s">
        <v>3824</v>
      </c>
      <c r="F444" s="2751" t="s">
        <v>3825</v>
      </c>
    </row>
    <row r="445" spans="1:7">
      <c r="A445" s="2057"/>
      <c r="B445" s="1067" t="s">
        <v>1741</v>
      </c>
      <c r="C445" s="1008" t="s">
        <v>3826</v>
      </c>
      <c r="D445" s="1008" t="s">
        <v>3827</v>
      </c>
      <c r="E445" s="1008" t="s">
        <v>3828</v>
      </c>
      <c r="F445" s="2751" t="s">
        <v>3829</v>
      </c>
    </row>
    <row r="446" spans="1:7">
      <c r="A446" s="2779"/>
      <c r="B446" s="996" t="s">
        <v>2935</v>
      </c>
      <c r="C446" s="1008" t="s">
        <v>2936</v>
      </c>
      <c r="D446" s="1008" t="s">
        <v>2937</v>
      </c>
      <c r="E446" s="1008" t="s">
        <v>2938</v>
      </c>
      <c r="F446" s="2751" t="s">
        <v>2268</v>
      </c>
    </row>
    <row r="447" spans="1:7" ht="15.75">
      <c r="A447" s="3426">
        <v>1</v>
      </c>
      <c r="B447" s="1068" t="s">
        <v>3831</v>
      </c>
      <c r="C447" s="1069"/>
      <c r="D447" s="1070"/>
      <c r="E447" s="1070"/>
      <c r="F447" s="3435"/>
    </row>
    <row r="448" spans="1:7">
      <c r="A448" s="3426">
        <v>2</v>
      </c>
      <c r="B448" s="1001" t="s">
        <v>6963</v>
      </c>
      <c r="C448" s="1498">
        <v>0</v>
      </c>
      <c r="D448" s="1925">
        <v>174</v>
      </c>
      <c r="E448" s="1498">
        <v>0</v>
      </c>
      <c r="F448" s="2060">
        <v>174</v>
      </c>
      <c r="G448" s="1701" t="s">
        <v>6047</v>
      </c>
    </row>
    <row r="449" spans="1:7">
      <c r="A449" s="3426">
        <v>3</v>
      </c>
      <c r="B449" s="1001" t="s">
        <v>6964</v>
      </c>
      <c r="C449" s="1498">
        <v>435</v>
      </c>
      <c r="D449" s="1925">
        <v>174</v>
      </c>
      <c r="E449" s="1498">
        <v>0</v>
      </c>
      <c r="F449" s="2060">
        <v>174</v>
      </c>
      <c r="G449" s="1701" t="s">
        <v>6047</v>
      </c>
    </row>
    <row r="450" spans="1:7">
      <c r="A450" s="3426">
        <v>4</v>
      </c>
      <c r="B450" s="1001" t="s">
        <v>6965</v>
      </c>
      <c r="C450" s="1498">
        <v>641</v>
      </c>
      <c r="D450" s="1925">
        <v>174</v>
      </c>
      <c r="E450" s="1498">
        <v>0</v>
      </c>
      <c r="F450" s="2060">
        <v>174</v>
      </c>
      <c r="G450" s="1701" t="s">
        <v>6047</v>
      </c>
    </row>
    <row r="451" spans="1:7">
      <c r="A451" s="3426">
        <v>5</v>
      </c>
      <c r="B451" s="1001" t="s">
        <v>6966</v>
      </c>
      <c r="C451" s="1498">
        <v>0</v>
      </c>
      <c r="D451" s="1925">
        <v>174</v>
      </c>
      <c r="E451" s="1498">
        <v>0</v>
      </c>
      <c r="F451" s="2060">
        <v>174</v>
      </c>
      <c r="G451" s="1701" t="s">
        <v>6047</v>
      </c>
    </row>
    <row r="452" spans="1:7">
      <c r="A452" s="3426">
        <v>6</v>
      </c>
      <c r="B452" s="1001" t="s">
        <v>6967</v>
      </c>
      <c r="C452" s="1498">
        <v>607</v>
      </c>
      <c r="D452" s="1925">
        <v>174</v>
      </c>
      <c r="E452" s="1498">
        <v>0</v>
      </c>
      <c r="F452" s="2060">
        <v>174</v>
      </c>
      <c r="G452" s="1701" t="s">
        <v>6047</v>
      </c>
    </row>
    <row r="453" spans="1:7">
      <c r="A453" s="3426">
        <v>7</v>
      </c>
      <c r="B453" s="1001" t="s">
        <v>6896</v>
      </c>
      <c r="C453" s="1498">
        <v>271</v>
      </c>
      <c r="D453" s="1925">
        <v>174</v>
      </c>
      <c r="E453" s="1498">
        <v>0</v>
      </c>
      <c r="F453" s="2060">
        <v>174</v>
      </c>
      <c r="G453" s="1701" t="s">
        <v>6047</v>
      </c>
    </row>
    <row r="454" spans="1:7">
      <c r="A454" s="3426">
        <v>8</v>
      </c>
      <c r="B454" s="1001" t="s">
        <v>6898</v>
      </c>
      <c r="C454" s="1498">
        <v>641</v>
      </c>
      <c r="D454" s="1925">
        <v>174</v>
      </c>
      <c r="E454" s="1498">
        <v>0</v>
      </c>
      <c r="F454" s="2060">
        <v>174</v>
      </c>
      <c r="G454" s="1701" t="s">
        <v>6047</v>
      </c>
    </row>
    <row r="455" spans="1:7">
      <c r="A455" s="3426">
        <v>9</v>
      </c>
      <c r="B455" s="1001" t="s">
        <v>6968</v>
      </c>
      <c r="C455" s="1498">
        <v>0</v>
      </c>
      <c r="D455" s="1925">
        <v>174</v>
      </c>
      <c r="E455" s="1498">
        <v>0</v>
      </c>
      <c r="F455" s="2060">
        <v>174</v>
      </c>
      <c r="G455" s="1701" t="s">
        <v>6047</v>
      </c>
    </row>
    <row r="456" spans="1:7">
      <c r="A456" s="3426">
        <v>10</v>
      </c>
      <c r="B456" s="1001" t="s">
        <v>6969</v>
      </c>
      <c r="C456" s="1498">
        <v>0</v>
      </c>
      <c r="D456" s="1925">
        <v>174</v>
      </c>
      <c r="E456" s="1498">
        <v>0</v>
      </c>
      <c r="F456" s="2060">
        <v>174</v>
      </c>
      <c r="G456" s="1701" t="s">
        <v>6047</v>
      </c>
    </row>
    <row r="457" spans="1:7">
      <c r="A457" s="3426">
        <v>11</v>
      </c>
      <c r="B457" s="1001" t="s">
        <v>6970</v>
      </c>
      <c r="C457" s="1498">
        <v>0</v>
      </c>
      <c r="D457" s="1925">
        <v>174</v>
      </c>
      <c r="E457" s="1498">
        <v>0</v>
      </c>
      <c r="F457" s="2060">
        <v>174</v>
      </c>
      <c r="G457" s="1701" t="s">
        <v>6047</v>
      </c>
    </row>
    <row r="458" spans="1:7">
      <c r="A458" s="3426">
        <v>12</v>
      </c>
      <c r="B458" s="1001" t="s">
        <v>6971</v>
      </c>
      <c r="C458" s="1498">
        <v>0</v>
      </c>
      <c r="D458" s="1925">
        <v>174</v>
      </c>
      <c r="E458" s="1498">
        <v>0</v>
      </c>
      <c r="F458" s="2060">
        <v>174</v>
      </c>
      <c r="G458" s="1701" t="s">
        <v>6047</v>
      </c>
    </row>
    <row r="459" spans="1:7">
      <c r="A459" s="3426">
        <v>13</v>
      </c>
      <c r="B459" s="1001" t="s">
        <v>6972</v>
      </c>
      <c r="C459" s="1498">
        <v>0</v>
      </c>
      <c r="D459" s="1925">
        <v>174</v>
      </c>
      <c r="E459" s="1498">
        <v>0</v>
      </c>
      <c r="F459" s="2060">
        <v>174</v>
      </c>
      <c r="G459" s="1701" t="s">
        <v>6047</v>
      </c>
    </row>
    <row r="460" spans="1:7">
      <c r="A460" s="3426">
        <v>14</v>
      </c>
      <c r="B460" s="1001" t="s">
        <v>6973</v>
      </c>
      <c r="C460" s="1498">
        <v>0</v>
      </c>
      <c r="D460" s="1925">
        <v>174</v>
      </c>
      <c r="E460" s="1498">
        <v>0</v>
      </c>
      <c r="F460" s="2060">
        <v>174</v>
      </c>
      <c r="G460" s="1701" t="s">
        <v>6047</v>
      </c>
    </row>
    <row r="461" spans="1:7">
      <c r="A461" s="3426">
        <v>15</v>
      </c>
      <c r="B461" s="1001"/>
      <c r="C461" s="1498"/>
      <c r="D461" s="1925"/>
      <c r="E461" s="1498"/>
      <c r="F461" s="2060"/>
    </row>
    <row r="462" spans="1:7">
      <c r="A462" s="3426">
        <v>16</v>
      </c>
      <c r="B462" s="1001"/>
      <c r="C462" s="1498"/>
      <c r="D462" s="1925"/>
      <c r="E462" s="1498"/>
      <c r="F462" s="2060"/>
    </row>
    <row r="463" spans="1:7">
      <c r="A463" s="3426">
        <v>17</v>
      </c>
      <c r="B463" s="1001"/>
      <c r="C463" s="1498"/>
      <c r="D463" s="1925"/>
      <c r="E463" s="1498"/>
      <c r="F463" s="2060"/>
    </row>
    <row r="464" spans="1:7">
      <c r="A464" s="3426">
        <v>18</v>
      </c>
      <c r="B464" s="1001"/>
      <c r="C464" s="1498"/>
      <c r="D464" s="1925"/>
      <c r="E464" s="1498"/>
      <c r="F464" s="2060"/>
    </row>
    <row r="465" spans="1:6">
      <c r="A465" s="3426">
        <v>19</v>
      </c>
      <c r="B465" s="1001"/>
      <c r="C465" s="1498"/>
      <c r="D465" s="1925"/>
      <c r="E465" s="1498"/>
      <c r="F465" s="2060"/>
    </row>
    <row r="466" spans="1:6">
      <c r="A466" s="3426">
        <v>20</v>
      </c>
      <c r="B466" s="1001"/>
      <c r="C466" s="1498"/>
      <c r="D466" s="1925"/>
      <c r="E466" s="1498"/>
      <c r="F466" s="2060"/>
    </row>
    <row r="467" spans="1:6">
      <c r="A467" s="3426">
        <v>21</v>
      </c>
      <c r="B467" s="1001"/>
      <c r="C467" s="1498"/>
      <c r="D467" s="1925"/>
      <c r="E467" s="1498"/>
      <c r="F467" s="2060"/>
    </row>
    <row r="468" spans="1:6">
      <c r="A468" s="3426">
        <v>22</v>
      </c>
      <c r="B468" s="1001"/>
      <c r="C468" s="1498"/>
      <c r="D468" s="1925"/>
      <c r="E468" s="1498"/>
      <c r="F468" s="2060"/>
    </row>
    <row r="469" spans="1:6">
      <c r="A469" s="3426">
        <v>23</v>
      </c>
      <c r="B469" s="1001"/>
      <c r="C469" s="1498"/>
      <c r="D469" s="1925"/>
      <c r="E469" s="1498"/>
      <c r="F469" s="2060"/>
    </row>
    <row r="470" spans="1:6">
      <c r="A470" s="3426">
        <v>24</v>
      </c>
      <c r="B470" s="1001"/>
      <c r="C470" s="1498"/>
      <c r="D470" s="1925"/>
      <c r="E470" s="1498"/>
      <c r="F470" s="2060"/>
    </row>
    <row r="471" spans="1:6">
      <c r="A471" s="3426">
        <v>25</v>
      </c>
      <c r="B471" s="1001"/>
      <c r="C471" s="1498"/>
      <c r="D471" s="1925"/>
      <c r="E471" s="1498"/>
      <c r="F471" s="2060"/>
    </row>
    <row r="472" spans="1:6">
      <c r="A472" s="3426">
        <v>26</v>
      </c>
      <c r="B472" s="1001"/>
      <c r="C472" s="1498"/>
      <c r="D472" s="1925"/>
      <c r="E472" s="1498"/>
      <c r="F472" s="2060"/>
    </row>
    <row r="473" spans="1:6">
      <c r="A473" s="3426">
        <v>27</v>
      </c>
      <c r="B473" s="1001"/>
      <c r="C473" s="1498"/>
      <c r="D473" s="1925"/>
      <c r="E473" s="1498"/>
      <c r="F473" s="2060"/>
    </row>
    <row r="474" spans="1:6">
      <c r="A474" s="3426">
        <v>28</v>
      </c>
      <c r="B474" s="1001"/>
      <c r="C474" s="1498"/>
      <c r="D474" s="1925"/>
      <c r="E474" s="1498"/>
      <c r="F474" s="2060"/>
    </row>
    <row r="475" spans="1:6">
      <c r="A475" s="3426">
        <v>29</v>
      </c>
      <c r="B475" s="1001"/>
      <c r="C475" s="1498"/>
      <c r="D475" s="1925"/>
      <c r="E475" s="1498"/>
      <c r="F475" s="2060"/>
    </row>
    <row r="476" spans="1:6">
      <c r="A476" s="3426">
        <v>30</v>
      </c>
      <c r="B476" s="1001"/>
      <c r="C476" s="1498"/>
      <c r="D476" s="1925"/>
      <c r="E476" s="1498"/>
      <c r="F476" s="2060"/>
    </row>
    <row r="477" spans="1:6">
      <c r="A477" s="3426">
        <v>31</v>
      </c>
      <c r="B477" s="1001"/>
      <c r="C477" s="1498"/>
      <c r="D477" s="1925"/>
      <c r="E477" s="1498"/>
      <c r="F477" s="2060"/>
    </row>
    <row r="478" spans="1:6">
      <c r="A478" s="3426">
        <v>32</v>
      </c>
      <c r="B478" s="1001"/>
      <c r="C478" s="1498"/>
      <c r="D478" s="1925"/>
      <c r="E478" s="1498"/>
      <c r="F478" s="2060"/>
    </row>
    <row r="479" spans="1:6">
      <c r="A479" s="3426">
        <v>33</v>
      </c>
      <c r="B479" s="1001"/>
      <c r="C479" s="1498"/>
      <c r="D479" s="1925"/>
      <c r="E479" s="1498"/>
      <c r="F479" s="2060"/>
    </row>
    <row r="480" spans="1:6">
      <c r="A480" s="3426">
        <v>34</v>
      </c>
      <c r="B480" s="1001"/>
      <c r="C480" s="1498"/>
      <c r="D480" s="1925"/>
      <c r="E480" s="1498"/>
      <c r="F480" s="2060"/>
    </row>
    <row r="481" spans="1:6">
      <c r="A481" s="3426">
        <v>35</v>
      </c>
      <c r="B481" s="1001"/>
      <c r="C481" s="1498"/>
      <c r="D481" s="1925"/>
      <c r="E481" s="1498"/>
      <c r="F481" s="2060"/>
    </row>
    <row r="482" spans="1:6">
      <c r="A482" s="3426">
        <v>36</v>
      </c>
      <c r="B482" s="1001"/>
      <c r="C482" s="1498"/>
      <c r="D482" s="1925"/>
      <c r="E482" s="1498"/>
      <c r="F482" s="2060"/>
    </row>
    <row r="483" spans="1:6">
      <c r="A483" s="3426">
        <v>37</v>
      </c>
      <c r="B483" s="1001"/>
      <c r="C483" s="1006"/>
      <c r="D483" s="1657"/>
      <c r="E483" s="1006"/>
      <c r="F483" s="3291"/>
    </row>
    <row r="484" spans="1:6">
      <c r="A484" s="3426">
        <v>38</v>
      </c>
      <c r="B484" s="1001" t="s">
        <v>6765</v>
      </c>
      <c r="C484" s="1498">
        <f>SUMIF(G:G,"T",C:C)</f>
        <v>129615.08</v>
      </c>
      <c r="D484" s="1925"/>
      <c r="E484" s="1479">
        <f>SUMIF(G:G,"T",E:E)</f>
        <v>-95332</v>
      </c>
      <c r="F484" s="2060"/>
    </row>
    <row r="485" spans="1:6">
      <c r="A485" s="3426">
        <v>39</v>
      </c>
      <c r="B485" s="1001" t="s">
        <v>7261</v>
      </c>
      <c r="C485" s="1498">
        <f>SUMIF(G:G,"G",C:C)</f>
        <v>1337392.2500000005</v>
      </c>
      <c r="D485" s="1925"/>
      <c r="E485" s="1479">
        <f>SUMIF(G:G,"G",E:E)</f>
        <v>-1620387.2099999997</v>
      </c>
      <c r="F485" s="2060"/>
    </row>
    <row r="486" spans="1:6" ht="15.75" thickBot="1">
      <c r="A486" s="1980">
        <v>40</v>
      </c>
      <c r="B486" s="2061"/>
      <c r="C486" s="2062"/>
      <c r="D486" s="2063"/>
      <c r="E486" s="2064"/>
      <c r="F486" s="2065"/>
    </row>
    <row r="487" spans="1:6">
      <c r="A487" s="13"/>
      <c r="B487" s="13"/>
      <c r="C487" s="13"/>
      <c r="D487" s="260"/>
      <c r="E487" s="260"/>
      <c r="F487" s="260"/>
    </row>
    <row r="488" spans="1:6">
      <c r="A488" s="13" t="s">
        <v>4492</v>
      </c>
      <c r="B488" s="13"/>
      <c r="C488" s="13"/>
      <c r="D488" s="13"/>
      <c r="E488" s="13"/>
      <c r="F488" s="13"/>
    </row>
    <row r="489" spans="1:6">
      <c r="A489" s="16" t="s">
        <v>6923</v>
      </c>
      <c r="B489" s="16"/>
      <c r="C489" s="16"/>
      <c r="D489" s="16"/>
      <c r="E489" s="16"/>
      <c r="F489" s="16"/>
    </row>
  </sheetData>
  <printOptions horizontalCentered="1" verticalCentered="1"/>
  <pageMargins left="0.5" right="0.5" top="0.5" bottom="0.5" header="0.5" footer="0.5"/>
  <pageSetup scale="65" fitToWidth="50" orientation="portrait" r:id="rId1"/>
  <rowBreaks count="8" manualBreakCount="8">
    <brk id="61" max="16383" man="1"/>
    <brk id="115" max="16383" man="1"/>
    <brk id="169" max="16383" man="1"/>
    <brk id="223" max="16383" man="1"/>
    <brk id="277" max="16383" man="1"/>
    <brk id="331" max="5" man="1"/>
    <brk id="385" max="5" man="1"/>
    <brk id="437" max="5" man="1"/>
  </rowBreaks>
  <customProperties>
    <customPr name="_pios_id" r:id="rId2"/>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ransitionEvaluation="1">
    <tabColor rgb="FF92D050"/>
  </sheetPr>
  <dimension ref="A1:X319"/>
  <sheetViews>
    <sheetView view="pageBreakPreview" topLeftCell="C1" zoomScale="70" zoomScaleNormal="50" zoomScaleSheetLayoutView="70" workbookViewId="0">
      <selection activeCell="I1" sqref="I1:V1048576"/>
    </sheetView>
  </sheetViews>
  <sheetFormatPr defaultColWidth="9.6640625" defaultRowHeight="15"/>
  <cols>
    <col min="1" max="1" width="4.6640625" style="13" customWidth="1"/>
    <col min="2" max="2" width="50.6640625" style="13" customWidth="1"/>
    <col min="3" max="3" width="19" style="13" customWidth="1"/>
    <col min="4" max="4" width="15.6640625" style="13" customWidth="1"/>
    <col min="5" max="5" width="11.6640625" style="13" customWidth="1"/>
    <col min="6" max="6" width="15.6640625" style="13" customWidth="1"/>
    <col min="7" max="7" width="17.6640625" style="13" customWidth="1"/>
    <col min="8" max="8" width="12.6640625" style="13" bestFit="1" customWidth="1"/>
    <col min="9" max="9" width="16.6640625" bestFit="1" customWidth="1"/>
    <col min="10" max="10" width="18" customWidth="1"/>
    <col min="11" max="11" width="13.6640625" customWidth="1"/>
    <col min="12" max="12" width="12.6640625" customWidth="1"/>
    <col min="13" max="13" width="14.6640625" bestFit="1" customWidth="1"/>
    <col min="14" max="14" width="14" customWidth="1"/>
    <col min="15" max="15" width="17.5546875" customWidth="1"/>
    <col min="21" max="21" width="16" customWidth="1"/>
    <col min="23" max="16384" width="9.6640625" style="13"/>
  </cols>
  <sheetData>
    <row r="1" spans="1:24" ht="18" customHeight="1">
      <c r="A1" s="1962" t="s">
        <v>1757</v>
      </c>
      <c r="B1" s="2197"/>
      <c r="C1" s="2197"/>
      <c r="D1" s="2052" t="s">
        <v>1307</v>
      </c>
      <c r="E1" s="2197"/>
      <c r="F1" s="2052" t="s">
        <v>1759</v>
      </c>
      <c r="G1" s="2234" t="s">
        <v>1760</v>
      </c>
    </row>
    <row r="2" spans="1:24" ht="18" customHeight="1">
      <c r="A2" s="1967" t="str">
        <f>'Data Sheet'!$C$25</f>
        <v xml:space="preserve">Niagara Mohawk Power Corporation </v>
      </c>
      <c r="D2" s="90" t="s">
        <v>5794</v>
      </c>
      <c r="F2" s="90" t="s">
        <v>3219</v>
      </c>
      <c r="G2" s="2224"/>
    </row>
    <row r="3" spans="1:24" ht="18" customHeight="1">
      <c r="A3" s="1970"/>
      <c r="B3" s="76"/>
      <c r="C3" s="76"/>
      <c r="D3" s="92" t="s">
        <v>1101</v>
      </c>
      <c r="F3" s="559" t="str">
        <f>'Data Sheet'!$C$40</f>
        <v>April 30, 2025</v>
      </c>
      <c r="G3" s="2131" t="str">
        <f>'Data Sheet'!$C$38</f>
        <v>December 31, 2024</v>
      </c>
    </row>
    <row r="4" spans="1:24" ht="18" customHeight="1">
      <c r="A4" s="2214" t="s">
        <v>508</v>
      </c>
      <c r="B4" s="74"/>
      <c r="C4" s="74"/>
      <c r="D4" s="190"/>
      <c r="E4" s="190"/>
      <c r="F4" s="190"/>
      <c r="G4" s="2054"/>
      <c r="W4" s="1695"/>
      <c r="X4" s="1695"/>
    </row>
    <row r="5" spans="1:24" ht="18" customHeight="1">
      <c r="A5" s="1967"/>
      <c r="G5" s="1968"/>
    </row>
    <row r="6" spans="1:24" ht="18" customHeight="1">
      <c r="A6" s="1967"/>
      <c r="B6" s="13" t="s">
        <v>509</v>
      </c>
      <c r="G6" s="1968"/>
    </row>
    <row r="7" spans="1:24" ht="18" customHeight="1">
      <c r="A7" s="1967"/>
      <c r="B7" s="13" t="s">
        <v>28</v>
      </c>
      <c r="G7" s="1968"/>
    </row>
    <row r="8" spans="1:24" ht="18" customHeight="1">
      <c r="A8" s="1967"/>
      <c r="B8" s="13" t="s">
        <v>511</v>
      </c>
      <c r="G8" s="1968"/>
    </row>
    <row r="9" spans="1:24" ht="18" customHeight="1">
      <c r="A9" s="1967"/>
      <c r="B9" s="13" t="s">
        <v>4451</v>
      </c>
      <c r="G9" s="1968"/>
    </row>
    <row r="10" spans="1:24" ht="18" customHeight="1">
      <c r="A10" s="1967"/>
      <c r="B10" s="13" t="s">
        <v>512</v>
      </c>
      <c r="G10" s="1968"/>
    </row>
    <row r="11" spans="1:24" ht="18" customHeight="1">
      <c r="A11" s="1967"/>
      <c r="B11" s="13" t="s">
        <v>4197</v>
      </c>
      <c r="G11" s="1968"/>
    </row>
    <row r="12" spans="1:24" ht="18" customHeight="1">
      <c r="A12" s="1967"/>
      <c r="B12" s="13" t="s">
        <v>4241</v>
      </c>
      <c r="G12" s="1968"/>
    </row>
    <row r="13" spans="1:24" ht="18" customHeight="1">
      <c r="A13" s="1967"/>
      <c r="B13" s="13" t="s">
        <v>4198</v>
      </c>
      <c r="G13" s="1968"/>
    </row>
    <row r="14" spans="1:24" ht="18" customHeight="1">
      <c r="A14" s="1970"/>
      <c r="B14" s="76" t="s">
        <v>4242</v>
      </c>
      <c r="C14" s="76"/>
      <c r="D14" s="76"/>
      <c r="E14" s="76"/>
      <c r="F14" s="76"/>
      <c r="G14" s="2029"/>
    </row>
    <row r="15" spans="1:24">
      <c r="A15" s="1969"/>
      <c r="B15" s="90"/>
      <c r="C15" s="245" t="s">
        <v>3833</v>
      </c>
      <c r="D15" s="90"/>
      <c r="E15" s="266" t="s">
        <v>513</v>
      </c>
      <c r="F15" s="74"/>
      <c r="G15" s="2200"/>
      <c r="H15" s="246"/>
    </row>
    <row r="16" spans="1:24">
      <c r="A16" s="1969"/>
      <c r="B16" s="245" t="s">
        <v>514</v>
      </c>
      <c r="C16" s="245" t="s">
        <v>3834</v>
      </c>
      <c r="D16" s="90"/>
      <c r="E16" s="245" t="s">
        <v>163</v>
      </c>
      <c r="F16" s="90"/>
      <c r="G16" s="2200" t="s">
        <v>1791</v>
      </c>
      <c r="H16" s="246"/>
    </row>
    <row r="17" spans="1:8">
      <c r="A17" s="1969" t="s">
        <v>1686</v>
      </c>
      <c r="B17" s="245" t="s">
        <v>515</v>
      </c>
      <c r="C17" s="245" t="s">
        <v>4243</v>
      </c>
      <c r="D17" s="245" t="s">
        <v>516</v>
      </c>
      <c r="E17" s="245" t="s">
        <v>498</v>
      </c>
      <c r="F17" s="245" t="s">
        <v>1795</v>
      </c>
      <c r="G17" s="2200" t="s">
        <v>2434</v>
      </c>
      <c r="H17" s="246"/>
    </row>
    <row r="18" spans="1:8">
      <c r="A18" s="1977" t="s">
        <v>1689</v>
      </c>
      <c r="B18" s="277" t="s">
        <v>2935</v>
      </c>
      <c r="C18" s="277" t="s">
        <v>2936</v>
      </c>
      <c r="D18" s="277" t="s">
        <v>2937</v>
      </c>
      <c r="E18" s="277" t="s">
        <v>517</v>
      </c>
      <c r="F18" s="523" t="s">
        <v>518</v>
      </c>
      <c r="G18" s="2201" t="s">
        <v>2269</v>
      </c>
      <c r="H18" s="246"/>
    </row>
    <row r="19" spans="1:8">
      <c r="A19" s="1969">
        <v>1</v>
      </c>
      <c r="B19" s="90" t="s">
        <v>5806</v>
      </c>
      <c r="C19" s="1473">
        <v>401886422</v>
      </c>
      <c r="D19" s="2025">
        <v>30567627</v>
      </c>
      <c r="E19" s="1748">
        <v>253</v>
      </c>
      <c r="F19" s="2025">
        <v>39827528</v>
      </c>
      <c r="G19" s="2274">
        <v>392626521</v>
      </c>
      <c r="H19" s="1491"/>
    </row>
    <row r="20" spans="1:8">
      <c r="A20" s="1969">
        <v>2</v>
      </c>
      <c r="B20" s="90" t="s">
        <v>6707</v>
      </c>
      <c r="C20" s="1473">
        <v>386983243</v>
      </c>
      <c r="D20" s="2025">
        <v>233780074</v>
      </c>
      <c r="E20" s="1748" t="s">
        <v>6786</v>
      </c>
      <c r="F20" s="2025">
        <v>17720951</v>
      </c>
      <c r="G20" s="2274">
        <v>603042366</v>
      </c>
      <c r="H20" s="1491"/>
    </row>
    <row r="21" spans="1:8">
      <c r="A21" s="1969">
        <v>3</v>
      </c>
      <c r="B21" s="90" t="s">
        <v>5807</v>
      </c>
      <c r="C21" s="1473">
        <v>0</v>
      </c>
      <c r="D21" s="2025">
        <v>49225204</v>
      </c>
      <c r="E21" s="1748" t="s">
        <v>6787</v>
      </c>
      <c r="F21" s="2025">
        <v>49225204</v>
      </c>
      <c r="G21" s="2274">
        <v>0</v>
      </c>
      <c r="H21" s="1491"/>
    </row>
    <row r="22" spans="1:8">
      <c r="A22" s="1969">
        <v>4</v>
      </c>
      <c r="B22" s="90" t="s">
        <v>5808</v>
      </c>
      <c r="C22" s="1473">
        <v>11088130</v>
      </c>
      <c r="D22" s="2025">
        <v>6390193</v>
      </c>
      <c r="E22" s="1748" t="s">
        <v>6049</v>
      </c>
      <c r="F22" s="2025">
        <v>6501936</v>
      </c>
      <c r="G22" s="2274">
        <v>10976387</v>
      </c>
      <c r="H22" s="1491"/>
    </row>
    <row r="23" spans="1:8">
      <c r="A23" s="1969">
        <v>5</v>
      </c>
      <c r="B23" s="90" t="s">
        <v>6708</v>
      </c>
      <c r="C23" s="1473">
        <v>21058233</v>
      </c>
      <c r="D23" s="2025">
        <v>183409544</v>
      </c>
      <c r="E23" s="1748">
        <v>804</v>
      </c>
      <c r="F23" s="2025">
        <v>173242582</v>
      </c>
      <c r="G23" s="2263">
        <v>31225195</v>
      </c>
      <c r="H23" s="1491"/>
    </row>
    <row r="24" spans="1:8">
      <c r="A24" s="1969">
        <v>6</v>
      </c>
      <c r="B24" s="90" t="s">
        <v>5036</v>
      </c>
      <c r="C24" s="1473">
        <v>24687548</v>
      </c>
      <c r="D24" s="2025">
        <v>11393441</v>
      </c>
      <c r="E24" s="1748">
        <v>244</v>
      </c>
      <c r="F24" s="2025">
        <v>34298125</v>
      </c>
      <c r="G24" s="2274">
        <v>1782864</v>
      </c>
      <c r="H24" s="1491"/>
    </row>
    <row r="25" spans="1:8">
      <c r="A25" s="1969">
        <v>7</v>
      </c>
      <c r="B25" s="90" t="s">
        <v>6128</v>
      </c>
      <c r="C25" s="1473">
        <v>76075760</v>
      </c>
      <c r="D25" s="2025">
        <v>759737997</v>
      </c>
      <c r="E25" s="1748">
        <v>244</v>
      </c>
      <c r="F25" s="2025">
        <v>835813757</v>
      </c>
      <c r="G25" s="2274">
        <v>0</v>
      </c>
      <c r="H25" s="1491"/>
    </row>
    <row r="26" spans="1:8">
      <c r="A26" s="1969">
        <v>8</v>
      </c>
      <c r="B26" s="90" t="s">
        <v>6709</v>
      </c>
      <c r="C26" s="1473">
        <v>800177</v>
      </c>
      <c r="D26" s="2025">
        <v>0</v>
      </c>
      <c r="E26" s="1748"/>
      <c r="F26" s="2025">
        <v>0</v>
      </c>
      <c r="G26" s="2274">
        <v>800177</v>
      </c>
      <c r="H26" s="1491"/>
    </row>
    <row r="27" spans="1:8">
      <c r="A27" s="1969">
        <v>9</v>
      </c>
      <c r="B27" s="90" t="s">
        <v>5809</v>
      </c>
      <c r="C27" s="1473">
        <v>6011819</v>
      </c>
      <c r="D27" s="2025">
        <v>70876367</v>
      </c>
      <c r="E27" s="1748" t="s">
        <v>6728</v>
      </c>
      <c r="F27" s="2025">
        <v>44107492</v>
      </c>
      <c r="G27" s="2274">
        <v>32780694</v>
      </c>
      <c r="H27" s="1491"/>
    </row>
    <row r="28" spans="1:8">
      <c r="A28" s="1969">
        <v>10</v>
      </c>
      <c r="B28" s="90" t="s">
        <v>6129</v>
      </c>
      <c r="C28" s="1473">
        <v>9481786</v>
      </c>
      <c r="D28" s="2025">
        <v>118718511</v>
      </c>
      <c r="E28" s="1748">
        <v>555</v>
      </c>
      <c r="F28" s="2025">
        <v>90502202</v>
      </c>
      <c r="G28" s="2274">
        <v>37698095</v>
      </c>
      <c r="H28" s="1491"/>
    </row>
    <row r="29" spans="1:8">
      <c r="A29" s="1969">
        <v>11</v>
      </c>
      <c r="B29" s="90" t="s">
        <v>6710</v>
      </c>
      <c r="C29" s="1473">
        <v>4343845</v>
      </c>
      <c r="D29" s="2025">
        <v>193210</v>
      </c>
      <c r="E29" s="1748"/>
      <c r="F29" s="2025">
        <v>0</v>
      </c>
      <c r="G29" s="2274">
        <v>4537055</v>
      </c>
      <c r="H29" s="1491"/>
    </row>
    <row r="30" spans="1:8">
      <c r="A30" s="1969">
        <v>12</v>
      </c>
      <c r="B30" s="90" t="s">
        <v>6711</v>
      </c>
      <c r="C30" s="1473">
        <v>0</v>
      </c>
      <c r="D30" s="2025">
        <v>73913436</v>
      </c>
      <c r="E30" s="1748" t="s">
        <v>5810</v>
      </c>
      <c r="F30" s="2025">
        <v>5459510</v>
      </c>
      <c r="G30" s="2274">
        <v>68453926</v>
      </c>
      <c r="H30" s="1491"/>
    </row>
    <row r="31" spans="1:8">
      <c r="A31" s="1969">
        <v>13</v>
      </c>
      <c r="B31" s="90" t="s">
        <v>6712</v>
      </c>
      <c r="C31" s="1473">
        <v>0</v>
      </c>
      <c r="D31" s="2025">
        <v>75350387</v>
      </c>
      <c r="E31" s="1748" t="s">
        <v>5810</v>
      </c>
      <c r="F31" s="2025">
        <v>75350387</v>
      </c>
      <c r="G31" s="2274">
        <v>0</v>
      </c>
      <c r="H31" s="1491"/>
    </row>
    <row r="32" spans="1:8">
      <c r="A32" s="1969">
        <v>14</v>
      </c>
      <c r="B32" s="90" t="s">
        <v>6713</v>
      </c>
      <c r="C32" s="1473">
        <v>904516</v>
      </c>
      <c r="D32" s="2025">
        <v>0</v>
      </c>
      <c r="E32" s="1748"/>
      <c r="F32" s="2025">
        <v>0</v>
      </c>
      <c r="G32" s="2274">
        <v>904516</v>
      </c>
      <c r="H32" s="1491"/>
    </row>
    <row r="33" spans="1:8">
      <c r="A33" s="1969">
        <v>15</v>
      </c>
      <c r="B33" s="90" t="s">
        <v>5811</v>
      </c>
      <c r="C33" s="1473">
        <v>18067573</v>
      </c>
      <c r="D33" s="2025">
        <v>15623200</v>
      </c>
      <c r="E33" s="1748" t="s">
        <v>5378</v>
      </c>
      <c r="F33" s="2025">
        <v>11319272</v>
      </c>
      <c r="G33" s="2274">
        <v>22371501</v>
      </c>
      <c r="H33" s="1491"/>
    </row>
    <row r="34" spans="1:8">
      <c r="A34" s="1969">
        <v>16</v>
      </c>
      <c r="B34" s="90" t="s">
        <v>5812</v>
      </c>
      <c r="C34" s="1473">
        <v>20491704</v>
      </c>
      <c r="D34" s="2025">
        <v>69458074</v>
      </c>
      <c r="E34" s="1748" t="s">
        <v>6788</v>
      </c>
      <c r="F34" s="2025">
        <v>58536648</v>
      </c>
      <c r="G34" s="2274">
        <v>31413130</v>
      </c>
      <c r="H34" s="1491"/>
    </row>
    <row r="35" spans="1:8">
      <c r="A35" s="1969">
        <v>17</v>
      </c>
      <c r="B35" s="90" t="s">
        <v>6714</v>
      </c>
      <c r="C35" s="1473">
        <v>0</v>
      </c>
      <c r="D35" s="2025">
        <v>14886348</v>
      </c>
      <c r="E35" s="1748">
        <v>495</v>
      </c>
      <c r="F35" s="2025">
        <v>14886348</v>
      </c>
      <c r="G35" s="2274">
        <v>0</v>
      </c>
      <c r="H35" s="1491"/>
    </row>
    <row r="36" spans="1:8">
      <c r="A36" s="1969">
        <v>18</v>
      </c>
      <c r="B36" s="90" t="s">
        <v>5934</v>
      </c>
      <c r="C36" s="1473">
        <v>0</v>
      </c>
      <c r="D36" s="2025">
        <v>200132</v>
      </c>
      <c r="E36" s="1748">
        <v>431</v>
      </c>
      <c r="F36" s="2025">
        <v>172139</v>
      </c>
      <c r="G36" s="2274">
        <v>27993</v>
      </c>
      <c r="H36" s="1491"/>
    </row>
    <row r="37" spans="1:8">
      <c r="A37" s="1969">
        <v>19</v>
      </c>
      <c r="B37" s="90" t="s">
        <v>6715</v>
      </c>
      <c r="C37" s="1473">
        <v>281950</v>
      </c>
      <c r="D37" s="2025">
        <v>0</v>
      </c>
      <c r="E37" s="1748">
        <v>407.3</v>
      </c>
      <c r="F37" s="2025">
        <v>19671</v>
      </c>
      <c r="G37" s="2274">
        <v>262279</v>
      </c>
      <c r="H37" s="1491"/>
    </row>
    <row r="38" spans="1:8">
      <c r="A38" s="1969">
        <v>20</v>
      </c>
      <c r="B38" s="90" t="s">
        <v>6716</v>
      </c>
      <c r="C38" s="1473">
        <v>0</v>
      </c>
      <c r="D38" s="2025">
        <v>10113251</v>
      </c>
      <c r="E38" s="1748" t="s">
        <v>5814</v>
      </c>
      <c r="F38" s="2025">
        <v>7739669</v>
      </c>
      <c r="G38" s="2274">
        <v>2373582</v>
      </c>
      <c r="H38" s="1491"/>
    </row>
    <row r="39" spans="1:8">
      <c r="A39" s="1969">
        <v>21</v>
      </c>
      <c r="B39" s="90" t="s">
        <v>6717</v>
      </c>
      <c r="C39" s="1473">
        <v>8914</v>
      </c>
      <c r="D39" s="2025">
        <v>0</v>
      </c>
      <c r="E39" s="1748"/>
      <c r="F39" s="2025">
        <v>0</v>
      </c>
      <c r="G39" s="2274">
        <v>8914</v>
      </c>
      <c r="H39" s="1491"/>
    </row>
    <row r="40" spans="1:8">
      <c r="A40" s="1969">
        <v>22</v>
      </c>
      <c r="B40" s="90" t="s">
        <v>6718</v>
      </c>
      <c r="C40" s="1473">
        <v>332610</v>
      </c>
      <c r="D40" s="2025">
        <v>835666</v>
      </c>
      <c r="E40" s="1748">
        <v>555</v>
      </c>
      <c r="F40" s="2025">
        <v>1127105</v>
      </c>
      <c r="G40" s="2274">
        <v>41171</v>
      </c>
      <c r="H40" s="1491"/>
    </row>
    <row r="41" spans="1:8">
      <c r="A41" s="1969">
        <v>23</v>
      </c>
      <c r="B41" s="90" t="s">
        <v>5041</v>
      </c>
      <c r="C41" s="1473">
        <v>0</v>
      </c>
      <c r="D41" s="2025">
        <v>8973068</v>
      </c>
      <c r="E41" s="1748">
        <v>555</v>
      </c>
      <c r="F41" s="2025">
        <v>8973068</v>
      </c>
      <c r="G41" s="2274">
        <v>0</v>
      </c>
      <c r="H41" s="1491"/>
    </row>
    <row r="42" spans="1:8">
      <c r="A42" s="1969">
        <v>24</v>
      </c>
      <c r="B42" s="90" t="s">
        <v>6719</v>
      </c>
      <c r="C42" s="1473">
        <v>5863382</v>
      </c>
      <c r="D42" s="2025">
        <v>103321485</v>
      </c>
      <c r="E42" s="1748">
        <v>555</v>
      </c>
      <c r="F42" s="2025">
        <v>95796217</v>
      </c>
      <c r="G42" s="2274">
        <v>13388650</v>
      </c>
      <c r="H42" s="1491"/>
    </row>
    <row r="43" spans="1:8">
      <c r="A43" s="1969">
        <v>25</v>
      </c>
      <c r="B43" s="90" t="s">
        <v>6720</v>
      </c>
      <c r="C43" s="1473">
        <v>195936</v>
      </c>
      <c r="D43" s="2025">
        <v>0</v>
      </c>
      <c r="E43" s="1748"/>
      <c r="F43" s="2025">
        <v>0</v>
      </c>
      <c r="G43" s="2274">
        <v>195936</v>
      </c>
      <c r="H43" s="1491"/>
    </row>
    <row r="44" spans="1:8">
      <c r="A44" s="1969">
        <v>26</v>
      </c>
      <c r="B44" s="90" t="s">
        <v>6721</v>
      </c>
      <c r="C44" s="1473">
        <v>5850085</v>
      </c>
      <c r="D44" s="2025">
        <v>109505</v>
      </c>
      <c r="E44" s="1748"/>
      <c r="F44" s="2025">
        <v>0</v>
      </c>
      <c r="G44" s="2274">
        <v>5959590</v>
      </c>
      <c r="H44" s="1491"/>
    </row>
    <row r="45" spans="1:8">
      <c r="A45" s="1969">
        <v>27</v>
      </c>
      <c r="B45" s="90" t="s">
        <v>5815</v>
      </c>
      <c r="C45" s="1473">
        <v>119422</v>
      </c>
      <c r="D45" s="2025">
        <v>122584</v>
      </c>
      <c r="E45" s="1748">
        <v>495</v>
      </c>
      <c r="F45" s="2025">
        <v>115920</v>
      </c>
      <c r="G45" s="2274">
        <v>126086</v>
      </c>
      <c r="H45" s="1491"/>
    </row>
    <row r="46" spans="1:8">
      <c r="A46" s="1969">
        <v>28</v>
      </c>
      <c r="B46" s="90" t="s">
        <v>5816</v>
      </c>
      <c r="C46" s="1473">
        <v>12700140</v>
      </c>
      <c r="D46" s="2025">
        <v>0</v>
      </c>
      <c r="E46" s="1748"/>
      <c r="F46" s="2025">
        <v>0</v>
      </c>
      <c r="G46" s="2274">
        <v>12700140</v>
      </c>
      <c r="H46" s="1491"/>
    </row>
    <row r="47" spans="1:8">
      <c r="A47" s="1969">
        <v>29</v>
      </c>
      <c r="B47" s="90" t="s">
        <v>5817</v>
      </c>
      <c r="C47" s="1473">
        <v>4639671</v>
      </c>
      <c r="D47" s="2025">
        <v>0</v>
      </c>
      <c r="E47" s="1748"/>
      <c r="F47" s="2025">
        <v>0</v>
      </c>
      <c r="G47" s="2274">
        <v>4639671</v>
      </c>
      <c r="H47" s="1491"/>
    </row>
    <row r="48" spans="1:8">
      <c r="A48" s="1969">
        <v>30</v>
      </c>
      <c r="B48" s="90" t="s">
        <v>5818</v>
      </c>
      <c r="C48" s="1473">
        <v>16365518</v>
      </c>
      <c r="D48" s="2025">
        <v>0</v>
      </c>
      <c r="E48" s="1748"/>
      <c r="F48" s="2025">
        <v>0</v>
      </c>
      <c r="G48" s="2274">
        <v>16365518</v>
      </c>
      <c r="H48" s="1491"/>
    </row>
    <row r="49" spans="1:8">
      <c r="A49" s="1969">
        <v>31</v>
      </c>
      <c r="B49" s="90" t="s">
        <v>5819</v>
      </c>
      <c r="C49" s="1473">
        <v>3090226</v>
      </c>
      <c r="D49" s="2025">
        <v>5052209</v>
      </c>
      <c r="E49" s="1748">
        <v>254</v>
      </c>
      <c r="F49" s="2025">
        <v>1720952</v>
      </c>
      <c r="G49" s="2274">
        <v>6421483</v>
      </c>
      <c r="H49" s="1491"/>
    </row>
    <row r="50" spans="1:8">
      <c r="A50" s="1969">
        <v>32</v>
      </c>
      <c r="B50" s="90" t="s">
        <v>5820</v>
      </c>
      <c r="C50" s="1473">
        <v>107778</v>
      </c>
      <c r="D50" s="2025">
        <v>0</v>
      </c>
      <c r="E50" s="1748"/>
      <c r="F50" s="2025">
        <v>0</v>
      </c>
      <c r="G50" s="2274">
        <v>107778</v>
      </c>
      <c r="H50" s="1491"/>
    </row>
    <row r="51" spans="1:8">
      <c r="A51" s="1969">
        <v>33</v>
      </c>
      <c r="B51" s="90" t="s">
        <v>6722</v>
      </c>
      <c r="C51" s="1473">
        <v>77765</v>
      </c>
      <c r="D51" s="2025">
        <v>0</v>
      </c>
      <c r="E51" s="1748"/>
      <c r="F51" s="2025">
        <v>0</v>
      </c>
      <c r="G51" s="2274">
        <v>77765</v>
      </c>
      <c r="H51" s="1491"/>
    </row>
    <row r="52" spans="1:8">
      <c r="A52" s="1969">
        <v>34</v>
      </c>
      <c r="B52" s="90" t="s">
        <v>6723</v>
      </c>
      <c r="C52" s="1473">
        <v>176168</v>
      </c>
      <c r="D52" s="2025">
        <v>0</v>
      </c>
      <c r="E52" s="1748"/>
      <c r="F52" s="2025">
        <v>0</v>
      </c>
      <c r="G52" s="2274">
        <v>176168</v>
      </c>
      <c r="H52" s="1491"/>
    </row>
    <row r="53" spans="1:8">
      <c r="A53" s="1969">
        <v>35</v>
      </c>
      <c r="B53" s="90" t="s">
        <v>5379</v>
      </c>
      <c r="C53" s="1473">
        <v>9337</v>
      </c>
      <c r="D53" s="2025">
        <v>0</v>
      </c>
      <c r="E53" s="1748"/>
      <c r="F53" s="2025">
        <v>0</v>
      </c>
      <c r="G53" s="2274">
        <v>9337</v>
      </c>
      <c r="H53" s="1491"/>
    </row>
    <row r="54" spans="1:8">
      <c r="A54" s="1969">
        <v>36</v>
      </c>
      <c r="B54" s="90" t="s">
        <v>6724</v>
      </c>
      <c r="C54" s="1473">
        <v>1371</v>
      </c>
      <c r="D54" s="2025">
        <v>0</v>
      </c>
      <c r="E54" s="1748"/>
      <c r="F54" s="2025">
        <v>0</v>
      </c>
      <c r="G54" s="2274">
        <v>1371</v>
      </c>
      <c r="H54" s="1491"/>
    </row>
    <row r="55" spans="1:8">
      <c r="A55" s="1969">
        <v>37</v>
      </c>
      <c r="B55" s="90" t="s">
        <v>6725</v>
      </c>
      <c r="C55" s="1473">
        <v>549637</v>
      </c>
      <c r="D55" s="2025">
        <v>0</v>
      </c>
      <c r="E55" s="1748"/>
      <c r="F55" s="2025">
        <v>0</v>
      </c>
      <c r="G55" s="2274">
        <v>549637</v>
      </c>
      <c r="H55" s="1491"/>
    </row>
    <row r="56" spans="1:8">
      <c r="A56" s="1969">
        <v>38</v>
      </c>
      <c r="B56" s="90" t="s">
        <v>5042</v>
      </c>
      <c r="C56" s="1473">
        <v>5897351</v>
      </c>
      <c r="D56" s="2025">
        <v>18899725</v>
      </c>
      <c r="E56" s="1748" t="s">
        <v>5821</v>
      </c>
      <c r="F56" s="2025">
        <v>18376386</v>
      </c>
      <c r="G56" s="2274">
        <v>6420690</v>
      </c>
      <c r="H56" s="1491"/>
    </row>
    <row r="57" spans="1:8">
      <c r="A57" s="1969">
        <v>39</v>
      </c>
      <c r="B57" s="90" t="s">
        <v>5380</v>
      </c>
      <c r="C57" s="1473">
        <v>398037</v>
      </c>
      <c r="D57" s="2025">
        <v>8537</v>
      </c>
      <c r="E57" s="1748">
        <v>495</v>
      </c>
      <c r="F57" s="2025">
        <v>325105</v>
      </c>
      <c r="G57" s="2274">
        <v>81469</v>
      </c>
      <c r="H57" s="1491"/>
    </row>
    <row r="58" spans="1:8">
      <c r="A58" s="1969">
        <v>40</v>
      </c>
      <c r="B58" s="90" t="s">
        <v>5043</v>
      </c>
      <c r="C58" s="1473">
        <v>1476037</v>
      </c>
      <c r="D58" s="2025">
        <v>0</v>
      </c>
      <c r="E58" s="1748"/>
      <c r="F58" s="2025">
        <v>0</v>
      </c>
      <c r="G58" s="2274">
        <v>1476037</v>
      </c>
      <c r="H58" s="1491"/>
    </row>
    <row r="59" spans="1:8">
      <c r="A59" s="1969">
        <v>41</v>
      </c>
      <c r="B59" s="90" t="s">
        <v>6726</v>
      </c>
      <c r="C59" s="1473">
        <v>305255</v>
      </c>
      <c r="D59" s="2025">
        <v>627932</v>
      </c>
      <c r="E59" s="1748" t="s">
        <v>5822</v>
      </c>
      <c r="F59" s="2025">
        <v>304240</v>
      </c>
      <c r="G59" s="2274">
        <v>628947</v>
      </c>
      <c r="H59" s="1491"/>
    </row>
    <row r="60" spans="1:8">
      <c r="A60" s="1969">
        <v>42</v>
      </c>
      <c r="B60" s="90" t="s">
        <v>5124</v>
      </c>
      <c r="C60" s="1473">
        <v>1701377</v>
      </c>
      <c r="D60" s="2025">
        <v>74240</v>
      </c>
      <c r="E60" s="1748" t="s">
        <v>5377</v>
      </c>
      <c r="F60" s="2025">
        <v>1656833</v>
      </c>
      <c r="G60" s="2274">
        <v>118784</v>
      </c>
      <c r="H60" s="1491"/>
    </row>
    <row r="61" spans="1:8">
      <c r="A61" s="1969">
        <v>43</v>
      </c>
      <c r="B61" s="90" t="s">
        <v>6727</v>
      </c>
      <c r="C61" s="1473">
        <v>1539000</v>
      </c>
      <c r="D61" s="2025">
        <v>0</v>
      </c>
      <c r="E61" s="1748"/>
      <c r="F61" s="2025">
        <v>0</v>
      </c>
      <c r="G61" s="2274">
        <v>1539000</v>
      </c>
      <c r="H61" s="1491"/>
    </row>
    <row r="62" spans="1:8">
      <c r="A62" s="1969">
        <v>44</v>
      </c>
      <c r="B62" s="90" t="s">
        <v>5037</v>
      </c>
      <c r="C62" s="968">
        <v>62127</v>
      </c>
      <c r="D62" s="2025">
        <v>0</v>
      </c>
      <c r="E62" s="245">
        <v>928</v>
      </c>
      <c r="F62" s="2047">
        <v>62127</v>
      </c>
      <c r="G62" s="2274">
        <v>0</v>
      </c>
      <c r="H62" s="1491"/>
    </row>
    <row r="63" spans="1:8">
      <c r="A63" s="1969">
        <v>45</v>
      </c>
      <c r="B63" s="90" t="s">
        <v>5038</v>
      </c>
      <c r="C63" s="968">
        <v>13000</v>
      </c>
      <c r="D63" s="2025">
        <v>0</v>
      </c>
      <c r="E63" s="245">
        <v>928</v>
      </c>
      <c r="F63" s="2047">
        <v>13000</v>
      </c>
      <c r="G63" s="2274">
        <v>0</v>
      </c>
      <c r="H63" s="1491"/>
    </row>
    <row r="64" spans="1:8">
      <c r="A64" s="1969">
        <v>46</v>
      </c>
      <c r="B64" s="90" t="s">
        <v>5039</v>
      </c>
      <c r="C64" s="1473">
        <v>122653</v>
      </c>
      <c r="D64" s="2025">
        <v>75161</v>
      </c>
      <c r="E64" s="245"/>
      <c r="F64" s="2047">
        <v>0</v>
      </c>
      <c r="G64" s="2274">
        <v>197814</v>
      </c>
      <c r="H64" s="1491"/>
    </row>
    <row r="65" spans="1:8">
      <c r="A65" s="1969">
        <v>47</v>
      </c>
      <c r="B65" s="90" t="s">
        <v>5040</v>
      </c>
      <c r="C65" s="1749">
        <v>3921770</v>
      </c>
      <c r="D65" s="2025">
        <v>1085737</v>
      </c>
      <c r="E65" s="245">
        <v>495</v>
      </c>
      <c r="F65" s="2047">
        <v>715135</v>
      </c>
      <c r="G65" s="2274">
        <v>4292372</v>
      </c>
      <c r="H65" s="1491"/>
    </row>
    <row r="66" spans="1:8">
      <c r="A66" s="1969">
        <v>48</v>
      </c>
      <c r="B66" s="90" t="s">
        <v>5044</v>
      </c>
      <c r="C66" s="1749">
        <f>C130</f>
        <v>208131848</v>
      </c>
      <c r="D66" s="1749">
        <f>D130</f>
        <v>185205308</v>
      </c>
      <c r="E66" s="1749" t="str">
        <f>E130</f>
        <v xml:space="preserve"> </v>
      </c>
      <c r="F66" s="1473">
        <f>F130</f>
        <v>195346975</v>
      </c>
      <c r="G66" s="2275">
        <f>G130</f>
        <v>197990181</v>
      </c>
      <c r="H66" s="1491"/>
    </row>
    <row r="67" spans="1:8" ht="15.75" thickBot="1">
      <c r="A67" s="2276">
        <v>49</v>
      </c>
      <c r="B67" s="2230" t="s">
        <v>159</v>
      </c>
      <c r="C67" s="2277">
        <f>SUM(C19:C66)</f>
        <v>1255819121</v>
      </c>
      <c r="D67" s="2277">
        <f>SUM(D19:D66)</f>
        <v>2048228153</v>
      </c>
      <c r="E67" s="2278" t="s">
        <v>1746</v>
      </c>
      <c r="F67" s="2279">
        <f>SUM(F19:F66)</f>
        <v>1789256484</v>
      </c>
      <c r="G67" s="2280">
        <f>SUM(G19:G66)</f>
        <v>1514790790</v>
      </c>
      <c r="H67" s="1701"/>
    </row>
    <row r="68" spans="1:8">
      <c r="B68" s="13" t="s">
        <v>1746</v>
      </c>
      <c r="D68" s="13" t="s">
        <v>1746</v>
      </c>
    </row>
    <row r="69" spans="1:8">
      <c r="A69" s="13" t="s">
        <v>4490</v>
      </c>
      <c r="D69" s="336"/>
    </row>
    <row r="70" spans="1:8">
      <c r="A70" s="3517" t="s">
        <v>521</v>
      </c>
      <c r="B70" s="3517"/>
      <c r="C70" s="3517"/>
      <c r="D70" s="3517"/>
      <c r="E70" s="3517"/>
      <c r="F70" s="3517"/>
      <c r="G70" s="3517"/>
      <c r="H70" s="16"/>
    </row>
    <row r="72" spans="1:8" ht="15.75">
      <c r="A72" s="3593" t="s">
        <v>1156</v>
      </c>
      <c r="B72" s="3593"/>
      <c r="C72" s="3593"/>
      <c r="D72" s="3593"/>
      <c r="E72" s="3593"/>
      <c r="F72" s="3593"/>
      <c r="G72" s="3593"/>
      <c r="H72" s="16"/>
    </row>
    <row r="74" spans="1:8" ht="15.75" thickBot="1">
      <c r="A74" s="13" t="str">
        <f>'Data Sheet'!$C$25</f>
        <v xml:space="preserve">Niagara Mohawk Power Corporation </v>
      </c>
      <c r="F74" s="552" t="str">
        <f>'Data Sheet'!$C$40</f>
        <v>April 30, 2025</v>
      </c>
      <c r="G74" s="13" t="str">
        <f>'Data Sheet'!$C$38</f>
        <v>December 31, 2024</v>
      </c>
    </row>
    <row r="75" spans="1:8">
      <c r="A75" s="1962"/>
      <c r="B75" s="2197"/>
      <c r="C75" s="2197"/>
      <c r="D75" s="2197"/>
      <c r="E75" s="2197"/>
      <c r="F75" s="2281"/>
      <c r="G75" s="1964"/>
    </row>
    <row r="76" spans="1:8" ht="15.75">
      <c r="A76" s="3193" t="s">
        <v>508</v>
      </c>
      <c r="B76" s="16"/>
      <c r="C76" s="16"/>
      <c r="D76" s="16"/>
      <c r="E76" s="16"/>
      <c r="F76" s="16"/>
      <c r="G76" s="2679"/>
      <c r="H76" s="16"/>
    </row>
    <row r="77" spans="1:8">
      <c r="A77" s="2741"/>
      <c r="B77" s="16"/>
      <c r="C77" s="74"/>
      <c r="D77" s="74"/>
      <c r="E77" s="74"/>
      <c r="F77" s="74"/>
      <c r="G77" s="2282"/>
      <c r="H77" s="16"/>
    </row>
    <row r="78" spans="1:8">
      <c r="A78" s="1974"/>
      <c r="B78" s="88"/>
      <c r="C78" s="90" t="s">
        <v>3833</v>
      </c>
      <c r="D78" s="90"/>
      <c r="E78" s="266" t="s">
        <v>513</v>
      </c>
      <c r="F78" s="74"/>
      <c r="G78" s="2200"/>
      <c r="H78" s="246"/>
    </row>
    <row r="79" spans="1:8">
      <c r="A79" s="2754"/>
      <c r="B79" s="245" t="s">
        <v>514</v>
      </c>
      <c r="C79" s="245" t="s">
        <v>3834</v>
      </c>
      <c r="D79" s="90"/>
      <c r="E79" s="245" t="s">
        <v>163</v>
      </c>
      <c r="F79" s="90"/>
      <c r="G79" s="2200" t="s">
        <v>1791</v>
      </c>
      <c r="H79" s="246"/>
    </row>
    <row r="80" spans="1:8">
      <c r="A80" s="2754" t="s">
        <v>1686</v>
      </c>
      <c r="B80" s="245" t="s">
        <v>515</v>
      </c>
      <c r="C80" s="245" t="s">
        <v>4243</v>
      </c>
      <c r="D80" s="245" t="s">
        <v>516</v>
      </c>
      <c r="E80" s="245" t="s">
        <v>498</v>
      </c>
      <c r="F80" s="245" t="s">
        <v>1795</v>
      </c>
      <c r="G80" s="2200" t="s">
        <v>2434</v>
      </c>
      <c r="H80" s="246"/>
    </row>
    <row r="81" spans="1:8">
      <c r="A81" s="2677" t="s">
        <v>1689</v>
      </c>
      <c r="B81" s="245" t="s">
        <v>2935</v>
      </c>
      <c r="C81" s="245" t="s">
        <v>2936</v>
      </c>
      <c r="D81" s="245" t="s">
        <v>2937</v>
      </c>
      <c r="E81" s="245" t="s">
        <v>517</v>
      </c>
      <c r="F81" s="245" t="s">
        <v>518</v>
      </c>
      <c r="G81" s="2200" t="s">
        <v>2269</v>
      </c>
      <c r="H81" s="246"/>
    </row>
    <row r="82" spans="1:8">
      <c r="A82" s="2754">
        <v>1</v>
      </c>
      <c r="B82" s="3086" t="s">
        <v>5823</v>
      </c>
      <c r="C82" s="3182">
        <v>1002481</v>
      </c>
      <c r="D82" s="3184">
        <v>0</v>
      </c>
      <c r="E82" s="3189"/>
      <c r="F82" s="3187">
        <v>0</v>
      </c>
      <c r="G82" s="3194">
        <f>C82+D82-F82</f>
        <v>1002481</v>
      </c>
      <c r="H82" s="1491"/>
    </row>
    <row r="83" spans="1:8">
      <c r="A83" s="2754">
        <v>2</v>
      </c>
      <c r="B83" s="2873" t="s">
        <v>5824</v>
      </c>
      <c r="C83" s="3183">
        <v>347516</v>
      </c>
      <c r="D83" s="3185">
        <v>0</v>
      </c>
      <c r="E83" s="3190"/>
      <c r="F83" s="3188">
        <v>0</v>
      </c>
      <c r="G83" s="3195">
        <f t="shared" ref="G83:G113" si="0">C83+D83-F83</f>
        <v>347516</v>
      </c>
      <c r="H83" s="1491"/>
    </row>
    <row r="84" spans="1:8">
      <c r="A84" s="2754">
        <v>3</v>
      </c>
      <c r="B84" s="2873" t="s">
        <v>5825</v>
      </c>
      <c r="C84" s="3183">
        <v>23812355</v>
      </c>
      <c r="D84" s="3185">
        <v>21211087</v>
      </c>
      <c r="E84" s="3190">
        <v>456</v>
      </c>
      <c r="F84" s="3188">
        <v>37325</v>
      </c>
      <c r="G84" s="3195">
        <f t="shared" si="0"/>
        <v>44986117</v>
      </c>
      <c r="H84" s="1491"/>
    </row>
    <row r="85" spans="1:8">
      <c r="A85" s="2754">
        <v>4</v>
      </c>
      <c r="B85" s="2873" t="s">
        <v>5826</v>
      </c>
      <c r="C85" s="3183">
        <v>2126814</v>
      </c>
      <c r="D85" s="3185">
        <v>483640</v>
      </c>
      <c r="E85" s="3190" t="s">
        <v>6789</v>
      </c>
      <c r="F85" s="3188">
        <v>174539</v>
      </c>
      <c r="G85" s="3195">
        <f t="shared" si="0"/>
        <v>2435915</v>
      </c>
      <c r="H85" s="1491"/>
    </row>
    <row r="86" spans="1:8">
      <c r="A86" s="2754">
        <v>5</v>
      </c>
      <c r="B86" s="2873" t="s">
        <v>5828</v>
      </c>
      <c r="C86" s="3183">
        <v>0</v>
      </c>
      <c r="D86" s="3185">
        <v>10502891</v>
      </c>
      <c r="E86" s="3190" t="s">
        <v>6058</v>
      </c>
      <c r="F86" s="3188">
        <v>10502891</v>
      </c>
      <c r="G86" s="3195">
        <f t="shared" si="0"/>
        <v>0</v>
      </c>
      <c r="H86" s="1491"/>
    </row>
    <row r="87" spans="1:8">
      <c r="A87" s="2754">
        <v>6</v>
      </c>
      <c r="B87" s="2873" t="s">
        <v>4089</v>
      </c>
      <c r="C87" s="3183">
        <v>88824</v>
      </c>
      <c r="D87" s="3185">
        <v>35460</v>
      </c>
      <c r="E87" s="3190" t="s">
        <v>5821</v>
      </c>
      <c r="F87" s="3188">
        <v>31628</v>
      </c>
      <c r="G87" s="3195">
        <f t="shared" si="0"/>
        <v>92656</v>
      </c>
      <c r="H87" s="1491"/>
    </row>
    <row r="88" spans="1:8">
      <c r="A88" s="2754">
        <v>7</v>
      </c>
      <c r="B88" s="1097" t="s">
        <v>6050</v>
      </c>
      <c r="C88" s="2868">
        <v>26453670</v>
      </c>
      <c r="D88" s="3185">
        <v>21372577</v>
      </c>
      <c r="E88" s="3191"/>
      <c r="F88" s="3188">
        <v>0</v>
      </c>
      <c r="G88" s="3195">
        <f t="shared" si="0"/>
        <v>47826247</v>
      </c>
      <c r="H88" s="1491"/>
    </row>
    <row r="89" spans="1:8">
      <c r="A89" s="2754">
        <v>8</v>
      </c>
      <c r="B89" s="1097" t="s">
        <v>6051</v>
      </c>
      <c r="C89" s="2868">
        <v>7500000</v>
      </c>
      <c r="D89" s="3185">
        <v>3000000</v>
      </c>
      <c r="E89" s="3191"/>
      <c r="F89" s="3188">
        <v>0</v>
      </c>
      <c r="G89" s="3195">
        <f t="shared" si="0"/>
        <v>10500000</v>
      </c>
      <c r="H89" s="1491"/>
    </row>
    <row r="90" spans="1:8">
      <c r="A90" s="2754">
        <v>9</v>
      </c>
      <c r="B90" s="1097" t="s">
        <v>6052</v>
      </c>
      <c r="C90" s="2868">
        <v>19797794</v>
      </c>
      <c r="D90" s="3185">
        <v>0</v>
      </c>
      <c r="E90" s="3191"/>
      <c r="F90" s="3188">
        <v>0</v>
      </c>
      <c r="G90" s="3195">
        <f t="shared" si="0"/>
        <v>19797794</v>
      </c>
      <c r="H90" s="1491"/>
    </row>
    <row r="91" spans="1:8">
      <c r="A91" s="2754">
        <v>10</v>
      </c>
      <c r="B91" s="1097" t="s">
        <v>6793</v>
      </c>
      <c r="C91" s="2868">
        <v>95604</v>
      </c>
      <c r="D91" s="3185">
        <v>0</v>
      </c>
      <c r="E91" s="3191" t="s">
        <v>5821</v>
      </c>
      <c r="F91" s="3188">
        <v>95604</v>
      </c>
      <c r="G91" s="3195">
        <f t="shared" si="0"/>
        <v>0</v>
      </c>
      <c r="H91" s="1491"/>
    </row>
    <row r="92" spans="1:8">
      <c r="A92" s="2754">
        <v>11</v>
      </c>
      <c r="B92" s="1097" t="s">
        <v>6794</v>
      </c>
      <c r="C92" s="2868">
        <v>6371</v>
      </c>
      <c r="D92" s="3185">
        <v>0</v>
      </c>
      <c r="E92" s="3191">
        <v>495</v>
      </c>
      <c r="F92" s="3188">
        <v>6371</v>
      </c>
      <c r="G92" s="3195">
        <f t="shared" si="0"/>
        <v>0</v>
      </c>
      <c r="H92" s="1491"/>
    </row>
    <row r="93" spans="1:8">
      <c r="A93" s="2754">
        <v>12</v>
      </c>
      <c r="B93" s="1097" t="s">
        <v>6053</v>
      </c>
      <c r="C93" s="2868">
        <v>256368</v>
      </c>
      <c r="D93" s="3185">
        <v>109535</v>
      </c>
      <c r="E93" s="3191">
        <v>407.4</v>
      </c>
      <c r="F93" s="3188">
        <v>526237</v>
      </c>
      <c r="G93" s="3195">
        <f t="shared" si="0"/>
        <v>-160334</v>
      </c>
      <c r="H93" s="1491"/>
    </row>
    <row r="94" spans="1:8">
      <c r="A94" s="2754">
        <v>13</v>
      </c>
      <c r="B94" s="1097" t="s">
        <v>6054</v>
      </c>
      <c r="C94" s="2868">
        <v>4949449</v>
      </c>
      <c r="D94" s="3185">
        <v>0</v>
      </c>
      <c r="E94" s="3191"/>
      <c r="F94" s="3188">
        <v>0</v>
      </c>
      <c r="G94" s="3195">
        <f t="shared" si="0"/>
        <v>4949449</v>
      </c>
      <c r="H94" s="1491"/>
    </row>
    <row r="95" spans="1:8">
      <c r="A95" s="2754">
        <v>14</v>
      </c>
      <c r="B95" s="1097" t="s">
        <v>6795</v>
      </c>
      <c r="C95" s="2868">
        <v>231856</v>
      </c>
      <c r="D95" s="3185">
        <v>574419</v>
      </c>
      <c r="E95" s="3191">
        <v>495</v>
      </c>
      <c r="F95" s="3188">
        <v>586271</v>
      </c>
      <c r="G95" s="3195">
        <f t="shared" si="0"/>
        <v>220004</v>
      </c>
      <c r="H95" s="1491"/>
    </row>
    <row r="96" spans="1:8">
      <c r="A96" s="2754">
        <v>15</v>
      </c>
      <c r="B96" s="1097" t="s">
        <v>6055</v>
      </c>
      <c r="C96" s="2868">
        <v>21027462</v>
      </c>
      <c r="D96" s="3185">
        <v>827864</v>
      </c>
      <c r="E96" s="3191" t="s">
        <v>6249</v>
      </c>
      <c r="F96" s="3188">
        <v>13646323</v>
      </c>
      <c r="G96" s="3195">
        <f t="shared" si="0"/>
        <v>8209003</v>
      </c>
      <c r="H96" s="1491"/>
    </row>
    <row r="97" spans="1:8">
      <c r="A97" s="2754">
        <v>16</v>
      </c>
      <c r="B97" s="1097" t="s">
        <v>6056</v>
      </c>
      <c r="C97" s="2868">
        <v>6942027</v>
      </c>
      <c r="D97" s="3185">
        <v>281828</v>
      </c>
      <c r="E97" s="3191" t="s">
        <v>6250</v>
      </c>
      <c r="F97" s="3188">
        <v>3532968</v>
      </c>
      <c r="G97" s="3195">
        <f t="shared" si="0"/>
        <v>3690887</v>
      </c>
      <c r="H97" s="1491"/>
    </row>
    <row r="98" spans="1:8">
      <c r="A98" s="2754">
        <v>17</v>
      </c>
      <c r="B98" s="1097" t="s">
        <v>6057</v>
      </c>
      <c r="C98" s="2868">
        <v>13308</v>
      </c>
      <c r="D98" s="3185">
        <v>0</v>
      </c>
      <c r="E98" s="3191"/>
      <c r="F98" s="3188">
        <v>0</v>
      </c>
      <c r="G98" s="3195">
        <f t="shared" si="0"/>
        <v>13308</v>
      </c>
      <c r="H98" s="1491"/>
    </row>
    <row r="99" spans="1:8">
      <c r="A99" s="2754">
        <v>18</v>
      </c>
      <c r="B99" s="1097" t="s">
        <v>6243</v>
      </c>
      <c r="C99" s="2868">
        <v>49078917</v>
      </c>
      <c r="D99" s="3185">
        <v>2522615</v>
      </c>
      <c r="E99" s="3191" t="s">
        <v>6790</v>
      </c>
      <c r="F99" s="3188">
        <v>10666979</v>
      </c>
      <c r="G99" s="3195">
        <f t="shared" si="0"/>
        <v>40934553</v>
      </c>
      <c r="H99" s="1491"/>
    </row>
    <row r="100" spans="1:8">
      <c r="A100" s="2754">
        <v>19</v>
      </c>
      <c r="B100" s="1097" t="s">
        <v>6244</v>
      </c>
      <c r="C100" s="2868">
        <v>15469821</v>
      </c>
      <c r="D100" s="3185">
        <v>797790</v>
      </c>
      <c r="E100" s="3191" t="s">
        <v>6790</v>
      </c>
      <c r="F100" s="3188">
        <v>2702620</v>
      </c>
      <c r="G100" s="3195">
        <f t="shared" si="0"/>
        <v>13564991</v>
      </c>
      <c r="H100" s="1491"/>
    </row>
    <row r="101" spans="1:8">
      <c r="A101" s="2754">
        <v>20</v>
      </c>
      <c r="B101" s="1097" t="s">
        <v>6245</v>
      </c>
      <c r="C101" s="2868">
        <v>743306</v>
      </c>
      <c r="D101" s="3185">
        <v>817376</v>
      </c>
      <c r="E101" s="3191">
        <v>909</v>
      </c>
      <c r="F101" s="3188">
        <v>420835</v>
      </c>
      <c r="G101" s="3195">
        <f t="shared" si="0"/>
        <v>1139847</v>
      </c>
      <c r="H101" s="1491"/>
    </row>
    <row r="102" spans="1:8">
      <c r="A102" s="2754">
        <v>21</v>
      </c>
      <c r="B102" s="1097" t="s">
        <v>6246</v>
      </c>
      <c r="C102" s="2868">
        <v>10556413</v>
      </c>
      <c r="D102" s="3185">
        <v>0</v>
      </c>
      <c r="E102" s="3191">
        <v>254</v>
      </c>
      <c r="F102" s="3188">
        <v>3248127</v>
      </c>
      <c r="G102" s="3195">
        <f t="shared" si="0"/>
        <v>7308286</v>
      </c>
      <c r="H102" s="1491"/>
    </row>
    <row r="103" spans="1:8">
      <c r="A103" s="2754">
        <v>22</v>
      </c>
      <c r="B103" s="1097" t="s">
        <v>6729</v>
      </c>
      <c r="C103" s="2868">
        <v>17513</v>
      </c>
      <c r="D103" s="3185">
        <v>17052</v>
      </c>
      <c r="E103" s="3191"/>
      <c r="F103" s="3188">
        <v>0</v>
      </c>
      <c r="G103" s="3195">
        <f t="shared" si="0"/>
        <v>34565</v>
      </c>
      <c r="H103" s="1491"/>
    </row>
    <row r="104" spans="1:8">
      <c r="A104" s="2754">
        <v>23</v>
      </c>
      <c r="B104" s="1097" t="s">
        <v>6730</v>
      </c>
      <c r="C104" s="2868">
        <v>46328</v>
      </c>
      <c r="D104" s="3185">
        <v>45180</v>
      </c>
      <c r="E104" s="3191"/>
      <c r="F104" s="3188">
        <v>0</v>
      </c>
      <c r="G104" s="3195">
        <f t="shared" si="0"/>
        <v>91508</v>
      </c>
      <c r="H104" s="1491"/>
    </row>
    <row r="105" spans="1:8">
      <c r="A105" s="2754">
        <v>24</v>
      </c>
      <c r="B105" s="1097" t="s">
        <v>6731</v>
      </c>
      <c r="C105" s="2868">
        <v>78721</v>
      </c>
      <c r="D105" s="3185">
        <v>1123382</v>
      </c>
      <c r="E105" s="3191" t="s">
        <v>6791</v>
      </c>
      <c r="F105" s="3188">
        <v>1037319</v>
      </c>
      <c r="G105" s="3195">
        <f t="shared" si="0"/>
        <v>164784</v>
      </c>
      <c r="H105" s="1491"/>
    </row>
    <row r="106" spans="1:8">
      <c r="A106" s="2754">
        <v>25</v>
      </c>
      <c r="B106" s="1097" t="s">
        <v>6732</v>
      </c>
      <c r="C106" s="2868">
        <v>1058249</v>
      </c>
      <c r="D106" s="3185">
        <v>867412</v>
      </c>
      <c r="E106" s="3191">
        <v>908</v>
      </c>
      <c r="F106" s="3188">
        <v>148162</v>
      </c>
      <c r="G106" s="3195">
        <f t="shared" si="0"/>
        <v>1777499</v>
      </c>
      <c r="H106" s="1491"/>
    </row>
    <row r="107" spans="1:8">
      <c r="A107" s="2754">
        <v>26</v>
      </c>
      <c r="B107" s="1097" t="s">
        <v>6733</v>
      </c>
      <c r="C107" s="2868">
        <v>25610</v>
      </c>
      <c r="D107" s="3185">
        <v>1205152</v>
      </c>
      <c r="E107" s="3191">
        <v>928</v>
      </c>
      <c r="F107" s="3188">
        <v>32308</v>
      </c>
      <c r="G107" s="3195">
        <f t="shared" si="0"/>
        <v>1198454</v>
      </c>
      <c r="H107" s="1491"/>
    </row>
    <row r="108" spans="1:8">
      <c r="A108" s="2754">
        <v>27</v>
      </c>
      <c r="B108" s="1097" t="s">
        <v>6734</v>
      </c>
      <c r="C108" s="2868">
        <v>25610</v>
      </c>
      <c r="D108" s="3185">
        <v>1154244</v>
      </c>
      <c r="E108" s="3191">
        <v>928</v>
      </c>
      <c r="F108" s="3188">
        <v>32308</v>
      </c>
      <c r="G108" s="3195">
        <f t="shared" si="0"/>
        <v>1147546</v>
      </c>
      <c r="H108" s="1491"/>
    </row>
    <row r="109" spans="1:8">
      <c r="A109" s="2754">
        <v>28</v>
      </c>
      <c r="B109" s="1097" t="s">
        <v>6735</v>
      </c>
      <c r="C109" s="2868">
        <v>16379461</v>
      </c>
      <c r="D109" s="3185">
        <v>66760554</v>
      </c>
      <c r="E109" s="3191">
        <v>456</v>
      </c>
      <c r="F109" s="3188">
        <v>39985008</v>
      </c>
      <c r="G109" s="3195">
        <f t="shared" si="0"/>
        <v>43155007</v>
      </c>
      <c r="H109" s="1491"/>
    </row>
    <row r="110" spans="1:8">
      <c r="A110" s="2754">
        <v>29</v>
      </c>
      <c r="B110" s="1097" t="s">
        <v>6779</v>
      </c>
      <c r="C110" s="2868">
        <v>0</v>
      </c>
      <c r="D110" s="3185">
        <v>4988368</v>
      </c>
      <c r="E110" s="3191" t="s">
        <v>6792</v>
      </c>
      <c r="F110" s="3188">
        <v>626643</v>
      </c>
      <c r="G110" s="3195">
        <f t="shared" si="0"/>
        <v>4361725</v>
      </c>
      <c r="H110" s="260"/>
    </row>
    <row r="111" spans="1:8">
      <c r="A111" s="2754">
        <v>30</v>
      </c>
      <c r="B111" s="1097" t="s">
        <v>6072</v>
      </c>
      <c r="C111" s="2868">
        <v>0</v>
      </c>
      <c r="D111" s="3185">
        <v>515691</v>
      </c>
      <c r="E111" s="3191">
        <v>908</v>
      </c>
      <c r="F111" s="3188">
        <v>515691</v>
      </c>
      <c r="G111" s="3195">
        <f t="shared" si="0"/>
        <v>0</v>
      </c>
      <c r="H111" s="260"/>
    </row>
    <row r="112" spans="1:8">
      <c r="A112" s="2754">
        <v>31</v>
      </c>
      <c r="B112" s="1097" t="s">
        <v>7257</v>
      </c>
      <c r="C112" s="2868">
        <v>0</v>
      </c>
      <c r="D112" s="3185">
        <v>5148722</v>
      </c>
      <c r="E112" s="3191">
        <v>254</v>
      </c>
      <c r="F112" s="3188">
        <v>75976229</v>
      </c>
      <c r="G112" s="3195">
        <f t="shared" si="0"/>
        <v>-70827507</v>
      </c>
      <c r="H112" s="260"/>
    </row>
    <row r="113" spans="1:8">
      <c r="A113" s="2754">
        <v>32</v>
      </c>
      <c r="B113" s="1097" t="s">
        <v>6780</v>
      </c>
      <c r="C113" s="2868">
        <v>0</v>
      </c>
      <c r="D113" s="3185">
        <v>3190777</v>
      </c>
      <c r="E113" s="3191">
        <v>407.3</v>
      </c>
      <c r="F113" s="3188">
        <v>1577</v>
      </c>
      <c r="G113" s="3195">
        <f t="shared" si="0"/>
        <v>3189200</v>
      </c>
      <c r="H113" s="260"/>
    </row>
    <row r="114" spans="1:8">
      <c r="A114" s="2754">
        <v>33</v>
      </c>
      <c r="B114" s="1097" t="s">
        <v>6781</v>
      </c>
      <c r="C114" s="2868">
        <v>0</v>
      </c>
      <c r="D114" s="3185">
        <v>36744744</v>
      </c>
      <c r="E114" s="3191">
        <v>254</v>
      </c>
      <c r="F114" s="3188">
        <v>30813012</v>
      </c>
      <c r="G114" s="3195">
        <f t="shared" ref="G114:G129" si="1">C114+D114-F114</f>
        <v>5931732</v>
      </c>
      <c r="H114" s="260"/>
    </row>
    <row r="115" spans="1:8">
      <c r="A115" s="2754">
        <v>34</v>
      </c>
      <c r="B115" s="1097" t="s">
        <v>6782</v>
      </c>
      <c r="C115" s="2868">
        <v>0</v>
      </c>
      <c r="D115" s="3185">
        <v>166667</v>
      </c>
      <c r="E115" s="3191"/>
      <c r="F115" s="3188">
        <v>0</v>
      </c>
      <c r="G115" s="3195">
        <f t="shared" si="1"/>
        <v>166667</v>
      </c>
      <c r="H115" s="260"/>
    </row>
    <row r="116" spans="1:8">
      <c r="A116" s="2754">
        <v>35</v>
      </c>
      <c r="B116" s="1097" t="s">
        <v>6783</v>
      </c>
      <c r="C116" s="2868">
        <v>0</v>
      </c>
      <c r="D116" s="3185">
        <v>422571</v>
      </c>
      <c r="E116" s="3191"/>
      <c r="F116" s="3188">
        <v>0</v>
      </c>
      <c r="G116" s="3195">
        <f t="shared" si="1"/>
        <v>422571</v>
      </c>
      <c r="H116" s="260"/>
    </row>
    <row r="117" spans="1:8">
      <c r="A117" s="2754">
        <v>36</v>
      </c>
      <c r="B117" s="1097" t="s">
        <v>6784</v>
      </c>
      <c r="C117" s="2868">
        <v>0</v>
      </c>
      <c r="D117" s="3185">
        <v>182311</v>
      </c>
      <c r="E117" s="3191"/>
      <c r="F117" s="3188">
        <v>0</v>
      </c>
      <c r="G117" s="3195">
        <f t="shared" si="1"/>
        <v>182311</v>
      </c>
      <c r="H117" s="260"/>
    </row>
    <row r="118" spans="1:8">
      <c r="A118" s="2754">
        <v>37</v>
      </c>
      <c r="B118" s="1097" t="s">
        <v>6785</v>
      </c>
      <c r="C118" s="2868">
        <v>0</v>
      </c>
      <c r="D118" s="3185">
        <v>135399</v>
      </c>
      <c r="E118" s="3191"/>
      <c r="F118" s="3188">
        <v>0</v>
      </c>
      <c r="G118" s="3195">
        <f t="shared" si="1"/>
        <v>135399</v>
      </c>
      <c r="H118" s="260"/>
    </row>
    <row r="119" spans="1:8">
      <c r="A119" s="2754">
        <v>38</v>
      </c>
      <c r="B119" s="1097"/>
      <c r="C119" s="2868"/>
      <c r="D119" s="3185"/>
      <c r="E119" s="3191"/>
      <c r="F119" s="3188"/>
      <c r="G119" s="3195">
        <f t="shared" si="1"/>
        <v>0</v>
      </c>
      <c r="H119" s="260"/>
    </row>
    <row r="120" spans="1:8">
      <c r="A120" s="2754">
        <v>39</v>
      </c>
      <c r="B120" s="1097"/>
      <c r="C120" s="2868"/>
      <c r="D120" s="3185"/>
      <c r="E120" s="3191"/>
      <c r="F120" s="3188"/>
      <c r="G120" s="3195">
        <f t="shared" si="1"/>
        <v>0</v>
      </c>
      <c r="H120" s="260"/>
    </row>
    <row r="121" spans="1:8">
      <c r="A121" s="2754">
        <v>40</v>
      </c>
      <c r="B121" s="1097"/>
      <c r="C121" s="2868"/>
      <c r="D121" s="3185"/>
      <c r="E121" s="3191"/>
      <c r="F121" s="3188"/>
      <c r="G121" s="3195">
        <f t="shared" si="1"/>
        <v>0</v>
      </c>
      <c r="H121" s="260"/>
    </row>
    <row r="122" spans="1:8">
      <c r="A122" s="2754">
        <v>41</v>
      </c>
      <c r="B122" s="1097"/>
      <c r="C122" s="2868"/>
      <c r="D122" s="3185"/>
      <c r="E122" s="3191"/>
      <c r="F122" s="3188"/>
      <c r="G122" s="3195">
        <f t="shared" si="1"/>
        <v>0</v>
      </c>
      <c r="H122" s="260"/>
    </row>
    <row r="123" spans="1:8">
      <c r="A123" s="2754">
        <v>42</v>
      </c>
      <c r="B123" s="1097"/>
      <c r="C123" s="2867"/>
      <c r="D123" s="3186"/>
      <c r="E123" s="3192"/>
      <c r="F123" s="2082"/>
      <c r="G123" s="2033">
        <f t="shared" si="1"/>
        <v>0</v>
      </c>
      <c r="H123" s="260"/>
    </row>
    <row r="124" spans="1:8">
      <c r="A124" s="2754">
        <v>43</v>
      </c>
      <c r="B124" s="1097"/>
      <c r="C124" s="2867"/>
      <c r="D124" s="3186"/>
      <c r="E124" s="3192"/>
      <c r="F124" s="2082"/>
      <c r="G124" s="2033">
        <f t="shared" si="1"/>
        <v>0</v>
      </c>
      <c r="H124" s="260"/>
    </row>
    <row r="125" spans="1:8">
      <c r="A125" s="2754">
        <v>44</v>
      </c>
      <c r="B125" s="1097"/>
      <c r="C125" s="2867"/>
      <c r="D125" s="3186"/>
      <c r="E125" s="1097"/>
      <c r="F125" s="2082"/>
      <c r="G125" s="2033">
        <f t="shared" si="1"/>
        <v>0</v>
      </c>
      <c r="H125" s="260"/>
    </row>
    <row r="126" spans="1:8">
      <c r="A126" s="2754">
        <v>45</v>
      </c>
      <c r="B126" s="1097"/>
      <c r="C126" s="2867"/>
      <c r="D126" s="3186"/>
      <c r="E126" s="1097"/>
      <c r="F126" s="2082"/>
      <c r="G126" s="2033">
        <f t="shared" si="1"/>
        <v>0</v>
      </c>
      <c r="H126" s="260"/>
    </row>
    <row r="127" spans="1:8">
      <c r="A127" s="2754">
        <v>46</v>
      </c>
      <c r="B127" s="1097"/>
      <c r="C127" s="2867"/>
      <c r="D127" s="3186"/>
      <c r="E127" s="1097"/>
      <c r="F127" s="2082"/>
      <c r="G127" s="2033">
        <f t="shared" si="1"/>
        <v>0</v>
      </c>
      <c r="H127" s="260"/>
    </row>
    <row r="128" spans="1:8">
      <c r="A128" s="2754">
        <v>47</v>
      </c>
      <c r="B128" s="1097"/>
      <c r="C128" s="2867"/>
      <c r="D128" s="3186"/>
      <c r="E128" s="1097"/>
      <c r="F128" s="2082"/>
      <c r="G128" s="2033">
        <f t="shared" si="1"/>
        <v>0</v>
      </c>
      <c r="H128" s="260"/>
    </row>
    <row r="129" spans="1:8">
      <c r="A129" s="2754">
        <v>48</v>
      </c>
      <c r="B129" s="1097"/>
      <c r="C129" s="2867"/>
      <c r="D129" s="3186"/>
      <c r="E129" s="1097"/>
      <c r="F129" s="2082"/>
      <c r="G129" s="2033">
        <f t="shared" si="1"/>
        <v>0</v>
      </c>
      <c r="H129" s="260"/>
    </row>
    <row r="130" spans="1:8" ht="15.75" thickBot="1">
      <c r="A130" s="2039">
        <v>49</v>
      </c>
      <c r="B130" s="3196" t="s">
        <v>159</v>
      </c>
      <c r="C130" s="3197">
        <f>SUM(C82:C129)</f>
        <v>208131848</v>
      </c>
      <c r="D130" s="3198">
        <f>SUM(D82:D129)</f>
        <v>185205308</v>
      </c>
      <c r="E130" s="3199" t="s">
        <v>1746</v>
      </c>
      <c r="F130" s="3200">
        <f>SUM(F82:F129)</f>
        <v>195346975</v>
      </c>
      <c r="G130" s="3201">
        <f>SUM(G82:G129)</f>
        <v>197990181</v>
      </c>
      <c r="H130" s="336"/>
    </row>
    <row r="131" spans="1:8">
      <c r="B131" s="13" t="s">
        <v>1746</v>
      </c>
      <c r="D131" s="13" t="s">
        <v>1746</v>
      </c>
    </row>
    <row r="132" spans="1:8">
      <c r="A132" s="13" t="s">
        <v>4490</v>
      </c>
    </row>
    <row r="133" spans="1:8">
      <c r="A133" s="3517" t="s">
        <v>522</v>
      </c>
      <c r="B133" s="3517"/>
      <c r="C133" s="3517"/>
      <c r="D133" s="3517"/>
      <c r="E133" s="3517"/>
      <c r="F133" s="3517"/>
      <c r="G133" s="3517"/>
      <c r="H133" s="16"/>
    </row>
    <row r="134" spans="1:8" ht="15.75">
      <c r="A134" s="511"/>
      <c r="B134" s="16"/>
      <c r="C134" s="16"/>
      <c r="D134" s="16"/>
      <c r="E134" s="16"/>
      <c r="F134" s="16"/>
      <c r="G134" s="16"/>
      <c r="H134" s="16"/>
    </row>
    <row r="135" spans="1:8">
      <c r="F135" s="3181"/>
      <c r="H135" s="1699"/>
    </row>
    <row r="136" spans="1:8">
      <c r="A136" s="13" t="str">
        <f>'Data Sheet'!$C$25</f>
        <v xml:space="preserve">Niagara Mohawk Power Corporation </v>
      </c>
      <c r="F136" s="552" t="str">
        <f>'Data Sheet'!$C$40</f>
        <v>April 30, 2025</v>
      </c>
      <c r="G136" s="13" t="str">
        <f>'Data Sheet'!$C$38</f>
        <v>December 31, 2024</v>
      </c>
    </row>
    <row r="138" spans="1:8">
      <c r="A138" s="16"/>
      <c r="B138" s="16"/>
      <c r="C138" s="16"/>
      <c r="D138" s="16"/>
      <c r="E138" s="16"/>
      <c r="F138" s="16"/>
      <c r="G138" s="16"/>
    </row>
    <row r="139" spans="1:8">
      <c r="A139" s="2769"/>
      <c r="B139" s="76"/>
      <c r="C139" s="2860"/>
      <c r="D139" s="2860"/>
      <c r="E139" s="2029"/>
      <c r="F139" s="2029"/>
      <c r="G139" s="75"/>
    </row>
    <row r="140" spans="1:8">
      <c r="A140" s="2511"/>
      <c r="C140" s="1097"/>
      <c r="D140" s="1097"/>
      <c r="E140" s="2678"/>
      <c r="F140" s="2678"/>
      <c r="G140" s="72"/>
    </row>
    <row r="141" spans="1:8" ht="15.75">
      <c r="A141" s="2936"/>
      <c r="B141" s="70"/>
      <c r="C141" s="2875"/>
      <c r="D141" s="2875"/>
      <c r="E141" s="2771"/>
      <c r="F141" s="2771"/>
      <c r="G141" s="1152"/>
    </row>
    <row r="142" spans="1:8">
      <c r="A142" s="2511"/>
      <c r="C142" s="1097"/>
      <c r="D142" s="1097"/>
      <c r="E142" s="2678"/>
      <c r="F142" s="2678"/>
      <c r="G142" s="72"/>
    </row>
    <row r="143" spans="1:8">
      <c r="A143" s="2511"/>
      <c r="C143" s="1097"/>
      <c r="D143" s="1097"/>
      <c r="E143" s="2678"/>
      <c r="F143" s="2678"/>
      <c r="G143" s="72"/>
    </row>
    <row r="144" spans="1:8">
      <c r="A144" s="2511"/>
      <c r="C144" s="1097"/>
      <c r="D144" s="1097"/>
      <c r="E144" s="2678"/>
      <c r="F144" s="2678"/>
      <c r="G144" s="72"/>
    </row>
    <row r="145" spans="1:7">
      <c r="A145" s="2511"/>
      <c r="C145" s="1097"/>
      <c r="D145" s="1097"/>
      <c r="E145" s="2678"/>
      <c r="F145" s="2678"/>
      <c r="G145" s="72"/>
    </row>
    <row r="146" spans="1:7">
      <c r="A146" s="2511"/>
      <c r="C146" s="1097"/>
      <c r="D146" s="1097"/>
      <c r="E146" s="2678"/>
      <c r="F146" s="2678"/>
      <c r="G146" s="72"/>
    </row>
    <row r="147" spans="1:7">
      <c r="A147" s="2511"/>
      <c r="C147" s="1097"/>
      <c r="D147" s="1097"/>
      <c r="E147" s="2678"/>
      <c r="F147" s="2678"/>
      <c r="G147" s="72"/>
    </row>
    <row r="148" spans="1:7">
      <c r="A148" s="2511"/>
      <c r="B148" s="246"/>
      <c r="C148" s="1097"/>
      <c r="D148" s="1008"/>
      <c r="E148" s="2751"/>
      <c r="F148" s="2678"/>
      <c r="G148" s="72"/>
    </row>
    <row r="149" spans="1:7">
      <c r="A149" s="2511"/>
      <c r="C149" s="1097"/>
      <c r="D149" s="1097"/>
      <c r="E149" s="2678"/>
      <c r="F149" s="2678"/>
      <c r="G149" s="72"/>
    </row>
    <row r="150" spans="1:7">
      <c r="A150" s="2511"/>
      <c r="C150" s="1097"/>
      <c r="D150" s="1097"/>
      <c r="E150" s="2678"/>
      <c r="F150" s="2678"/>
      <c r="G150" s="72"/>
    </row>
    <row r="151" spans="1:7">
      <c r="A151" s="2511"/>
      <c r="C151" s="1097"/>
      <c r="D151" s="1097"/>
      <c r="E151" s="2678"/>
      <c r="F151" s="2678"/>
      <c r="G151" s="72"/>
    </row>
    <row r="152" spans="1:7">
      <c r="A152" s="2511"/>
      <c r="C152" s="1097"/>
      <c r="D152" s="1097"/>
      <c r="E152" s="2678"/>
      <c r="F152" s="2678"/>
      <c r="G152" s="72"/>
    </row>
    <row r="153" spans="1:7">
      <c r="A153" s="2511"/>
      <c r="C153" s="1097"/>
      <c r="D153" s="1097"/>
      <c r="E153" s="2678"/>
      <c r="F153" s="2678"/>
      <c r="G153" s="72"/>
    </row>
    <row r="154" spans="1:7">
      <c r="A154" s="2511"/>
      <c r="C154" s="1097"/>
      <c r="D154" s="1097"/>
      <c r="E154" s="2678"/>
      <c r="F154" s="2678"/>
      <c r="G154" s="72"/>
    </row>
    <row r="155" spans="1:7">
      <c r="A155" s="2511"/>
      <c r="C155" s="1097"/>
      <c r="D155" s="1097"/>
      <c r="E155" s="2678"/>
      <c r="F155" s="2678"/>
      <c r="G155" s="72"/>
    </row>
    <row r="156" spans="1:7">
      <c r="A156" s="2511"/>
      <c r="C156" s="1097"/>
      <c r="D156" s="1097"/>
      <c r="E156" s="2678"/>
      <c r="F156" s="2678"/>
      <c r="G156" s="72"/>
    </row>
    <row r="157" spans="1:7">
      <c r="A157" s="2511"/>
      <c r="C157" s="1097"/>
      <c r="D157" s="1097"/>
      <c r="E157" s="2678"/>
      <c r="F157" s="2678"/>
      <c r="G157" s="72"/>
    </row>
    <row r="158" spans="1:7">
      <c r="A158" s="2511"/>
      <c r="C158" s="1097"/>
      <c r="D158" s="1097"/>
      <c r="E158" s="2678"/>
      <c r="F158" s="2678"/>
      <c r="G158" s="72"/>
    </row>
    <row r="159" spans="1:7">
      <c r="A159" s="2511"/>
      <c r="C159" s="1097"/>
      <c r="D159" s="1097"/>
      <c r="E159" s="2678"/>
      <c r="F159" s="2678"/>
      <c r="G159" s="72"/>
    </row>
    <row r="160" spans="1:7">
      <c r="A160" s="2511"/>
      <c r="C160" s="1097"/>
      <c r="D160" s="1097"/>
      <c r="E160" s="2678"/>
      <c r="F160" s="2678"/>
      <c r="G160" s="72"/>
    </row>
    <row r="161" spans="1:7">
      <c r="A161" s="2511"/>
      <c r="C161" s="1097"/>
      <c r="D161" s="1097"/>
      <c r="E161" s="2678"/>
      <c r="F161" s="2678"/>
      <c r="G161" s="72"/>
    </row>
    <row r="162" spans="1:7">
      <c r="A162" s="2511"/>
      <c r="C162" s="1097"/>
      <c r="D162" s="1097"/>
      <c r="E162" s="2678"/>
      <c r="F162" s="2678"/>
      <c r="G162" s="72"/>
    </row>
    <row r="163" spans="1:7">
      <c r="A163" s="2511"/>
      <c r="C163" s="1097"/>
      <c r="D163" s="1097"/>
      <c r="E163" s="2678"/>
      <c r="F163" s="2678"/>
      <c r="G163" s="72"/>
    </row>
    <row r="164" spans="1:7">
      <c r="A164" s="2511"/>
      <c r="C164" s="1097"/>
      <c r="D164" s="1097"/>
      <c r="E164" s="2678"/>
      <c r="F164" s="2678"/>
      <c r="G164" s="72"/>
    </row>
    <row r="165" spans="1:7">
      <c r="A165" s="2511"/>
      <c r="C165" s="1097"/>
      <c r="D165" s="1097"/>
      <c r="E165" s="2678"/>
      <c r="F165" s="2678"/>
      <c r="G165" s="72"/>
    </row>
    <row r="166" spans="1:7">
      <c r="A166" s="2511"/>
      <c r="C166" s="1097"/>
      <c r="D166" s="1097"/>
      <c r="E166" s="2678"/>
      <c r="F166" s="2678"/>
      <c r="G166" s="72"/>
    </row>
    <row r="167" spans="1:7">
      <c r="A167" s="2511"/>
      <c r="C167" s="1097"/>
      <c r="D167" s="1097"/>
      <c r="E167" s="2678"/>
      <c r="F167" s="2678"/>
      <c r="G167" s="72"/>
    </row>
    <row r="168" spans="1:7">
      <c r="A168" s="2511"/>
      <c r="C168" s="1097"/>
      <c r="D168" s="1097"/>
      <c r="E168" s="2678"/>
      <c r="F168" s="2678"/>
      <c r="G168" s="72"/>
    </row>
    <row r="169" spans="1:7">
      <c r="A169" s="2511"/>
      <c r="C169" s="1097"/>
      <c r="D169" s="1097"/>
      <c r="E169" s="2678"/>
      <c r="F169" s="2678"/>
      <c r="G169" s="72"/>
    </row>
    <row r="170" spans="1:7">
      <c r="A170" s="2511"/>
      <c r="C170" s="1097"/>
      <c r="D170" s="1097"/>
      <c r="E170" s="2678"/>
      <c r="F170" s="2678"/>
      <c r="G170" s="72"/>
    </row>
    <row r="171" spans="1:7">
      <c r="A171" s="2511"/>
      <c r="C171" s="1097"/>
      <c r="D171" s="1097"/>
      <c r="E171" s="2678"/>
      <c r="F171" s="2678"/>
      <c r="G171" s="72"/>
    </row>
    <row r="172" spans="1:7">
      <c r="A172" s="2511"/>
      <c r="C172" s="1097"/>
      <c r="D172" s="1097"/>
      <c r="E172" s="2678"/>
      <c r="F172" s="2678"/>
      <c r="G172" s="72"/>
    </row>
    <row r="173" spans="1:7">
      <c r="A173" s="2511"/>
      <c r="C173" s="1097"/>
      <c r="D173" s="1097"/>
      <c r="E173" s="2678"/>
      <c r="F173" s="2678"/>
      <c r="G173" s="72"/>
    </row>
    <row r="174" spans="1:7">
      <c r="A174" s="2511"/>
      <c r="C174" s="1097"/>
      <c r="D174" s="1097"/>
      <c r="E174" s="2678"/>
      <c r="F174" s="2678"/>
      <c r="G174" s="72"/>
    </row>
    <row r="175" spans="1:7">
      <c r="A175" s="2511"/>
      <c r="C175" s="1097"/>
      <c r="D175" s="1097"/>
      <c r="E175" s="2678"/>
      <c r="F175" s="2678"/>
      <c r="G175" s="72"/>
    </row>
    <row r="176" spans="1:7">
      <c r="A176" s="2511"/>
      <c r="C176" s="1097"/>
      <c r="D176" s="1097"/>
      <c r="E176" s="2678"/>
      <c r="F176" s="2678"/>
      <c r="G176" s="72"/>
    </row>
    <row r="177" spans="1:7">
      <c r="A177" s="2511"/>
      <c r="C177" s="1097"/>
      <c r="D177" s="1097"/>
      <c r="E177" s="2678"/>
      <c r="F177" s="2678"/>
      <c r="G177" s="72"/>
    </row>
    <row r="178" spans="1:7">
      <c r="A178" s="2511"/>
      <c r="C178" s="1903"/>
      <c r="D178" s="1903"/>
      <c r="E178" s="2678"/>
      <c r="F178" s="2678"/>
      <c r="G178" s="72"/>
    </row>
    <row r="179" spans="1:7">
      <c r="A179" s="2511"/>
      <c r="E179" s="2678"/>
      <c r="F179" s="2678"/>
      <c r="G179" s="72"/>
    </row>
    <row r="180" spans="1:7" ht="15.75" thickBot="1">
      <c r="A180" s="1980"/>
      <c r="B180" s="2713"/>
      <c r="C180" s="2713"/>
      <c r="D180" s="2713"/>
      <c r="E180" s="2273"/>
      <c r="F180" s="2678"/>
      <c r="G180" s="72"/>
    </row>
    <row r="181" spans="1:7">
      <c r="A181" s="2675"/>
      <c r="F181" s="2678"/>
      <c r="G181" s="264"/>
    </row>
    <row r="182" spans="1:7">
      <c r="A182" s="2675"/>
      <c r="F182" s="2678"/>
      <c r="G182" s="72"/>
    </row>
    <row r="183" spans="1:7">
      <c r="A183" s="2675"/>
      <c r="F183" s="2678"/>
      <c r="G183" s="72"/>
    </row>
    <row r="184" spans="1:7">
      <c r="A184" s="2675"/>
      <c r="F184" s="2678"/>
      <c r="G184" s="72"/>
    </row>
    <row r="185" spans="1:7">
      <c r="A185" s="2675"/>
      <c r="F185" s="2678"/>
      <c r="G185" s="72"/>
    </row>
    <row r="186" spans="1:7">
      <c r="A186" s="2675"/>
      <c r="F186" s="2678"/>
      <c r="G186" s="72"/>
    </row>
    <row r="187" spans="1:7">
      <c r="A187" s="2675"/>
      <c r="F187" s="2678"/>
      <c r="G187" s="72"/>
    </row>
    <row r="188" spans="1:7">
      <c r="A188" s="2675"/>
      <c r="F188" s="2678"/>
      <c r="G188" s="72"/>
    </row>
    <row r="189" spans="1:7">
      <c r="A189" s="2675"/>
      <c r="F189" s="2678"/>
      <c r="G189" s="72"/>
    </row>
    <row r="190" spans="1:7">
      <c r="A190" s="2675"/>
      <c r="F190" s="2678"/>
      <c r="G190" s="72"/>
    </row>
    <row r="191" spans="1:7">
      <c r="A191" s="2675"/>
      <c r="F191" s="2678"/>
      <c r="G191" s="72"/>
    </row>
    <row r="192" spans="1:7" ht="15.75" thickBot="1">
      <c r="A192" s="2772"/>
      <c r="B192" s="1206"/>
      <c r="C192" s="1206"/>
      <c r="D192" s="1206"/>
      <c r="E192" s="96"/>
      <c r="F192" s="2773"/>
      <c r="G192" s="97"/>
    </row>
    <row r="193" spans="1:7">
      <c r="A193" s="2675" t="s">
        <v>4495</v>
      </c>
      <c r="E193" s="231" t="s">
        <v>458</v>
      </c>
      <c r="F193" s="2678"/>
    </row>
    <row r="194" spans="1:7">
      <c r="A194" s="2675"/>
      <c r="F194" s="2678"/>
    </row>
    <row r="195" spans="1:7" ht="15.75">
      <c r="A195" s="2741" t="s">
        <v>523</v>
      </c>
      <c r="B195" s="16"/>
      <c r="C195" s="16"/>
      <c r="D195" s="70"/>
      <c r="E195" s="16"/>
      <c r="F195" s="2679"/>
      <c r="G195" s="16"/>
    </row>
    <row r="196" spans="1:7" ht="15.75">
      <c r="A196" s="2774" t="s">
        <v>1156</v>
      </c>
      <c r="B196" s="16"/>
      <c r="C196" s="16"/>
      <c r="D196" s="16"/>
      <c r="E196" s="16"/>
      <c r="F196" s="2679"/>
      <c r="G196" s="16"/>
    </row>
    <row r="197" spans="1:7">
      <c r="A197" s="2675"/>
      <c r="F197" s="2767"/>
    </row>
    <row r="198" spans="1:7" ht="15.75" thickBot="1">
      <c r="A198" s="2675" t="str">
        <f>'Data Sheet'!$C$25</f>
        <v xml:space="preserve">Niagara Mohawk Power Corporation </v>
      </c>
      <c r="F198" s="2768" t="str">
        <f>'Data Sheet'!$C$40</f>
        <v>April 30, 2025</v>
      </c>
      <c r="G198" s="13" t="str">
        <f>'Data Sheet'!$C$38</f>
        <v>December 31, 2024</v>
      </c>
    </row>
    <row r="199" spans="1:7" ht="15.75" thickBot="1">
      <c r="A199" s="2775"/>
      <c r="B199" s="2776"/>
      <c r="C199" s="2776"/>
      <c r="D199" s="2776"/>
      <c r="E199" s="2776"/>
      <c r="F199" s="2777"/>
      <c r="G199" s="67"/>
    </row>
    <row r="200" spans="1:7">
      <c r="A200" s="16"/>
      <c r="B200" s="16"/>
      <c r="C200" s="16"/>
      <c r="D200" s="16"/>
      <c r="E200" s="16"/>
      <c r="F200" s="16"/>
      <c r="G200" s="69"/>
    </row>
    <row r="201" spans="1:7">
      <c r="A201" s="76"/>
      <c r="B201" s="76"/>
      <c r="C201" s="76"/>
      <c r="D201" s="76"/>
      <c r="E201" s="76"/>
      <c r="F201" s="76"/>
      <c r="G201" s="75"/>
    </row>
    <row r="202" spans="1:7">
      <c r="G202" s="72"/>
    </row>
    <row r="203" spans="1:7" ht="15.75">
      <c r="A203" s="70"/>
      <c r="B203" s="70"/>
      <c r="C203" s="70"/>
      <c r="D203" s="70"/>
      <c r="E203" s="70"/>
      <c r="F203" s="70"/>
      <c r="G203" s="1152"/>
    </row>
    <row r="204" spans="1:7">
      <c r="G204" s="72"/>
    </row>
    <row r="205" spans="1:7">
      <c r="G205" s="72"/>
    </row>
    <row r="206" spans="1:7">
      <c r="G206" s="72"/>
    </row>
    <row r="207" spans="1:7">
      <c r="G207" s="72"/>
    </row>
    <row r="208" spans="1:7">
      <c r="G208" s="72"/>
    </row>
    <row r="209" spans="2:7">
      <c r="G209" s="72"/>
    </row>
    <row r="210" spans="2:7">
      <c r="B210" s="246"/>
      <c r="D210" s="246"/>
      <c r="E210" s="246"/>
      <c r="G210" s="72"/>
    </row>
    <row r="211" spans="2:7">
      <c r="G211" s="72"/>
    </row>
    <row r="212" spans="2:7">
      <c r="G212" s="72"/>
    </row>
    <row r="213" spans="2:7">
      <c r="G213" s="72"/>
    </row>
    <row r="214" spans="2:7">
      <c r="G214" s="72"/>
    </row>
    <row r="215" spans="2:7">
      <c r="G215" s="72"/>
    </row>
    <row r="216" spans="2:7">
      <c r="G216" s="72"/>
    </row>
    <row r="217" spans="2:7">
      <c r="G217" s="72"/>
    </row>
    <row r="218" spans="2:7">
      <c r="G218" s="72"/>
    </row>
    <row r="219" spans="2:7">
      <c r="G219" s="72"/>
    </row>
    <row r="220" spans="2:7">
      <c r="G220" s="72"/>
    </row>
    <row r="221" spans="2:7">
      <c r="G221" s="72"/>
    </row>
    <row r="222" spans="2:7">
      <c r="G222" s="72"/>
    </row>
    <row r="223" spans="2:7">
      <c r="G223" s="72"/>
    </row>
    <row r="224" spans="2:7">
      <c r="G224" s="72"/>
    </row>
    <row r="225" spans="7:7">
      <c r="G225" s="72"/>
    </row>
    <row r="226" spans="7:7">
      <c r="G226" s="72"/>
    </row>
    <row r="227" spans="7:7">
      <c r="G227" s="72"/>
    </row>
    <row r="228" spans="7:7">
      <c r="G228" s="72"/>
    </row>
    <row r="229" spans="7:7">
      <c r="G229" s="72"/>
    </row>
    <row r="230" spans="7:7">
      <c r="G230" s="72"/>
    </row>
    <row r="231" spans="7:7">
      <c r="G231" s="72"/>
    </row>
    <row r="232" spans="7:7">
      <c r="G232" s="72"/>
    </row>
    <row r="233" spans="7:7">
      <c r="G233" s="72"/>
    </row>
    <row r="234" spans="7:7">
      <c r="G234" s="72"/>
    </row>
    <row r="235" spans="7:7">
      <c r="G235" s="72"/>
    </row>
    <row r="236" spans="7:7">
      <c r="G236" s="72"/>
    </row>
    <row r="237" spans="7:7">
      <c r="G237" s="72"/>
    </row>
    <row r="238" spans="7:7">
      <c r="G238" s="72"/>
    </row>
    <row r="239" spans="7:7">
      <c r="G239" s="72"/>
    </row>
    <row r="240" spans="7:7">
      <c r="G240" s="72"/>
    </row>
    <row r="241" spans="1:7">
      <c r="G241" s="72"/>
    </row>
    <row r="242" spans="1:7">
      <c r="G242" s="72"/>
    </row>
    <row r="243" spans="1:7">
      <c r="G243" s="264"/>
    </row>
    <row r="244" spans="1:7">
      <c r="G244" s="72"/>
    </row>
    <row r="245" spans="1:7">
      <c r="G245" s="72"/>
    </row>
    <row r="246" spans="1:7">
      <c r="G246" s="72"/>
    </row>
    <row r="247" spans="1:7">
      <c r="G247" s="72"/>
    </row>
    <row r="248" spans="1:7">
      <c r="G248" s="72"/>
    </row>
    <row r="249" spans="1:7">
      <c r="G249" s="72"/>
    </row>
    <row r="250" spans="1:7">
      <c r="G250" s="72"/>
    </row>
    <row r="251" spans="1:7">
      <c r="G251" s="72"/>
    </row>
    <row r="252" spans="1:7">
      <c r="G252" s="72"/>
    </row>
    <row r="253" spans="1:7">
      <c r="G253" s="72"/>
    </row>
    <row r="254" spans="1:7" ht="15.75" thickBot="1">
      <c r="A254" s="96"/>
      <c r="B254" s="1206"/>
      <c r="C254" s="1206"/>
      <c r="D254" s="1206"/>
      <c r="E254" s="96"/>
      <c r="F254" s="96"/>
      <c r="G254" s="97"/>
    </row>
    <row r="255" spans="1:7">
      <c r="A255" s="13" t="s">
        <v>4495</v>
      </c>
      <c r="E255" s="231" t="s">
        <v>458</v>
      </c>
    </row>
    <row r="257" spans="1:7" ht="15.75">
      <c r="A257" s="16" t="s">
        <v>5931</v>
      </c>
      <c r="B257" s="16"/>
      <c r="C257" s="16"/>
      <c r="D257" s="70"/>
      <c r="E257" s="16"/>
      <c r="F257" s="16"/>
      <c r="G257" s="16"/>
    </row>
    <row r="258" spans="1:7" ht="15.75">
      <c r="A258" s="511" t="s">
        <v>1156</v>
      </c>
      <c r="B258" s="16"/>
      <c r="C258" s="16"/>
      <c r="D258" s="16"/>
      <c r="E258" s="16"/>
      <c r="F258" s="16"/>
      <c r="G258" s="16"/>
    </row>
    <row r="259" spans="1:7">
      <c r="F259" s="1699"/>
    </row>
    <row r="260" spans="1:7" ht="15.75" thickBot="1">
      <c r="A260" s="13" t="str">
        <f>'Data Sheet'!$C$25</f>
        <v xml:space="preserve">Niagara Mohawk Power Corporation </v>
      </c>
      <c r="F260" s="550" t="str">
        <f>'Data Sheet'!$C$40</f>
        <v>April 30, 2025</v>
      </c>
      <c r="G260" s="13" t="str">
        <f>'Data Sheet'!$C$38</f>
        <v>December 31, 2024</v>
      </c>
    </row>
    <row r="261" spans="1:7">
      <c r="A261" s="66"/>
      <c r="B261" s="66"/>
      <c r="C261" s="66"/>
      <c r="D261" s="66"/>
      <c r="E261" s="66"/>
      <c r="F261" s="66"/>
      <c r="G261" s="67"/>
    </row>
    <row r="262" spans="1:7">
      <c r="A262" s="16"/>
      <c r="B262" s="16"/>
      <c r="C262" s="16"/>
      <c r="D262" s="16"/>
      <c r="E262" s="16"/>
      <c r="F262" s="16"/>
      <c r="G262" s="69"/>
    </row>
    <row r="263" spans="1:7">
      <c r="A263" s="76"/>
      <c r="B263" s="76"/>
      <c r="C263" s="76"/>
      <c r="D263" s="76"/>
      <c r="E263" s="76"/>
      <c r="F263" s="76"/>
      <c r="G263" s="75"/>
    </row>
    <row r="264" spans="1:7">
      <c r="G264" s="72"/>
    </row>
    <row r="265" spans="1:7" ht="15.75">
      <c r="A265" s="70"/>
      <c r="B265" s="70"/>
      <c r="C265" s="70"/>
      <c r="D265" s="70"/>
      <c r="E265" s="70"/>
      <c r="F265" s="70"/>
      <c r="G265" s="1152"/>
    </row>
    <row r="266" spans="1:7">
      <c r="G266" s="72"/>
    </row>
    <row r="267" spans="1:7">
      <c r="G267" s="72"/>
    </row>
    <row r="268" spans="1:7">
      <c r="G268" s="72"/>
    </row>
    <row r="269" spans="1:7">
      <c r="G269" s="72"/>
    </row>
    <row r="270" spans="1:7">
      <c r="G270" s="72"/>
    </row>
    <row r="271" spans="1:7">
      <c r="G271" s="72"/>
    </row>
    <row r="272" spans="1:7">
      <c r="B272" s="246"/>
      <c r="D272" s="246"/>
      <c r="E272" s="246"/>
      <c r="G272" s="72"/>
    </row>
    <row r="273" spans="7:7">
      <c r="G273" s="72"/>
    </row>
    <row r="274" spans="7:7">
      <c r="G274" s="72"/>
    </row>
    <row r="275" spans="7:7">
      <c r="G275" s="72"/>
    </row>
    <row r="276" spans="7:7">
      <c r="G276" s="72"/>
    </row>
    <row r="277" spans="7:7">
      <c r="G277" s="72"/>
    </row>
    <row r="278" spans="7:7">
      <c r="G278" s="72"/>
    </row>
    <row r="279" spans="7:7">
      <c r="G279" s="72"/>
    </row>
    <row r="280" spans="7:7">
      <c r="G280" s="72"/>
    </row>
    <row r="281" spans="7:7">
      <c r="G281" s="72"/>
    </row>
    <row r="282" spans="7:7">
      <c r="G282" s="72"/>
    </row>
    <row r="283" spans="7:7">
      <c r="G283" s="72"/>
    </row>
    <row r="284" spans="7:7">
      <c r="G284" s="72"/>
    </row>
    <row r="285" spans="7:7">
      <c r="G285" s="72"/>
    </row>
    <row r="286" spans="7:7">
      <c r="G286" s="72"/>
    </row>
    <row r="287" spans="7:7">
      <c r="G287" s="72"/>
    </row>
    <row r="288" spans="7:7">
      <c r="G288" s="72"/>
    </row>
    <row r="289" spans="7:7">
      <c r="G289" s="72"/>
    </row>
    <row r="290" spans="7:7">
      <c r="G290" s="72"/>
    </row>
    <row r="291" spans="7:7">
      <c r="G291" s="72"/>
    </row>
    <row r="292" spans="7:7">
      <c r="G292" s="72"/>
    </row>
    <row r="293" spans="7:7">
      <c r="G293" s="72"/>
    </row>
    <row r="294" spans="7:7">
      <c r="G294" s="72"/>
    </row>
    <row r="295" spans="7:7">
      <c r="G295" s="72"/>
    </row>
    <row r="296" spans="7:7">
      <c r="G296" s="72"/>
    </row>
    <row r="297" spans="7:7">
      <c r="G297" s="72"/>
    </row>
    <row r="298" spans="7:7">
      <c r="G298" s="72"/>
    </row>
    <row r="299" spans="7:7">
      <c r="G299" s="72"/>
    </row>
    <row r="300" spans="7:7">
      <c r="G300" s="72"/>
    </row>
    <row r="301" spans="7:7">
      <c r="G301" s="72"/>
    </row>
    <row r="302" spans="7:7">
      <c r="G302" s="72"/>
    </row>
    <row r="303" spans="7:7">
      <c r="G303" s="72"/>
    </row>
    <row r="304" spans="7:7">
      <c r="G304" s="72"/>
    </row>
    <row r="305" spans="1:7">
      <c r="G305" s="264"/>
    </row>
    <row r="306" spans="1:7">
      <c r="G306" s="72"/>
    </row>
    <row r="307" spans="1:7">
      <c r="G307" s="72"/>
    </row>
    <row r="308" spans="1:7">
      <c r="G308" s="72"/>
    </row>
    <row r="309" spans="1:7">
      <c r="G309" s="72"/>
    </row>
    <row r="310" spans="1:7">
      <c r="G310" s="72"/>
    </row>
    <row r="311" spans="1:7">
      <c r="G311" s="72"/>
    </row>
    <row r="312" spans="1:7">
      <c r="G312" s="72"/>
    </row>
    <row r="313" spans="1:7">
      <c r="G313" s="72"/>
    </row>
    <row r="314" spans="1:7">
      <c r="G314" s="72"/>
    </row>
    <row r="315" spans="1:7">
      <c r="G315" s="72"/>
    </row>
    <row r="316" spans="1:7" ht="15.75" thickBot="1">
      <c r="A316" s="96"/>
      <c r="B316" s="1206"/>
      <c r="C316" s="1206"/>
      <c r="D316" s="1206"/>
      <c r="E316" s="96"/>
      <c r="F316" s="96"/>
      <c r="G316" s="97"/>
    </row>
    <row r="317" spans="1:7">
      <c r="A317" s="13" t="s">
        <v>4495</v>
      </c>
      <c r="E317" s="231" t="s">
        <v>458</v>
      </c>
    </row>
    <row r="319" spans="1:7" ht="15.75">
      <c r="A319" s="16" t="s">
        <v>5931</v>
      </c>
      <c r="B319" s="16"/>
      <c r="C319" s="16"/>
      <c r="D319" s="70"/>
      <c r="E319" s="16"/>
      <c r="F319" s="16"/>
      <c r="G319" s="16"/>
    </row>
  </sheetData>
  <mergeCells count="3">
    <mergeCell ref="A70:G70"/>
    <mergeCell ref="A133:G133"/>
    <mergeCell ref="A72:G72"/>
  </mergeCells>
  <printOptions horizontalCentered="1" verticalCentered="1"/>
  <pageMargins left="0.5" right="0.5" top="0.5" bottom="0.5" header="0.5" footer="0.5"/>
  <pageSetup scale="58" orientation="portrait" r:id="rId1"/>
  <headerFooter alignWithMargins="0"/>
  <rowBreaks count="4" manualBreakCount="4">
    <brk id="72" max="6" man="1"/>
    <brk id="133" max="6" man="1"/>
    <brk id="195" max="6" man="1"/>
    <brk id="257" max="6" man="1"/>
  </rowBreaks>
  <customProperties>
    <customPr name="_pios_id" r:id="rId2"/>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ransitionEvaluation="1">
    <tabColor rgb="FF92D050"/>
  </sheetPr>
  <dimension ref="A1:V200"/>
  <sheetViews>
    <sheetView view="pageBreakPreview" zoomScale="60" zoomScaleNormal="70" workbookViewId="0">
      <selection activeCell="I1" sqref="I1:U1048576"/>
    </sheetView>
  </sheetViews>
  <sheetFormatPr defaultColWidth="9.6640625" defaultRowHeight="15"/>
  <cols>
    <col min="1" max="1" width="4.6640625" style="13" customWidth="1"/>
    <col min="2" max="2" width="38.44140625" style="13" customWidth="1"/>
    <col min="3" max="3" width="14.6640625" style="13" customWidth="1"/>
    <col min="4" max="4" width="16" style="13" customWidth="1"/>
    <col min="5" max="5" width="13" style="13" customWidth="1"/>
    <col min="6" max="7" width="16.44140625" style="13" customWidth="1"/>
    <col min="8" max="8" width="8.6640625" style="13" customWidth="1"/>
    <col min="9" max="9" width="12.6640625" customWidth="1"/>
    <col min="10" max="10" width="19.6640625" customWidth="1"/>
    <col min="11" max="13" width="8" customWidth="1"/>
    <col min="16" max="16" width="8.44140625" customWidth="1"/>
    <col min="21" max="21" width="17" bestFit="1" customWidth="1"/>
    <col min="22" max="16384" width="9.6640625" style="13"/>
  </cols>
  <sheetData>
    <row r="1" spans="1:22" ht="16.5" customHeight="1">
      <c r="A1" s="31" t="s">
        <v>1757</v>
      </c>
      <c r="B1" s="66"/>
      <c r="C1" s="188" t="s">
        <v>3200</v>
      </c>
      <c r="D1" s="66"/>
      <c r="E1" s="186"/>
      <c r="F1" s="66" t="s">
        <v>1759</v>
      </c>
      <c r="G1" s="215" t="s">
        <v>1760</v>
      </c>
    </row>
    <row r="2" spans="1:22" ht="16.5" customHeight="1">
      <c r="A2" s="71" t="str">
        <f>'Data Sheet'!$C$25</f>
        <v xml:space="preserve">Niagara Mohawk Power Corporation </v>
      </c>
      <c r="C2" s="90" t="s">
        <v>5792</v>
      </c>
      <c r="E2" s="80"/>
      <c r="F2" s="13" t="s">
        <v>3219</v>
      </c>
      <c r="G2" s="82"/>
    </row>
    <row r="3" spans="1:22" ht="16.5" customHeight="1">
      <c r="A3" s="73"/>
      <c r="B3" s="76"/>
      <c r="C3" s="92" t="s">
        <v>1121</v>
      </c>
      <c r="D3" s="76"/>
      <c r="E3" s="80"/>
      <c r="F3" s="560" t="str">
        <f>'Data Sheet'!$C$40</f>
        <v>April 30, 2025</v>
      </c>
      <c r="G3" s="94" t="str">
        <f>'Data Sheet'!$C$38</f>
        <v>December 31, 2024</v>
      </c>
    </row>
    <row r="4" spans="1:22" ht="16.5" customHeight="1">
      <c r="A4" s="189" t="s">
        <v>524</v>
      </c>
      <c r="B4" s="190"/>
      <c r="C4" s="190"/>
      <c r="D4" s="74"/>
      <c r="E4" s="190"/>
      <c r="F4" s="190"/>
      <c r="G4" s="191"/>
      <c r="V4" s="1696"/>
    </row>
    <row r="5" spans="1:22" ht="16.5" customHeight="1">
      <c r="A5" s="71"/>
      <c r="G5" s="72"/>
    </row>
    <row r="6" spans="1:22" ht="16.5" customHeight="1">
      <c r="A6" s="71"/>
      <c r="B6" s="13" t="s">
        <v>525</v>
      </c>
      <c r="G6" s="72"/>
    </row>
    <row r="7" spans="1:22" ht="16.5" customHeight="1">
      <c r="A7" s="71"/>
      <c r="B7" s="13" t="s">
        <v>526</v>
      </c>
      <c r="G7" s="72"/>
    </row>
    <row r="8" spans="1:22" ht="16.5" customHeight="1">
      <c r="A8" s="71"/>
      <c r="B8" s="13" t="s">
        <v>4509</v>
      </c>
      <c r="G8" s="72"/>
    </row>
    <row r="9" spans="1:22" ht="16.5" customHeight="1">
      <c r="A9" s="71"/>
      <c r="B9" s="13" t="s">
        <v>527</v>
      </c>
      <c r="G9" s="72"/>
    </row>
    <row r="10" spans="1:22" ht="16.5" customHeight="1">
      <c r="A10" s="194"/>
      <c r="B10" s="88"/>
      <c r="C10" s="88"/>
      <c r="D10" s="88"/>
      <c r="E10" s="903" t="s">
        <v>528</v>
      </c>
      <c r="F10" s="190"/>
      <c r="G10" s="89"/>
    </row>
    <row r="11" spans="1:22" ht="16.5" customHeight="1">
      <c r="A11" s="196"/>
      <c r="B11" s="90"/>
      <c r="C11" s="245" t="s">
        <v>529</v>
      </c>
      <c r="D11" s="90"/>
      <c r="E11" s="245" t="s">
        <v>163</v>
      </c>
      <c r="F11" s="90"/>
      <c r="G11" s="195" t="s">
        <v>1791</v>
      </c>
      <c r="H11" s="246"/>
    </row>
    <row r="12" spans="1:22" ht="16.5" customHeight="1">
      <c r="A12" s="196" t="s">
        <v>1686</v>
      </c>
      <c r="B12" s="245" t="s">
        <v>530</v>
      </c>
      <c r="C12" s="245" t="s">
        <v>531</v>
      </c>
      <c r="D12" s="245" t="s">
        <v>516</v>
      </c>
      <c r="E12" s="245" t="s">
        <v>498</v>
      </c>
      <c r="F12" s="245" t="s">
        <v>1795</v>
      </c>
      <c r="G12" s="195" t="s">
        <v>2434</v>
      </c>
      <c r="H12" s="246"/>
    </row>
    <row r="13" spans="1:22" ht="16.5" customHeight="1">
      <c r="A13" s="197" t="s">
        <v>1689</v>
      </c>
      <c r="B13" s="277" t="s">
        <v>2935</v>
      </c>
      <c r="C13" s="277" t="s">
        <v>532</v>
      </c>
      <c r="D13" s="277" t="s">
        <v>2937</v>
      </c>
      <c r="E13" s="277" t="s">
        <v>2938</v>
      </c>
      <c r="F13" s="277" t="s">
        <v>518</v>
      </c>
      <c r="G13" s="198" t="s">
        <v>533</v>
      </c>
      <c r="H13" s="246"/>
    </row>
    <row r="14" spans="1:22">
      <c r="A14" s="196">
        <v>1</v>
      </c>
      <c r="B14" s="1409" t="s">
        <v>5381</v>
      </c>
      <c r="C14" s="1404">
        <v>-911106</v>
      </c>
      <c r="D14" s="1404">
        <v>32208496</v>
      </c>
      <c r="E14" s="2544" t="s">
        <v>5383</v>
      </c>
      <c r="F14" s="1404">
        <v>31881028</v>
      </c>
      <c r="G14" s="2543">
        <v>-583638</v>
      </c>
      <c r="H14" s="1491"/>
    </row>
    <row r="15" spans="1:22">
      <c r="A15" s="196">
        <v>2</v>
      </c>
      <c r="B15" s="1409"/>
      <c r="C15" s="1404"/>
      <c r="D15" s="1404"/>
      <c r="E15" s="1404"/>
      <c r="F15" s="1404"/>
      <c r="G15" s="2543"/>
      <c r="H15" s="1491"/>
    </row>
    <row r="16" spans="1:22">
      <c r="A16" s="196">
        <v>3</v>
      </c>
      <c r="B16" s="1409" t="s">
        <v>6829</v>
      </c>
      <c r="C16" s="1404">
        <v>0</v>
      </c>
      <c r="D16" s="1404">
        <v>56760446</v>
      </c>
      <c r="E16" s="2544">
        <v>107</v>
      </c>
      <c r="F16" s="1404">
        <v>26246617</v>
      </c>
      <c r="G16" s="2543">
        <v>30513829</v>
      </c>
      <c r="H16" s="1491"/>
    </row>
    <row r="17" spans="1:8">
      <c r="A17" s="196">
        <v>4</v>
      </c>
      <c r="B17" s="1409"/>
      <c r="C17" s="1404"/>
      <c r="D17" s="1404"/>
      <c r="E17" s="2544"/>
      <c r="F17" s="1404"/>
      <c r="G17" s="2543"/>
      <c r="H17" s="1491"/>
    </row>
    <row r="18" spans="1:8">
      <c r="A18" s="196">
        <v>5</v>
      </c>
      <c r="B18" s="1409" t="s">
        <v>5093</v>
      </c>
      <c r="C18" s="1404">
        <v>1878377</v>
      </c>
      <c r="D18" s="1404">
        <v>154628486551</v>
      </c>
      <c r="E18" s="2544" t="s">
        <v>5382</v>
      </c>
      <c r="F18" s="1404">
        <v>154630306177</v>
      </c>
      <c r="G18" s="2543">
        <f>C18+D18-F18</f>
        <v>58751</v>
      </c>
      <c r="H18" s="1491"/>
    </row>
    <row r="19" spans="1:8">
      <c r="A19" s="196">
        <v>6</v>
      </c>
      <c r="B19" s="1409"/>
      <c r="C19" s="1404"/>
      <c r="D19" s="1404"/>
      <c r="E19" s="2544"/>
      <c r="F19" s="1404"/>
      <c r="G19" s="2543"/>
      <c r="H19" s="1491"/>
    </row>
    <row r="20" spans="1:8">
      <c r="A20" s="196">
        <v>7</v>
      </c>
      <c r="B20" s="1409"/>
      <c r="C20" s="1404"/>
      <c r="D20" s="1404"/>
      <c r="E20" s="2544"/>
      <c r="F20" s="1404"/>
      <c r="G20" s="2543"/>
      <c r="H20" s="1491"/>
    </row>
    <row r="21" spans="1:8">
      <c r="A21" s="196">
        <v>8</v>
      </c>
      <c r="B21" s="1409"/>
      <c r="C21" s="1404"/>
      <c r="D21" s="1404"/>
      <c r="E21" s="2544"/>
      <c r="F21" s="1404"/>
      <c r="G21" s="2543"/>
      <c r="H21" s="1491"/>
    </row>
    <row r="22" spans="1:8">
      <c r="A22" s="196">
        <v>9</v>
      </c>
      <c r="B22" s="1403"/>
      <c r="C22" s="1404"/>
      <c r="D22" s="1404"/>
      <c r="E22" s="2544"/>
      <c r="F22" s="1404"/>
      <c r="G22" s="2543"/>
      <c r="H22" s="1491"/>
    </row>
    <row r="23" spans="1:8">
      <c r="A23" s="196">
        <v>10</v>
      </c>
      <c r="B23" s="1403"/>
      <c r="C23" s="1404"/>
      <c r="D23" s="1404"/>
      <c r="E23" s="2544"/>
      <c r="F23" s="1404"/>
      <c r="G23" s="2543"/>
      <c r="H23" s="1491"/>
    </row>
    <row r="24" spans="1:8">
      <c r="A24" s="196">
        <v>11</v>
      </c>
      <c r="B24" s="1403"/>
      <c r="C24" s="1404"/>
      <c r="D24" s="1404"/>
      <c r="E24" s="2544"/>
      <c r="F24" s="1404"/>
      <c r="G24" s="2543"/>
      <c r="H24" s="1491"/>
    </row>
    <row r="25" spans="1:8">
      <c r="A25" s="196">
        <v>12</v>
      </c>
      <c r="B25" s="1403"/>
      <c r="C25" s="1404"/>
      <c r="D25" s="1404"/>
      <c r="E25" s="2544"/>
      <c r="F25" s="1404"/>
      <c r="G25" s="2543"/>
      <c r="H25" s="1491"/>
    </row>
    <row r="26" spans="1:8">
      <c r="A26" s="196">
        <v>13</v>
      </c>
      <c r="B26" s="1403"/>
      <c r="C26" s="1404"/>
      <c r="D26" s="1404"/>
      <c r="E26" s="2544"/>
      <c r="F26" s="1404"/>
      <c r="G26" s="2543"/>
      <c r="H26" s="1491"/>
    </row>
    <row r="27" spans="1:8">
      <c r="A27" s="196">
        <v>14</v>
      </c>
      <c r="B27" s="1208"/>
      <c r="C27" s="1234"/>
      <c r="D27" s="1234"/>
      <c r="E27" s="1234"/>
      <c r="F27" s="1234"/>
      <c r="G27" s="238"/>
      <c r="H27" s="260"/>
    </row>
    <row r="28" spans="1:8">
      <c r="A28" s="196">
        <v>15</v>
      </c>
      <c r="B28" s="1208"/>
      <c r="C28" s="1234"/>
      <c r="D28" s="1234"/>
      <c r="E28" s="1234"/>
      <c r="F28" s="1234"/>
      <c r="G28" s="238"/>
      <c r="H28" s="260"/>
    </row>
    <row r="29" spans="1:8">
      <c r="A29" s="196">
        <v>16</v>
      </c>
      <c r="B29" s="1208"/>
      <c r="C29" s="1234"/>
      <c r="D29" s="1234"/>
      <c r="E29" s="1234"/>
      <c r="F29" s="1234"/>
      <c r="G29" s="238"/>
      <c r="H29" s="260"/>
    </row>
    <row r="30" spans="1:8">
      <c r="A30" s="196">
        <v>17</v>
      </c>
      <c r="B30" s="1208"/>
      <c r="C30" s="1234"/>
      <c r="D30" s="1234"/>
      <c r="E30" s="1234"/>
      <c r="F30" s="1234"/>
      <c r="G30" s="238"/>
      <c r="H30" s="260"/>
    </row>
    <row r="31" spans="1:8">
      <c r="A31" s="196">
        <v>18</v>
      </c>
      <c r="B31" s="1208"/>
      <c r="C31" s="1234"/>
      <c r="D31" s="1234"/>
      <c r="E31" s="1234"/>
      <c r="F31" s="1234"/>
      <c r="G31" s="238"/>
      <c r="H31" s="260"/>
    </row>
    <row r="32" spans="1:8">
      <c r="A32" s="196">
        <v>19</v>
      </c>
      <c r="B32" s="1208"/>
      <c r="C32" s="1234"/>
      <c r="D32" s="1234"/>
      <c r="E32" s="1234"/>
      <c r="F32" s="1234"/>
      <c r="G32" s="238"/>
      <c r="H32" s="260"/>
    </row>
    <row r="33" spans="1:8">
      <c r="A33" s="196">
        <v>20</v>
      </c>
      <c r="B33" s="1208"/>
      <c r="C33" s="1234"/>
      <c r="D33" s="1234"/>
      <c r="E33" s="1234"/>
      <c r="F33" s="1234"/>
      <c r="G33" s="238"/>
      <c r="H33" s="260"/>
    </row>
    <row r="34" spans="1:8">
      <c r="A34" s="196">
        <v>21</v>
      </c>
      <c r="B34" s="1208"/>
      <c r="C34" s="1234"/>
      <c r="D34" s="1234"/>
      <c r="E34" s="1234"/>
      <c r="F34" s="1234"/>
      <c r="G34" s="238"/>
      <c r="H34" s="260"/>
    </row>
    <row r="35" spans="1:8">
      <c r="A35" s="196">
        <v>22</v>
      </c>
      <c r="B35" s="1208"/>
      <c r="C35" s="1234"/>
      <c r="D35" s="1234"/>
      <c r="E35" s="1234"/>
      <c r="F35" s="1234"/>
      <c r="G35" s="238"/>
      <c r="H35" s="260"/>
    </row>
    <row r="36" spans="1:8">
      <c r="A36" s="196">
        <v>23</v>
      </c>
      <c r="B36" s="1208"/>
      <c r="C36" s="1234"/>
      <c r="D36" s="1234"/>
      <c r="E36" s="1234"/>
      <c r="F36" s="1234"/>
      <c r="G36" s="238"/>
      <c r="H36" s="260"/>
    </row>
    <row r="37" spans="1:8">
      <c r="A37" s="196">
        <v>24</v>
      </c>
      <c r="B37" s="1235"/>
      <c r="C37" s="1234"/>
      <c r="D37" s="1234"/>
      <c r="E37" s="1234"/>
      <c r="F37" s="1234"/>
      <c r="G37" s="238"/>
      <c r="H37" s="260"/>
    </row>
    <row r="38" spans="1:8">
      <c r="A38" s="196">
        <v>25</v>
      </c>
      <c r="B38" s="1235"/>
      <c r="C38" s="1234"/>
      <c r="D38" s="1234"/>
      <c r="E38" s="1234"/>
      <c r="F38" s="1234"/>
      <c r="G38" s="238"/>
      <c r="H38" s="260"/>
    </row>
    <row r="39" spans="1:8">
      <c r="A39" s="196">
        <v>26</v>
      </c>
      <c r="B39" s="1235"/>
      <c r="C39" s="1234"/>
      <c r="D39" s="1234"/>
      <c r="E39" s="1234"/>
      <c r="F39" s="1234"/>
      <c r="G39" s="238"/>
      <c r="H39" s="260"/>
    </row>
    <row r="40" spans="1:8">
      <c r="A40" s="196">
        <v>27</v>
      </c>
      <c r="B40" s="1235"/>
      <c r="C40" s="1234"/>
      <c r="D40" s="1234"/>
      <c r="E40" s="1234"/>
      <c r="F40" s="1234"/>
      <c r="G40" s="238"/>
      <c r="H40" s="260"/>
    </row>
    <row r="41" spans="1:8">
      <c r="A41" s="196">
        <v>28</v>
      </c>
      <c r="B41" s="1235"/>
      <c r="C41" s="1234"/>
      <c r="D41" s="1234"/>
      <c r="E41" s="1234"/>
      <c r="F41" s="1234"/>
      <c r="G41" s="238"/>
      <c r="H41" s="260"/>
    </row>
    <row r="42" spans="1:8">
      <c r="A42" s="196">
        <v>29</v>
      </c>
      <c r="B42" s="1235"/>
      <c r="C42" s="1234"/>
      <c r="D42" s="1234"/>
      <c r="E42" s="1234"/>
      <c r="F42" s="1234"/>
      <c r="G42" s="238"/>
      <c r="H42" s="260"/>
    </row>
    <row r="43" spans="1:8">
      <c r="A43" s="196">
        <v>30</v>
      </c>
      <c r="B43" s="1235"/>
      <c r="C43" s="1234"/>
      <c r="D43" s="1234"/>
      <c r="E43" s="1234"/>
      <c r="F43" s="1234"/>
      <c r="G43" s="238"/>
      <c r="H43" s="260"/>
    </row>
    <row r="44" spans="1:8">
      <c r="A44" s="196">
        <v>31</v>
      </c>
      <c r="B44" s="1235"/>
      <c r="C44" s="1234"/>
      <c r="D44" s="1234"/>
      <c r="E44" s="1234"/>
      <c r="F44" s="1234"/>
      <c r="G44" s="238"/>
      <c r="H44" s="260"/>
    </row>
    <row r="45" spans="1:8">
      <c r="A45" s="196">
        <v>32</v>
      </c>
      <c r="B45" s="1235"/>
      <c r="C45" s="1234"/>
      <c r="D45" s="1234"/>
      <c r="E45" s="1234"/>
      <c r="F45" s="1234"/>
      <c r="G45" s="238"/>
      <c r="H45" s="260"/>
    </row>
    <row r="46" spans="1:8">
      <c r="A46" s="196">
        <v>33</v>
      </c>
      <c r="B46" s="1235"/>
      <c r="C46" s="1234"/>
      <c r="D46" s="1234"/>
      <c r="E46" s="1234"/>
      <c r="F46" s="1234"/>
      <c r="G46" s="238"/>
      <c r="H46" s="260"/>
    </row>
    <row r="47" spans="1:8">
      <c r="A47" s="196">
        <v>34</v>
      </c>
      <c r="B47" s="1235"/>
      <c r="C47" s="1234"/>
      <c r="D47" s="1234"/>
      <c r="E47" s="1234"/>
      <c r="F47" s="1234"/>
      <c r="G47" s="238"/>
      <c r="H47" s="260"/>
    </row>
    <row r="48" spans="1:8">
      <c r="A48" s="196">
        <v>35</v>
      </c>
      <c r="B48" s="1235"/>
      <c r="C48" s="1234"/>
      <c r="D48" s="1234"/>
      <c r="E48" s="1234"/>
      <c r="F48" s="1234"/>
      <c r="G48" s="238"/>
      <c r="H48" s="260"/>
    </row>
    <row r="49" spans="1:8">
      <c r="A49" s="196">
        <v>36</v>
      </c>
      <c r="B49" s="1235"/>
      <c r="C49" s="1234"/>
      <c r="D49" s="1234"/>
      <c r="E49" s="1234"/>
      <c r="F49" s="1234"/>
      <c r="G49" s="238"/>
      <c r="H49" s="260"/>
    </row>
    <row r="50" spans="1:8">
      <c r="A50" s="196">
        <v>37</v>
      </c>
      <c r="B50" s="1235"/>
      <c r="C50" s="1234"/>
      <c r="D50" s="1234"/>
      <c r="E50" s="1234"/>
      <c r="F50" s="1234"/>
      <c r="G50" s="238"/>
      <c r="H50" s="260"/>
    </row>
    <row r="51" spans="1:8">
      <c r="A51" s="196">
        <v>38</v>
      </c>
      <c r="B51" s="1235"/>
      <c r="C51" s="1234"/>
      <c r="D51" s="1234"/>
      <c r="E51" s="1234"/>
      <c r="F51" s="1234"/>
      <c r="G51" s="238"/>
      <c r="H51" s="260"/>
    </row>
    <row r="52" spans="1:8">
      <c r="A52" s="196">
        <v>39</v>
      </c>
      <c r="B52" s="1235"/>
      <c r="C52" s="1234"/>
      <c r="D52" s="1234"/>
      <c r="E52" s="1234"/>
      <c r="F52" s="1234"/>
      <c r="G52" s="238"/>
      <c r="H52" s="260"/>
    </row>
    <row r="53" spans="1:8">
      <c r="A53" s="196">
        <v>40</v>
      </c>
      <c r="B53" s="1235"/>
      <c r="C53" s="1234"/>
      <c r="D53" s="1234"/>
      <c r="E53" s="1234"/>
      <c r="F53" s="1234"/>
      <c r="G53" s="238"/>
      <c r="H53" s="260"/>
    </row>
    <row r="54" spans="1:8">
      <c r="A54" s="196">
        <v>41</v>
      </c>
      <c r="B54" s="1235"/>
      <c r="C54" s="1234"/>
      <c r="D54" s="1234"/>
      <c r="E54" s="1234"/>
      <c r="F54" s="1234"/>
      <c r="G54" s="238"/>
      <c r="H54" s="260"/>
    </row>
    <row r="55" spans="1:8">
      <c r="A55" s="196">
        <v>42</v>
      </c>
      <c r="B55" s="1235"/>
      <c r="C55" s="1234"/>
      <c r="D55" s="1234"/>
      <c r="E55" s="1234"/>
      <c r="F55" s="1234"/>
      <c r="G55" s="238"/>
      <c r="H55" s="260"/>
    </row>
    <row r="56" spans="1:8">
      <c r="A56" s="196">
        <v>43</v>
      </c>
      <c r="B56" s="1235"/>
      <c r="C56" s="1234"/>
      <c r="D56" s="1234"/>
      <c r="E56" s="1234"/>
      <c r="F56" s="1234"/>
      <c r="G56" s="238"/>
      <c r="H56" s="260"/>
    </row>
    <row r="57" spans="1:8">
      <c r="A57" s="196">
        <v>44</v>
      </c>
      <c r="B57" s="1235"/>
      <c r="C57" s="1234"/>
      <c r="D57" s="1234"/>
      <c r="E57" s="1234"/>
      <c r="F57" s="1234"/>
      <c r="G57" s="238"/>
      <c r="H57" s="260"/>
    </row>
    <row r="58" spans="1:8">
      <c r="A58" s="196" t="s">
        <v>2310</v>
      </c>
      <c r="B58" s="1235"/>
      <c r="C58" s="1234"/>
      <c r="D58" s="1234"/>
      <c r="E58" s="1234"/>
      <c r="F58" s="1234"/>
      <c r="G58" s="238"/>
      <c r="H58" s="260"/>
    </row>
    <row r="59" spans="1:8">
      <c r="A59" s="196">
        <v>46</v>
      </c>
      <c r="B59" s="1403"/>
      <c r="C59" s="1404"/>
      <c r="D59" s="1404"/>
      <c r="E59" s="2541"/>
      <c r="F59" s="1404"/>
      <c r="G59" s="238"/>
      <c r="H59" s="260"/>
    </row>
    <row r="60" spans="1:8">
      <c r="A60" s="196">
        <v>47</v>
      </c>
      <c r="B60" s="225" t="s">
        <v>534</v>
      </c>
      <c r="C60" s="208">
        <f>SUM(C14:C59)</f>
        <v>967271</v>
      </c>
      <c r="D60" s="222">
        <f>SUM(D14:D59)</f>
        <v>154717455493</v>
      </c>
      <c r="E60" s="2541"/>
      <c r="F60" s="222">
        <f>SUM(F14:F59)</f>
        <v>154688433822</v>
      </c>
      <c r="G60" s="222">
        <f>SUM(G14:G59)</f>
        <v>29988942</v>
      </c>
      <c r="H60" s="260"/>
    </row>
    <row r="61" spans="1:8">
      <c r="A61" s="196">
        <v>48</v>
      </c>
      <c r="B61" s="83" t="s">
        <v>535</v>
      </c>
      <c r="C61" s="1236"/>
      <c r="D61" s="1236"/>
      <c r="E61" s="1234"/>
      <c r="F61" s="1236"/>
      <c r="G61" s="238"/>
      <c r="H61" s="260"/>
    </row>
    <row r="62" spans="1:8">
      <c r="A62" s="196"/>
      <c r="B62" s="85" t="s">
        <v>536</v>
      </c>
      <c r="C62" s="2541"/>
      <c r="D62" s="2541"/>
      <c r="E62" s="2541"/>
      <c r="F62" s="2541"/>
      <c r="G62" s="226"/>
      <c r="H62" s="1893"/>
    </row>
    <row r="63" spans="1:8" ht="15.75" thickBot="1">
      <c r="A63" s="280">
        <v>49</v>
      </c>
      <c r="B63" s="1223" t="s">
        <v>159</v>
      </c>
      <c r="C63" s="405">
        <f>C60+C61</f>
        <v>967271</v>
      </c>
      <c r="D63" s="405">
        <f>D60+D61</f>
        <v>154717455493</v>
      </c>
      <c r="E63" s="2542"/>
      <c r="F63" s="405">
        <f>F60+F61</f>
        <v>154688433822</v>
      </c>
      <c r="G63" s="1224">
        <f>G60+G61</f>
        <v>29988942</v>
      </c>
      <c r="H63" s="336"/>
    </row>
    <row r="65" spans="1:8">
      <c r="A65" s="13" t="s">
        <v>4497</v>
      </c>
    </row>
    <row r="66" spans="1:8">
      <c r="A66" s="3517" t="s">
        <v>537</v>
      </c>
      <c r="B66" s="3517"/>
      <c r="C66" s="3517"/>
      <c r="D66" s="3517"/>
      <c r="E66" s="3517"/>
      <c r="F66" s="3517"/>
      <c r="G66" s="3517"/>
      <c r="H66" s="16"/>
    </row>
    <row r="67" spans="1:8" ht="15.75">
      <c r="A67" s="70" t="s">
        <v>538</v>
      </c>
      <c r="B67" s="16"/>
      <c r="C67" s="16"/>
      <c r="D67" s="16"/>
      <c r="E67" s="16"/>
      <c r="F67" s="16"/>
      <c r="G67" s="16"/>
      <c r="H67" s="16"/>
    </row>
    <row r="69" spans="1:8" ht="15.75" thickBot="1">
      <c r="A69" s="13" t="str">
        <f>'Data Sheet'!$C$25</f>
        <v xml:space="preserve">Niagara Mohawk Power Corporation </v>
      </c>
      <c r="F69" s="550" t="str">
        <f>'Data Sheet'!$C$40</f>
        <v>April 30, 2025</v>
      </c>
      <c r="G69" s="13" t="str">
        <f>'Data Sheet'!$C$38</f>
        <v>December 31, 2024</v>
      </c>
    </row>
    <row r="70" spans="1:8">
      <c r="A70" s="31"/>
      <c r="B70" s="66"/>
      <c r="C70" s="66"/>
      <c r="D70" s="66"/>
      <c r="E70" s="66"/>
      <c r="F70" s="66"/>
      <c r="G70" s="67"/>
    </row>
    <row r="71" spans="1:8">
      <c r="A71" s="263" t="s">
        <v>524</v>
      </c>
      <c r="B71" s="16"/>
      <c r="C71" s="16"/>
      <c r="D71" s="16"/>
      <c r="E71" s="16"/>
      <c r="F71" s="16"/>
      <c r="G71" s="69"/>
      <c r="H71" s="16"/>
    </row>
    <row r="72" spans="1:8">
      <c r="A72" s="73"/>
      <c r="B72" s="76"/>
      <c r="C72" s="76"/>
      <c r="D72" s="76"/>
      <c r="E72" s="76"/>
      <c r="F72" s="76"/>
      <c r="G72" s="75"/>
    </row>
    <row r="73" spans="1:8">
      <c r="A73" s="194"/>
      <c r="B73" s="88"/>
      <c r="C73" s="88"/>
      <c r="D73" s="88"/>
      <c r="E73" s="903" t="s">
        <v>528</v>
      </c>
      <c r="F73" s="190"/>
      <c r="G73" s="89"/>
    </row>
    <row r="74" spans="1:8">
      <c r="A74" s="196"/>
      <c r="B74" s="90"/>
      <c r="C74" s="245" t="s">
        <v>529</v>
      </c>
      <c r="D74" s="90"/>
      <c r="E74" s="245" t="s">
        <v>163</v>
      </c>
      <c r="F74" s="90"/>
      <c r="G74" s="195" t="s">
        <v>1791</v>
      </c>
      <c r="H74" s="246"/>
    </row>
    <row r="75" spans="1:8">
      <c r="A75" s="196"/>
      <c r="B75" s="245" t="s">
        <v>530</v>
      </c>
      <c r="C75" s="245" t="s">
        <v>531</v>
      </c>
      <c r="D75" s="245" t="s">
        <v>516</v>
      </c>
      <c r="E75" s="245" t="s">
        <v>498</v>
      </c>
      <c r="F75" s="245" t="s">
        <v>1795</v>
      </c>
      <c r="G75" s="195" t="s">
        <v>2434</v>
      </c>
      <c r="H75" s="246"/>
    </row>
    <row r="76" spans="1:8">
      <c r="A76" s="197"/>
      <c r="B76" s="277" t="s">
        <v>2935</v>
      </c>
      <c r="C76" s="277" t="s">
        <v>532</v>
      </c>
      <c r="D76" s="277" t="s">
        <v>2937</v>
      </c>
      <c r="E76" s="277" t="s">
        <v>2938</v>
      </c>
      <c r="F76" s="277" t="s">
        <v>518</v>
      </c>
      <c r="G76" s="198" t="s">
        <v>533</v>
      </c>
      <c r="H76" s="246"/>
    </row>
    <row r="77" spans="1:8">
      <c r="A77" s="71"/>
      <c r="B77" s="77"/>
      <c r="C77" s="260"/>
      <c r="D77" s="270"/>
      <c r="F77" s="270"/>
      <c r="G77" s="238">
        <f t="shared" ref="G77:G125" si="0">C77+D77-F77</f>
        <v>0</v>
      </c>
      <c r="H77" s="260"/>
    </row>
    <row r="78" spans="1:8">
      <c r="A78" s="71"/>
      <c r="B78" s="77"/>
      <c r="C78" s="260"/>
      <c r="D78" s="270"/>
      <c r="F78" s="270"/>
      <c r="G78" s="238">
        <f t="shared" si="0"/>
        <v>0</v>
      </c>
      <c r="H78" s="260"/>
    </row>
    <row r="79" spans="1:8">
      <c r="A79" s="71"/>
      <c r="B79" s="77"/>
      <c r="C79" s="260"/>
      <c r="D79" s="270"/>
      <c r="F79" s="270"/>
      <c r="G79" s="238">
        <f t="shared" si="0"/>
        <v>0</v>
      </c>
      <c r="H79" s="260"/>
    </row>
    <row r="80" spans="1:8">
      <c r="A80" s="71"/>
      <c r="B80" s="77"/>
      <c r="C80" s="260"/>
      <c r="D80" s="270"/>
      <c r="F80" s="270"/>
      <c r="G80" s="238">
        <f t="shared" si="0"/>
        <v>0</v>
      </c>
      <c r="H80" s="260"/>
    </row>
    <row r="81" spans="1:8">
      <c r="A81" s="71"/>
      <c r="B81" s="77"/>
      <c r="C81" s="260"/>
      <c r="D81" s="270"/>
      <c r="F81" s="270"/>
      <c r="G81" s="238">
        <f t="shared" si="0"/>
        <v>0</v>
      </c>
      <c r="H81" s="260"/>
    </row>
    <row r="82" spans="1:8">
      <c r="A82" s="71"/>
      <c r="B82" s="77"/>
      <c r="C82" s="282"/>
      <c r="D82" s="270"/>
      <c r="E82" s="246"/>
      <c r="F82" s="1237"/>
      <c r="G82" s="238">
        <f t="shared" si="0"/>
        <v>0</v>
      </c>
      <c r="H82" s="260"/>
    </row>
    <row r="83" spans="1:8">
      <c r="A83" s="71"/>
      <c r="B83" s="77"/>
      <c r="C83" s="260"/>
      <c r="D83" s="270"/>
      <c r="F83" s="270"/>
      <c r="G83" s="238">
        <f t="shared" si="0"/>
        <v>0</v>
      </c>
      <c r="H83" s="260"/>
    </row>
    <row r="84" spans="1:8">
      <c r="A84" s="71"/>
      <c r="B84" s="77"/>
      <c r="C84" s="260"/>
      <c r="D84" s="270"/>
      <c r="F84" s="270"/>
      <c r="G84" s="238">
        <f t="shared" si="0"/>
        <v>0</v>
      </c>
      <c r="H84" s="260"/>
    </row>
    <row r="85" spans="1:8">
      <c r="A85" s="71"/>
      <c r="B85" s="77"/>
      <c r="C85" s="260"/>
      <c r="D85" s="270"/>
      <c r="F85" s="270"/>
      <c r="G85" s="238">
        <f t="shared" si="0"/>
        <v>0</v>
      </c>
      <c r="H85" s="260"/>
    </row>
    <row r="86" spans="1:8">
      <c r="A86" s="71"/>
      <c r="B86" s="77"/>
      <c r="C86" s="260"/>
      <c r="D86" s="270"/>
      <c r="F86" s="270"/>
      <c r="G86" s="238">
        <f t="shared" si="0"/>
        <v>0</v>
      </c>
      <c r="H86" s="260"/>
    </row>
    <row r="87" spans="1:8">
      <c r="A87" s="71"/>
      <c r="B87" s="77"/>
      <c r="C87" s="260"/>
      <c r="D87" s="270"/>
      <c r="F87" s="270"/>
      <c r="G87" s="238">
        <f t="shared" si="0"/>
        <v>0</v>
      </c>
      <c r="H87" s="260"/>
    </row>
    <row r="88" spans="1:8">
      <c r="A88" s="71"/>
      <c r="B88" s="77"/>
      <c r="C88" s="260"/>
      <c r="D88" s="270"/>
      <c r="F88" s="270"/>
      <c r="G88" s="238">
        <f t="shared" si="0"/>
        <v>0</v>
      </c>
      <c r="H88" s="260"/>
    </row>
    <row r="89" spans="1:8">
      <c r="A89" s="71"/>
      <c r="B89" s="77"/>
      <c r="C89" s="260"/>
      <c r="D89" s="270"/>
      <c r="F89" s="270"/>
      <c r="G89" s="238">
        <f t="shared" si="0"/>
        <v>0</v>
      </c>
      <c r="H89" s="260"/>
    </row>
    <row r="90" spans="1:8">
      <c r="A90" s="71"/>
      <c r="B90" s="77"/>
      <c r="C90" s="260"/>
      <c r="D90" s="270"/>
      <c r="F90" s="270"/>
      <c r="G90" s="238">
        <f t="shared" si="0"/>
        <v>0</v>
      </c>
      <c r="H90" s="260"/>
    </row>
    <row r="91" spans="1:8">
      <c r="A91" s="71"/>
      <c r="B91" s="77"/>
      <c r="C91" s="260"/>
      <c r="D91" s="270"/>
      <c r="F91" s="270"/>
      <c r="G91" s="238">
        <f t="shared" si="0"/>
        <v>0</v>
      </c>
      <c r="H91" s="260"/>
    </row>
    <row r="92" spans="1:8">
      <c r="A92" s="71"/>
      <c r="B92" s="77"/>
      <c r="C92" s="260"/>
      <c r="D92" s="270"/>
      <c r="F92" s="270"/>
      <c r="G92" s="238">
        <f t="shared" si="0"/>
        <v>0</v>
      </c>
      <c r="H92" s="260"/>
    </row>
    <row r="93" spans="1:8">
      <c r="A93" s="71"/>
      <c r="B93" s="77"/>
      <c r="C93" s="260"/>
      <c r="D93" s="270"/>
      <c r="F93" s="270"/>
      <c r="G93" s="238">
        <f t="shared" si="0"/>
        <v>0</v>
      </c>
      <c r="H93" s="260"/>
    </row>
    <row r="94" spans="1:8">
      <c r="A94" s="71"/>
      <c r="B94" s="77"/>
      <c r="C94" s="260"/>
      <c r="D94" s="270"/>
      <c r="F94" s="270"/>
      <c r="G94" s="238">
        <f t="shared" si="0"/>
        <v>0</v>
      </c>
      <c r="H94" s="260"/>
    </row>
    <row r="95" spans="1:8">
      <c r="A95" s="71"/>
      <c r="B95" s="77"/>
      <c r="C95" s="260"/>
      <c r="D95" s="270"/>
      <c r="F95" s="270"/>
      <c r="G95" s="238">
        <f t="shared" si="0"/>
        <v>0</v>
      </c>
      <c r="H95" s="260"/>
    </row>
    <row r="96" spans="1:8">
      <c r="A96" s="71"/>
      <c r="B96" s="77"/>
      <c r="C96" s="260"/>
      <c r="D96" s="270"/>
      <c r="F96" s="270"/>
      <c r="G96" s="238">
        <f t="shared" si="0"/>
        <v>0</v>
      </c>
      <c r="H96" s="260"/>
    </row>
    <row r="97" spans="1:8">
      <c r="A97" s="71"/>
      <c r="B97" s="77"/>
      <c r="C97" s="260"/>
      <c r="D97" s="270"/>
      <c r="F97" s="270"/>
      <c r="G97" s="238">
        <f t="shared" si="0"/>
        <v>0</v>
      </c>
      <c r="H97" s="260"/>
    </row>
    <row r="98" spans="1:8">
      <c r="A98" s="71"/>
      <c r="B98" s="77"/>
      <c r="C98" s="260"/>
      <c r="D98" s="270"/>
      <c r="F98" s="270"/>
      <c r="G98" s="238">
        <f t="shared" si="0"/>
        <v>0</v>
      </c>
      <c r="H98" s="260"/>
    </row>
    <row r="99" spans="1:8">
      <c r="A99" s="71"/>
      <c r="B99" s="77"/>
      <c r="C99" s="260"/>
      <c r="D99" s="270"/>
      <c r="F99" s="270"/>
      <c r="G99" s="238">
        <f t="shared" si="0"/>
        <v>0</v>
      </c>
      <c r="H99" s="260"/>
    </row>
    <row r="100" spans="1:8">
      <c r="A100" s="71"/>
      <c r="B100" s="77"/>
      <c r="C100" s="260"/>
      <c r="D100" s="270"/>
      <c r="F100" s="270"/>
      <c r="G100" s="238">
        <f t="shared" si="0"/>
        <v>0</v>
      </c>
      <c r="H100" s="260"/>
    </row>
    <row r="101" spans="1:8">
      <c r="A101" s="71"/>
      <c r="B101" s="77"/>
      <c r="C101" s="260"/>
      <c r="D101" s="270"/>
      <c r="F101" s="270"/>
      <c r="G101" s="238">
        <f t="shared" si="0"/>
        <v>0</v>
      </c>
      <c r="H101" s="260"/>
    </row>
    <row r="102" spans="1:8">
      <c r="A102" s="71"/>
      <c r="B102" s="77"/>
      <c r="C102" s="260"/>
      <c r="D102" s="270"/>
      <c r="F102" s="270"/>
      <c r="G102" s="238">
        <f t="shared" si="0"/>
        <v>0</v>
      </c>
      <c r="H102" s="260"/>
    </row>
    <row r="103" spans="1:8">
      <c r="A103" s="71"/>
      <c r="B103" s="77"/>
      <c r="C103" s="260"/>
      <c r="D103" s="270"/>
      <c r="F103" s="270"/>
      <c r="G103" s="238">
        <f t="shared" si="0"/>
        <v>0</v>
      </c>
      <c r="H103" s="260"/>
    </row>
    <row r="104" spans="1:8">
      <c r="A104" s="71"/>
      <c r="B104" s="77"/>
      <c r="C104" s="260"/>
      <c r="D104" s="270"/>
      <c r="F104" s="270"/>
      <c r="G104" s="238">
        <f t="shared" si="0"/>
        <v>0</v>
      </c>
      <c r="H104" s="260"/>
    </row>
    <row r="105" spans="1:8">
      <c r="A105" s="71"/>
      <c r="B105" s="77"/>
      <c r="C105" s="260"/>
      <c r="D105" s="270"/>
      <c r="F105" s="270"/>
      <c r="G105" s="238">
        <f t="shared" si="0"/>
        <v>0</v>
      </c>
      <c r="H105" s="260"/>
    </row>
    <row r="106" spans="1:8">
      <c r="A106" s="71"/>
      <c r="B106" s="77"/>
      <c r="C106" s="260"/>
      <c r="D106" s="270"/>
      <c r="F106" s="270"/>
      <c r="G106" s="238">
        <f t="shared" si="0"/>
        <v>0</v>
      </c>
      <c r="H106" s="260"/>
    </row>
    <row r="107" spans="1:8">
      <c r="A107" s="71"/>
      <c r="B107" s="77"/>
      <c r="C107" s="260"/>
      <c r="D107" s="270"/>
      <c r="F107" s="270"/>
      <c r="G107" s="238">
        <f t="shared" si="0"/>
        <v>0</v>
      </c>
      <c r="H107" s="260"/>
    </row>
    <row r="108" spans="1:8">
      <c r="A108" s="71"/>
      <c r="B108" s="77"/>
      <c r="C108" s="260"/>
      <c r="D108" s="270"/>
      <c r="F108" s="270"/>
      <c r="G108" s="238">
        <f t="shared" si="0"/>
        <v>0</v>
      </c>
      <c r="H108" s="260"/>
    </row>
    <row r="109" spans="1:8">
      <c r="A109" s="71"/>
      <c r="B109" s="77"/>
      <c r="C109" s="260"/>
      <c r="D109" s="270"/>
      <c r="F109" s="270"/>
      <c r="G109" s="238">
        <f t="shared" si="0"/>
        <v>0</v>
      </c>
      <c r="H109" s="260"/>
    </row>
    <row r="110" spans="1:8">
      <c r="A110" s="71"/>
      <c r="B110" s="77"/>
      <c r="C110" s="260"/>
      <c r="D110" s="270"/>
      <c r="F110" s="270"/>
      <c r="G110" s="238">
        <f t="shared" si="0"/>
        <v>0</v>
      </c>
      <c r="H110" s="260"/>
    </row>
    <row r="111" spans="1:8">
      <c r="A111" s="71"/>
      <c r="B111" s="77"/>
      <c r="C111" s="260"/>
      <c r="D111" s="270"/>
      <c r="F111" s="270"/>
      <c r="G111" s="238">
        <f t="shared" si="0"/>
        <v>0</v>
      </c>
      <c r="H111" s="260"/>
    </row>
    <row r="112" spans="1:8">
      <c r="A112" s="71"/>
      <c r="B112" s="77"/>
      <c r="C112" s="260"/>
      <c r="D112" s="270"/>
      <c r="F112" s="270"/>
      <c r="G112" s="238">
        <f t="shared" si="0"/>
        <v>0</v>
      </c>
      <c r="H112" s="260"/>
    </row>
    <row r="113" spans="1:8">
      <c r="A113" s="71"/>
      <c r="B113" s="77"/>
      <c r="C113" s="260"/>
      <c r="D113" s="270"/>
      <c r="F113" s="270"/>
      <c r="G113" s="238">
        <f t="shared" si="0"/>
        <v>0</v>
      </c>
      <c r="H113" s="260"/>
    </row>
    <row r="114" spans="1:8">
      <c r="A114" s="71"/>
      <c r="B114" s="77"/>
      <c r="C114" s="260"/>
      <c r="D114" s="270"/>
      <c r="F114" s="270"/>
      <c r="G114" s="238">
        <f t="shared" si="0"/>
        <v>0</v>
      </c>
      <c r="H114" s="260"/>
    </row>
    <row r="115" spans="1:8">
      <c r="A115" s="71"/>
      <c r="B115" s="77"/>
      <c r="C115" s="260"/>
      <c r="D115" s="270"/>
      <c r="F115" s="270"/>
      <c r="G115" s="238">
        <f t="shared" si="0"/>
        <v>0</v>
      </c>
      <c r="H115" s="260"/>
    </row>
    <row r="116" spans="1:8">
      <c r="A116" s="71"/>
      <c r="B116" s="77"/>
      <c r="C116" s="260"/>
      <c r="D116" s="270"/>
      <c r="F116" s="270"/>
      <c r="G116" s="238">
        <f t="shared" si="0"/>
        <v>0</v>
      </c>
      <c r="H116" s="260"/>
    </row>
    <row r="117" spans="1:8">
      <c r="A117" s="71"/>
      <c r="B117" s="77"/>
      <c r="C117" s="260"/>
      <c r="D117" s="270"/>
      <c r="F117" s="270"/>
      <c r="G117" s="238">
        <f t="shared" si="0"/>
        <v>0</v>
      </c>
      <c r="H117" s="260"/>
    </row>
    <row r="118" spans="1:8">
      <c r="A118" s="71"/>
      <c r="B118" s="77"/>
      <c r="C118" s="260"/>
      <c r="D118" s="270"/>
      <c r="F118" s="270"/>
      <c r="G118" s="238">
        <f t="shared" si="0"/>
        <v>0</v>
      </c>
      <c r="H118" s="260"/>
    </row>
    <row r="119" spans="1:8">
      <c r="A119" s="71"/>
      <c r="B119" s="77"/>
      <c r="C119" s="260"/>
      <c r="D119" s="270"/>
      <c r="F119" s="270"/>
      <c r="G119" s="238">
        <f t="shared" si="0"/>
        <v>0</v>
      </c>
      <c r="H119" s="260"/>
    </row>
    <row r="120" spans="1:8">
      <c r="A120" s="71"/>
      <c r="B120" s="77"/>
      <c r="C120" s="260"/>
      <c r="D120" s="270"/>
      <c r="F120" s="270"/>
      <c r="G120" s="238">
        <f t="shared" si="0"/>
        <v>0</v>
      </c>
      <c r="H120" s="260"/>
    </row>
    <row r="121" spans="1:8">
      <c r="A121" s="71"/>
      <c r="B121" s="77"/>
      <c r="C121" s="260"/>
      <c r="D121" s="270"/>
      <c r="F121" s="270"/>
      <c r="G121" s="238">
        <f t="shared" si="0"/>
        <v>0</v>
      </c>
      <c r="H121" s="260"/>
    </row>
    <row r="122" spans="1:8">
      <c r="A122" s="71"/>
      <c r="B122" s="77"/>
      <c r="C122" s="260"/>
      <c r="D122" s="270"/>
      <c r="F122" s="270"/>
      <c r="G122" s="238">
        <f t="shared" si="0"/>
        <v>0</v>
      </c>
      <c r="H122" s="260"/>
    </row>
    <row r="123" spans="1:8">
      <c r="A123" s="71"/>
      <c r="B123" s="77"/>
      <c r="C123" s="260"/>
      <c r="D123" s="270"/>
      <c r="F123" s="270"/>
      <c r="G123" s="238">
        <f t="shared" si="0"/>
        <v>0</v>
      </c>
      <c r="H123" s="260"/>
    </row>
    <row r="124" spans="1:8">
      <c r="A124" s="71"/>
      <c r="B124" s="77"/>
      <c r="C124" s="260"/>
      <c r="D124" s="270"/>
      <c r="F124" s="270"/>
      <c r="G124" s="238">
        <f t="shared" si="0"/>
        <v>0</v>
      </c>
      <c r="H124" s="260"/>
    </row>
    <row r="125" spans="1:8" ht="15.75" thickBot="1">
      <c r="A125" s="71"/>
      <c r="B125" s="77"/>
      <c r="C125" s="260"/>
      <c r="D125" s="270"/>
      <c r="F125" s="270"/>
      <c r="G125" s="238">
        <f t="shared" si="0"/>
        <v>0</v>
      </c>
      <c r="H125" s="260"/>
    </row>
    <row r="126" spans="1:8" ht="15.75" thickBot="1">
      <c r="A126" s="2959"/>
      <c r="B126" s="2960" t="s">
        <v>159</v>
      </c>
      <c r="C126" s="2961">
        <f>SUM(C77:C125)</f>
        <v>0</v>
      </c>
      <c r="D126" s="2961">
        <f>SUM(D77:D125)</f>
        <v>0</v>
      </c>
      <c r="E126" s="2962"/>
      <c r="F126" s="212">
        <f>SUM(F77:F125)</f>
        <v>0</v>
      </c>
      <c r="G126" s="227">
        <f>SUM(G77:G125)</f>
        <v>0</v>
      </c>
      <c r="H126" s="336"/>
    </row>
    <row r="127" spans="1:8">
      <c r="A127" s="2511"/>
      <c r="E127" s="2678"/>
    </row>
    <row r="128" spans="1:8">
      <c r="A128" s="2511" t="s">
        <v>4497</v>
      </c>
      <c r="E128" s="2678"/>
    </row>
    <row r="129" spans="1:8">
      <c r="A129" s="2579" t="s">
        <v>539</v>
      </c>
      <c r="B129" s="16"/>
      <c r="C129" s="16"/>
      <c r="D129" s="16"/>
      <c r="E129" s="2679"/>
      <c r="F129" s="16"/>
      <c r="G129" s="16"/>
      <c r="H129" s="16"/>
    </row>
    <row r="130" spans="1:8">
      <c r="A130" s="2511"/>
      <c r="E130" s="2678"/>
    </row>
    <row r="131" spans="1:8">
      <c r="A131" s="2511"/>
      <c r="E131" s="2678"/>
    </row>
    <row r="132" spans="1:8">
      <c r="A132" s="2511"/>
      <c r="C132" s="2850"/>
      <c r="D132" s="2850"/>
      <c r="E132" s="2678"/>
    </row>
    <row r="133" spans="1:8">
      <c r="A133" s="2511"/>
      <c r="C133" s="1097"/>
      <c r="D133" s="1097"/>
      <c r="E133" s="2678"/>
    </row>
    <row r="134" spans="1:8">
      <c r="A134" s="2511"/>
      <c r="C134" s="1097"/>
      <c r="D134" s="1097"/>
      <c r="E134" s="2678"/>
    </row>
    <row r="135" spans="1:8">
      <c r="A135" s="2511"/>
      <c r="C135" s="1097"/>
      <c r="D135" s="1097"/>
      <c r="E135" s="2678"/>
    </row>
    <row r="136" spans="1:8">
      <c r="A136" s="2511"/>
      <c r="C136" s="1097"/>
      <c r="D136" s="1097"/>
      <c r="E136" s="2678"/>
      <c r="F136" s="2678"/>
    </row>
    <row r="137" spans="1:8">
      <c r="A137" s="2511"/>
      <c r="C137" s="1097"/>
      <c r="D137" s="1097"/>
      <c r="E137" s="2678"/>
      <c r="F137" s="2678"/>
    </row>
    <row r="138" spans="1:8">
      <c r="A138" s="2511"/>
      <c r="C138" s="1097"/>
      <c r="D138" s="1097"/>
      <c r="E138" s="2678"/>
      <c r="F138" s="2678"/>
    </row>
    <row r="139" spans="1:8">
      <c r="A139" s="2511"/>
      <c r="C139" s="1097"/>
      <c r="D139" s="1097"/>
      <c r="E139" s="2678"/>
      <c r="F139" s="2678"/>
    </row>
    <row r="140" spans="1:8">
      <c r="A140" s="2511"/>
      <c r="C140" s="1097"/>
      <c r="D140" s="1097"/>
      <c r="E140" s="2678"/>
      <c r="F140" s="2678"/>
    </row>
    <row r="141" spans="1:8">
      <c r="A141" s="2511"/>
      <c r="C141" s="1097"/>
      <c r="D141" s="1097"/>
      <c r="E141" s="2678"/>
      <c r="F141" s="2678"/>
    </row>
    <row r="142" spans="1:8">
      <c r="A142" s="2511"/>
      <c r="C142" s="1097"/>
      <c r="D142" s="1097"/>
      <c r="E142" s="2678"/>
      <c r="F142" s="2678"/>
    </row>
    <row r="143" spans="1:8">
      <c r="A143" s="2511"/>
      <c r="C143" s="1097"/>
      <c r="D143" s="1097"/>
      <c r="E143" s="2678"/>
      <c r="F143" s="2678"/>
    </row>
    <row r="144" spans="1:8">
      <c r="A144" s="2511"/>
      <c r="C144" s="1097"/>
      <c r="D144" s="1097"/>
      <c r="E144" s="2678"/>
      <c r="F144" s="2678"/>
    </row>
    <row r="145" spans="1:6">
      <c r="A145" s="2511"/>
      <c r="C145" s="1097"/>
      <c r="D145" s="1097"/>
      <c r="E145" s="2678"/>
      <c r="F145" s="2678"/>
    </row>
    <row r="146" spans="1:6">
      <c r="A146" s="2511"/>
      <c r="C146" s="1097"/>
      <c r="D146" s="1097"/>
      <c r="E146" s="2678"/>
      <c r="F146" s="2678"/>
    </row>
    <row r="147" spans="1:6">
      <c r="A147" s="2511"/>
      <c r="C147" s="1097"/>
      <c r="D147" s="1097"/>
      <c r="E147" s="2678"/>
      <c r="F147" s="2678"/>
    </row>
    <row r="148" spans="1:6">
      <c r="A148" s="2511"/>
      <c r="C148" s="1097"/>
      <c r="D148" s="1097"/>
      <c r="E148" s="2678"/>
      <c r="F148" s="2678"/>
    </row>
    <row r="149" spans="1:6">
      <c r="A149" s="2511"/>
      <c r="C149" s="1097"/>
      <c r="D149" s="1097"/>
      <c r="E149" s="2678"/>
      <c r="F149" s="2678"/>
    </row>
    <row r="150" spans="1:6">
      <c r="A150" s="2511"/>
      <c r="C150" s="1097"/>
      <c r="D150" s="1097"/>
      <c r="E150" s="2678"/>
      <c r="F150" s="2678"/>
    </row>
    <row r="151" spans="1:6">
      <c r="A151" s="2511"/>
      <c r="C151" s="1097"/>
      <c r="D151" s="1097"/>
      <c r="E151" s="2678"/>
      <c r="F151" s="2678"/>
    </row>
    <row r="152" spans="1:6">
      <c r="A152" s="2511"/>
      <c r="C152" s="1097"/>
      <c r="D152" s="1097"/>
      <c r="E152" s="2678"/>
      <c r="F152" s="2678"/>
    </row>
    <row r="153" spans="1:6">
      <c r="A153" s="2511"/>
      <c r="C153" s="1097"/>
      <c r="D153" s="1097"/>
      <c r="E153" s="2678"/>
      <c r="F153" s="2678"/>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1">
    <mergeCell ref="A66:G66"/>
  </mergeCells>
  <printOptions horizontalCentered="1" verticalCentered="1"/>
  <pageMargins left="0.5" right="0.5" top="0.5" bottom="0.5" header="0.5" footer="0.5"/>
  <pageSetup scale="66" orientation="portrait" r:id="rId1"/>
  <headerFooter alignWithMargins="0"/>
  <customProperties>
    <customPr name="_pios_id" r:id="rId2"/>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ransitionEvaluation="1">
    <tabColor rgb="FF92D050"/>
  </sheetPr>
  <dimension ref="A1:T202"/>
  <sheetViews>
    <sheetView view="pageBreakPreview" zoomScale="60" zoomScaleNormal="70" workbookViewId="0">
      <selection activeCell="H1" sqref="H1:T1048576"/>
    </sheetView>
  </sheetViews>
  <sheetFormatPr defaultColWidth="9.6640625" defaultRowHeight="15"/>
  <cols>
    <col min="1" max="1" width="4.6640625" style="13" customWidth="1"/>
    <col min="2" max="2" width="1.6640625" style="13" customWidth="1"/>
    <col min="3" max="3" width="30.6640625" style="13" customWidth="1"/>
    <col min="4" max="4" width="25.6640625" style="13" customWidth="1"/>
    <col min="5" max="6" width="20.6640625" style="13" customWidth="1"/>
    <col min="7" max="7" width="12" style="13" customWidth="1"/>
    <col min="8" max="8" width="18.6640625" customWidth="1"/>
    <col min="9" max="9" width="17.6640625" customWidth="1"/>
    <col min="10" max="11" width="11" customWidth="1"/>
    <col min="12" max="12" width="16.21875" bestFit="1" customWidth="1"/>
    <col min="14" max="14" width="17.6640625" customWidth="1"/>
    <col min="15" max="15" width="11" customWidth="1"/>
    <col min="17" max="17" width="9.6640625" bestFit="1" customWidth="1"/>
    <col min="20" max="20" width="14.21875" bestFit="1" customWidth="1"/>
    <col min="21" max="16384" width="9.6640625" style="13"/>
  </cols>
  <sheetData>
    <row r="1" spans="1:7" ht="17.25" customHeight="1">
      <c r="A1" s="1962" t="s">
        <v>1757</v>
      </c>
      <c r="B1" s="2197"/>
      <c r="C1" s="2050"/>
      <c r="D1" s="2197" t="s">
        <v>3200</v>
      </c>
      <c r="E1" s="2051" t="s">
        <v>1759</v>
      </c>
      <c r="F1" s="1964" t="s">
        <v>1760</v>
      </c>
    </row>
    <row r="2" spans="1:7" ht="17.25" customHeight="1">
      <c r="A2" s="1967" t="str">
        <f>'Data Sheet'!$C$25</f>
        <v xml:space="preserve">Niagara Mohawk Power Corporation </v>
      </c>
      <c r="C2" s="80"/>
      <c r="D2" s="90" t="s">
        <v>5792</v>
      </c>
      <c r="E2" s="77" t="s">
        <v>3219</v>
      </c>
      <c r="F2" s="1968"/>
    </row>
    <row r="3" spans="1:7" ht="17.25" customHeight="1">
      <c r="A3" s="1970"/>
      <c r="B3" s="76"/>
      <c r="C3" s="101"/>
      <c r="D3" s="76" t="s">
        <v>1121</v>
      </c>
      <c r="E3" s="559" t="str">
        <f>'Data Sheet'!$C$40</f>
        <v>April 30, 2025</v>
      </c>
      <c r="F3" s="2201" t="str">
        <f>'Data Sheet'!$C$38</f>
        <v>December 31, 2024</v>
      </c>
      <c r="G3" s="246"/>
    </row>
    <row r="4" spans="1:7" ht="17.25" customHeight="1">
      <c r="A4" s="3604" t="s">
        <v>540</v>
      </c>
      <c r="B4" s="3605"/>
      <c r="C4" s="3605"/>
      <c r="D4" s="3605"/>
      <c r="E4" s="3605"/>
      <c r="F4" s="3606"/>
      <c r="G4" s="16"/>
    </row>
    <row r="5" spans="1:7" ht="17.25" customHeight="1">
      <c r="A5" s="1967" t="s">
        <v>541</v>
      </c>
      <c r="F5" s="1968"/>
    </row>
    <row r="6" spans="1:7" ht="17.25" customHeight="1">
      <c r="A6" s="1967"/>
      <c r="C6" s="13" t="s">
        <v>542</v>
      </c>
      <c r="F6" s="1968"/>
    </row>
    <row r="7" spans="1:7" ht="17.25" customHeight="1">
      <c r="A7" s="1967" t="s">
        <v>543</v>
      </c>
      <c r="F7" s="1968"/>
    </row>
    <row r="8" spans="1:7" ht="17.25" customHeight="1">
      <c r="A8" s="2239"/>
      <c r="B8" s="87"/>
      <c r="C8" s="87"/>
      <c r="D8" s="87"/>
      <c r="E8" s="526" t="s">
        <v>544</v>
      </c>
      <c r="F8" s="2268" t="s">
        <v>3104</v>
      </c>
      <c r="G8" s="246"/>
    </row>
    <row r="9" spans="1:7" ht="17.25" customHeight="1">
      <c r="A9" s="2057" t="s">
        <v>545</v>
      </c>
      <c r="C9" s="246" t="s">
        <v>546</v>
      </c>
      <c r="E9" s="245" t="s">
        <v>547</v>
      </c>
      <c r="F9" s="2200" t="s">
        <v>548</v>
      </c>
      <c r="G9" s="246"/>
    </row>
    <row r="10" spans="1:7" ht="17.25" customHeight="1">
      <c r="A10" s="2057" t="s">
        <v>1689</v>
      </c>
      <c r="E10" s="245" t="s">
        <v>549</v>
      </c>
      <c r="F10" s="2200" t="s">
        <v>531</v>
      </c>
      <c r="G10" s="246"/>
    </row>
    <row r="11" spans="1:7" ht="17.25" customHeight="1">
      <c r="A11" s="2057"/>
      <c r="B11" s="76"/>
      <c r="C11" s="524" t="s">
        <v>2935</v>
      </c>
      <c r="D11" s="76"/>
      <c r="E11" s="277" t="s">
        <v>550</v>
      </c>
      <c r="F11" s="2201" t="s">
        <v>2937</v>
      </c>
      <c r="G11" s="246"/>
    </row>
    <row r="12" spans="1:7" ht="17.25" customHeight="1">
      <c r="A12" s="2228">
        <v>1</v>
      </c>
      <c r="B12" s="217" t="s">
        <v>2912</v>
      </c>
      <c r="C12" s="217"/>
      <c r="D12" s="217"/>
      <c r="E12" s="200"/>
      <c r="F12" s="2218"/>
    </row>
    <row r="13" spans="1:7" ht="17.25" customHeight="1">
      <c r="A13" s="2228">
        <f t="shared" ref="A13:A31" si="0">A12+1</f>
        <v>2</v>
      </c>
      <c r="B13" s="217"/>
      <c r="C13" s="217" t="s">
        <v>6059</v>
      </c>
      <c r="D13" s="217"/>
      <c r="E13" s="220">
        <v>41611042</v>
      </c>
      <c r="F13" s="2251">
        <v>43662098</v>
      </c>
      <c r="G13" s="336"/>
    </row>
    <row r="14" spans="1:7" ht="17.25" customHeight="1">
      <c r="A14" s="2228">
        <f t="shared" si="0"/>
        <v>3</v>
      </c>
      <c r="B14" s="217"/>
      <c r="C14" s="217" t="s">
        <v>6060</v>
      </c>
      <c r="D14" s="217"/>
      <c r="E14" s="223">
        <v>88134690</v>
      </c>
      <c r="F14" s="2226">
        <v>96683447</v>
      </c>
      <c r="G14" s="260"/>
    </row>
    <row r="15" spans="1:7" ht="17.25" customHeight="1">
      <c r="A15" s="2228">
        <f t="shared" si="0"/>
        <v>4</v>
      </c>
      <c r="B15" s="217"/>
      <c r="C15" s="217" t="s">
        <v>6061</v>
      </c>
      <c r="D15" s="217"/>
      <c r="E15" s="223">
        <v>635762641</v>
      </c>
      <c r="F15" s="2226">
        <v>621942917</v>
      </c>
      <c r="G15" s="260"/>
    </row>
    <row r="16" spans="1:7" ht="17.25" customHeight="1">
      <c r="A16" s="2228">
        <f t="shared" si="0"/>
        <v>5</v>
      </c>
      <c r="B16" s="217"/>
      <c r="C16" s="217" t="s">
        <v>4601</v>
      </c>
      <c r="D16" s="217"/>
      <c r="E16" s="223">
        <v>89279126</v>
      </c>
      <c r="F16" s="2226">
        <v>87221386</v>
      </c>
      <c r="G16" s="260"/>
    </row>
    <row r="17" spans="1:7" ht="17.25" customHeight="1">
      <c r="A17" s="2228">
        <f t="shared" si="0"/>
        <v>6</v>
      </c>
      <c r="B17" s="217"/>
      <c r="C17" s="217" t="s">
        <v>6062</v>
      </c>
      <c r="D17" s="217"/>
      <c r="E17" s="223">
        <v>13836619</v>
      </c>
      <c r="F17" s="2226">
        <v>6343301</v>
      </c>
      <c r="G17" s="260"/>
    </row>
    <row r="18" spans="1:7" ht="17.25" customHeight="1">
      <c r="A18" s="2228">
        <f t="shared" si="0"/>
        <v>7</v>
      </c>
      <c r="B18" s="3281"/>
      <c r="C18" s="3281" t="s">
        <v>6826</v>
      </c>
      <c r="D18" s="3281"/>
      <c r="E18" s="3287">
        <v>0</v>
      </c>
      <c r="F18" s="3337">
        <v>104835843</v>
      </c>
      <c r="G18" s="260"/>
    </row>
    <row r="19" spans="1:7" ht="17.25" customHeight="1">
      <c r="A19" s="2228">
        <f t="shared" si="0"/>
        <v>8</v>
      </c>
      <c r="B19" s="217" t="s">
        <v>2252</v>
      </c>
      <c r="C19" s="217"/>
      <c r="D19" s="217"/>
      <c r="E19" s="223">
        <v>86159981</v>
      </c>
      <c r="F19" s="2226">
        <v>60486654</v>
      </c>
      <c r="G19" s="260"/>
    </row>
    <row r="20" spans="1:7" ht="17.25" customHeight="1">
      <c r="A20" s="2228">
        <f t="shared" si="0"/>
        <v>9</v>
      </c>
      <c r="B20" s="217" t="s">
        <v>5384</v>
      </c>
      <c r="C20" s="217"/>
      <c r="D20" s="217"/>
      <c r="E20" s="220">
        <f>SUM(E13:E19)</f>
        <v>954784099</v>
      </c>
      <c r="F20" s="2251">
        <f>SUM(F13:F19)</f>
        <v>1021175646</v>
      </c>
      <c r="G20" s="336"/>
    </row>
    <row r="21" spans="1:7" ht="17.25" customHeight="1">
      <c r="A21" s="2228">
        <f t="shared" si="0"/>
        <v>10</v>
      </c>
      <c r="B21" s="217" t="s">
        <v>2913</v>
      </c>
      <c r="C21" s="217"/>
      <c r="D21" s="217"/>
      <c r="E21" s="200"/>
      <c r="F21" s="2223"/>
      <c r="G21" s="260"/>
    </row>
    <row r="22" spans="1:7" ht="17.25" customHeight="1">
      <c r="A22" s="2228">
        <f t="shared" si="0"/>
        <v>11</v>
      </c>
      <c r="B22" s="217"/>
      <c r="C22" s="217" t="s">
        <v>6059</v>
      </c>
      <c r="D22" s="217"/>
      <c r="E22" s="220">
        <v>17833304</v>
      </c>
      <c r="F22" s="2251">
        <v>18712328</v>
      </c>
      <c r="G22" s="336"/>
    </row>
    <row r="23" spans="1:7" ht="17.25" customHeight="1">
      <c r="A23" s="2228">
        <f t="shared" si="0"/>
        <v>12</v>
      </c>
      <c r="B23" s="217"/>
      <c r="C23" s="217" t="s">
        <v>6060</v>
      </c>
      <c r="D23" s="217"/>
      <c r="E23" s="223">
        <v>18013896</v>
      </c>
      <c r="F23" s="2226">
        <v>19850929</v>
      </c>
      <c r="G23" s="260"/>
    </row>
    <row r="24" spans="1:7" ht="17.25" customHeight="1">
      <c r="A24" s="2228">
        <f t="shared" si="0"/>
        <v>13</v>
      </c>
      <c r="B24" s="217"/>
      <c r="C24" s="217" t="s">
        <v>6061</v>
      </c>
      <c r="D24" s="217"/>
      <c r="E24" s="223">
        <v>130010168</v>
      </c>
      <c r="F24" s="2226">
        <v>127224505</v>
      </c>
      <c r="G24" s="260"/>
    </row>
    <row r="25" spans="1:7" ht="17.25" customHeight="1">
      <c r="A25" s="2228">
        <f t="shared" si="0"/>
        <v>14</v>
      </c>
      <c r="B25" s="217"/>
      <c r="C25" s="217" t="s">
        <v>4601</v>
      </c>
      <c r="D25" s="217"/>
      <c r="E25" s="223">
        <v>15755140</v>
      </c>
      <c r="F25" s="2226">
        <v>15392009</v>
      </c>
      <c r="G25" s="260"/>
    </row>
    <row r="26" spans="1:7" ht="17.25" customHeight="1">
      <c r="A26" s="2228">
        <f t="shared" si="0"/>
        <v>15</v>
      </c>
      <c r="B26" s="217"/>
      <c r="C26" s="217" t="s">
        <v>6062</v>
      </c>
      <c r="D26" s="217"/>
      <c r="E26" s="223">
        <v>2834006</v>
      </c>
      <c r="F26" s="2226">
        <v>1001870</v>
      </c>
      <c r="G26" s="260"/>
    </row>
    <row r="27" spans="1:7" ht="17.25" customHeight="1">
      <c r="A27" s="2228">
        <f t="shared" si="0"/>
        <v>16</v>
      </c>
      <c r="B27" s="3281"/>
      <c r="C27" s="3281" t="s">
        <v>6826</v>
      </c>
      <c r="D27" s="3281"/>
      <c r="E27" s="3287"/>
      <c r="F27" s="3337">
        <v>14135224</v>
      </c>
      <c r="G27" s="260"/>
    </row>
    <row r="28" spans="1:7" ht="17.25" customHeight="1">
      <c r="A28" s="2228">
        <f t="shared" si="0"/>
        <v>17</v>
      </c>
      <c r="B28" s="217" t="s">
        <v>2252</v>
      </c>
      <c r="C28" s="217"/>
      <c r="D28" s="217"/>
      <c r="E28" s="223">
        <v>17632124</v>
      </c>
      <c r="F28" s="2226">
        <v>12386165</v>
      </c>
      <c r="G28" s="260"/>
    </row>
    <row r="29" spans="1:7" ht="17.25" customHeight="1">
      <c r="A29" s="2228">
        <f t="shared" si="0"/>
        <v>18</v>
      </c>
      <c r="B29" s="217" t="s">
        <v>551</v>
      </c>
      <c r="E29" s="220">
        <f>SUM(E22:E28)</f>
        <v>202078638</v>
      </c>
      <c r="F29" s="2251">
        <f>SUM(F22:F28)</f>
        <v>208703030</v>
      </c>
      <c r="G29" s="336"/>
    </row>
    <row r="30" spans="1:7" ht="17.25" customHeight="1">
      <c r="A30" s="2228">
        <f t="shared" si="0"/>
        <v>19</v>
      </c>
      <c r="B30" s="217" t="s">
        <v>2911</v>
      </c>
      <c r="C30" s="217"/>
      <c r="D30" s="217"/>
      <c r="E30" s="223"/>
      <c r="F30" s="2226"/>
      <c r="G30" s="260"/>
    </row>
    <row r="31" spans="1:7" ht="17.25" customHeight="1">
      <c r="A31" s="2228">
        <f t="shared" si="0"/>
        <v>20</v>
      </c>
      <c r="B31" s="217" t="s">
        <v>552</v>
      </c>
      <c r="C31" s="217"/>
      <c r="D31" s="217"/>
      <c r="E31" s="220">
        <f>E20+E29+E30</f>
        <v>1156862737</v>
      </c>
      <c r="F31" s="2251">
        <f>F20+F29+F30</f>
        <v>1229878676</v>
      </c>
      <c r="G31" s="336"/>
    </row>
    <row r="32" spans="1:7" ht="17.25" customHeight="1">
      <c r="A32" s="2469" t="s">
        <v>5804</v>
      </c>
      <c r="B32" s="284"/>
      <c r="C32" s="284"/>
      <c r="D32" s="284"/>
      <c r="E32" s="284"/>
      <c r="F32" s="1246"/>
      <c r="G32" s="16"/>
    </row>
    <row r="33" spans="1:6" ht="17.25" customHeight="1">
      <c r="A33" s="1967"/>
      <c r="F33" s="1968"/>
    </row>
    <row r="34" spans="1:6">
      <c r="A34" s="1967"/>
      <c r="F34" s="1968"/>
    </row>
    <row r="35" spans="1:6">
      <c r="A35" s="1967"/>
      <c r="F35" s="1968"/>
    </row>
    <row r="36" spans="1:6">
      <c r="A36" s="1967"/>
      <c r="F36" s="1968"/>
    </row>
    <row r="37" spans="1:6">
      <c r="A37" s="1967"/>
      <c r="F37" s="1968"/>
    </row>
    <row r="38" spans="1:6">
      <c r="A38" s="1967"/>
      <c r="F38" s="1968"/>
    </row>
    <row r="39" spans="1:6">
      <c r="A39" s="1967"/>
      <c r="F39" s="1968"/>
    </row>
    <row r="40" spans="1:6">
      <c r="A40" s="1967"/>
      <c r="F40" s="1968"/>
    </row>
    <row r="41" spans="1:6">
      <c r="A41" s="1967"/>
      <c r="F41" s="1968"/>
    </row>
    <row r="42" spans="1:6">
      <c r="A42" s="1967"/>
      <c r="F42" s="1968"/>
    </row>
    <row r="43" spans="1:6">
      <c r="A43" s="1967"/>
      <c r="F43" s="1968"/>
    </row>
    <row r="44" spans="1:6">
      <c r="A44" s="1967"/>
      <c r="F44" s="1968"/>
    </row>
    <row r="45" spans="1:6">
      <c r="A45" s="1967"/>
      <c r="F45" s="1968"/>
    </row>
    <row r="46" spans="1:6">
      <c r="A46" s="1967"/>
      <c r="F46" s="1968"/>
    </row>
    <row r="47" spans="1:6">
      <c r="A47" s="1967"/>
      <c r="F47" s="1968"/>
    </row>
    <row r="48" spans="1:6">
      <c r="A48" s="1967"/>
      <c r="F48" s="1968"/>
    </row>
    <row r="49" spans="1:6">
      <c r="A49" s="1967"/>
      <c r="F49" s="1968"/>
    </row>
    <row r="50" spans="1:6">
      <c r="A50" s="1967"/>
      <c r="F50" s="1968"/>
    </row>
    <row r="51" spans="1:6">
      <c r="A51" s="1967"/>
      <c r="F51" s="1968"/>
    </row>
    <row r="52" spans="1:6">
      <c r="A52" s="1967"/>
      <c r="F52" s="1968"/>
    </row>
    <row r="53" spans="1:6">
      <c r="A53" s="1967"/>
      <c r="F53" s="1968"/>
    </row>
    <row r="54" spans="1:6">
      <c r="A54" s="1967"/>
      <c r="F54" s="1968"/>
    </row>
    <row r="55" spans="1:6">
      <c r="A55" s="1967"/>
      <c r="F55" s="1968"/>
    </row>
    <row r="56" spans="1:6">
      <c r="A56" s="1967"/>
      <c r="F56" s="1968"/>
    </row>
    <row r="57" spans="1:6">
      <c r="A57" s="1967"/>
      <c r="F57" s="1968"/>
    </row>
    <row r="58" spans="1:6">
      <c r="A58" s="1967"/>
      <c r="F58" s="1968"/>
    </row>
    <row r="59" spans="1:6">
      <c r="A59" s="1967"/>
      <c r="F59" s="1968"/>
    </row>
    <row r="60" spans="1:6">
      <c r="A60" s="1967"/>
      <c r="F60" s="1968"/>
    </row>
    <row r="61" spans="1:6">
      <c r="A61" s="1967"/>
      <c r="F61" s="1968"/>
    </row>
    <row r="62" spans="1:6">
      <c r="A62" s="1967"/>
      <c r="F62" s="1968"/>
    </row>
    <row r="63" spans="1:6" ht="15.75" thickBot="1">
      <c r="A63" s="1980"/>
      <c r="B63" s="2019"/>
      <c r="C63" s="2019"/>
      <c r="D63" s="2019"/>
      <c r="E63" s="2019"/>
      <c r="F63" s="2273"/>
    </row>
    <row r="65" spans="1:7">
      <c r="A65" s="13" t="s">
        <v>553</v>
      </c>
      <c r="F65" s="16" t="s">
        <v>555</v>
      </c>
    </row>
    <row r="66" spans="1:7" ht="27" customHeight="1">
      <c r="A66" s="3517" t="s">
        <v>554</v>
      </c>
      <c r="B66" s="3517"/>
      <c r="C66" s="3517"/>
      <c r="D66" s="3517"/>
      <c r="E66" s="3517"/>
      <c r="F66" s="3517"/>
      <c r="G66" s="16"/>
    </row>
    <row r="67" spans="1:7" ht="15.75">
      <c r="A67" s="70" t="s">
        <v>538</v>
      </c>
      <c r="B67" s="16"/>
      <c r="C67" s="16"/>
      <c r="D67" s="16"/>
      <c r="E67" s="16"/>
      <c r="F67" s="16"/>
      <c r="G67" s="16"/>
    </row>
    <row r="69" spans="1:7" ht="15.75" thickBot="1">
      <c r="A69" s="13" t="str">
        <f>'Data Sheet'!$C$25</f>
        <v xml:space="preserve">Niagara Mohawk Power Corporation </v>
      </c>
      <c r="E69" s="550" t="str">
        <f>'Data Sheet'!$C$40</f>
        <v>April 30, 2025</v>
      </c>
      <c r="F69" s="192" t="str">
        <f>'Data Sheet'!$C$38</f>
        <v>December 31, 2024</v>
      </c>
      <c r="G69" s="192"/>
    </row>
    <row r="70" spans="1:7">
      <c r="A70" s="31"/>
      <c r="B70" s="66"/>
      <c r="C70" s="66"/>
      <c r="D70" s="66"/>
      <c r="E70" s="66"/>
      <c r="F70" s="67"/>
    </row>
    <row r="71" spans="1:7">
      <c r="A71" s="71"/>
      <c r="B71" s="16" t="s">
        <v>540</v>
      </c>
      <c r="C71" s="16"/>
      <c r="D71" s="16"/>
      <c r="E71" s="16"/>
      <c r="F71" s="69"/>
      <c r="G71" s="16"/>
    </row>
    <row r="72" spans="1:7">
      <c r="A72" s="73"/>
      <c r="B72" s="76"/>
      <c r="C72" s="76"/>
      <c r="D72" s="76"/>
      <c r="E72" s="76"/>
      <c r="F72" s="75"/>
    </row>
    <row r="73" spans="1:7">
      <c r="A73" s="283"/>
      <c r="B73" s="87"/>
      <c r="C73" s="87"/>
      <c r="D73" s="87"/>
      <c r="E73" s="526" t="s">
        <v>544</v>
      </c>
      <c r="F73" s="278" t="s">
        <v>3104</v>
      </c>
      <c r="G73" s="246"/>
    </row>
    <row r="74" spans="1:7">
      <c r="A74" s="232" t="s">
        <v>545</v>
      </c>
      <c r="C74" s="16" t="s">
        <v>546</v>
      </c>
      <c r="D74" s="16"/>
      <c r="E74" s="245" t="s">
        <v>547</v>
      </c>
      <c r="F74" s="195" t="s">
        <v>548</v>
      </c>
      <c r="G74" s="246"/>
    </row>
    <row r="75" spans="1:7">
      <c r="A75" s="232" t="s">
        <v>1689</v>
      </c>
      <c r="E75" s="245" t="s">
        <v>549</v>
      </c>
      <c r="F75" s="195" t="s">
        <v>531</v>
      </c>
      <c r="G75" s="246"/>
    </row>
    <row r="76" spans="1:7">
      <c r="A76" s="233"/>
      <c r="B76" s="76"/>
      <c r="C76" s="74" t="s">
        <v>2935</v>
      </c>
      <c r="D76" s="74"/>
      <c r="E76" s="277" t="s">
        <v>550</v>
      </c>
      <c r="F76" s="198" t="s">
        <v>2937</v>
      </c>
      <c r="G76" s="246"/>
    </row>
    <row r="77" spans="1:7">
      <c r="A77" s="71"/>
      <c r="B77" s="90"/>
      <c r="C77" s="248"/>
      <c r="E77" s="270"/>
      <c r="F77" s="264"/>
      <c r="G77" s="260"/>
    </row>
    <row r="78" spans="1:7">
      <c r="A78" s="71"/>
      <c r="B78" s="90"/>
      <c r="E78" s="270"/>
      <c r="F78" s="264"/>
      <c r="G78" s="260"/>
    </row>
    <row r="79" spans="1:7">
      <c r="A79" s="71"/>
      <c r="B79" s="90"/>
      <c r="E79" s="270"/>
      <c r="F79" s="264"/>
      <c r="G79" s="260"/>
    </row>
    <row r="80" spans="1:7">
      <c r="A80" s="71"/>
      <c r="B80" s="90"/>
      <c r="E80" s="270"/>
      <c r="F80" s="264"/>
      <c r="G80" s="260"/>
    </row>
    <row r="81" spans="1:7">
      <c r="A81" s="71"/>
      <c r="B81" s="90"/>
      <c r="E81" s="270"/>
      <c r="F81" s="264"/>
      <c r="G81" s="260"/>
    </row>
    <row r="82" spans="1:7">
      <c r="A82" s="71"/>
      <c r="B82" s="90"/>
      <c r="E82" s="270"/>
      <c r="F82" s="264"/>
      <c r="G82" s="260"/>
    </row>
    <row r="83" spans="1:7">
      <c r="A83" s="71"/>
      <c r="B83" s="90"/>
      <c r="E83" s="270"/>
      <c r="F83" s="264"/>
      <c r="G83" s="260"/>
    </row>
    <row r="84" spans="1:7">
      <c r="A84" s="71"/>
      <c r="B84" s="90"/>
      <c r="E84" s="270"/>
      <c r="F84" s="264"/>
      <c r="G84" s="260"/>
    </row>
    <row r="85" spans="1:7">
      <c r="A85" s="71"/>
      <c r="B85" s="90"/>
      <c r="E85" s="270"/>
      <c r="F85" s="264"/>
      <c r="G85" s="260"/>
    </row>
    <row r="86" spans="1:7">
      <c r="A86" s="71"/>
      <c r="B86" s="90"/>
      <c r="E86" s="270"/>
      <c r="F86" s="264"/>
      <c r="G86" s="260"/>
    </row>
    <row r="87" spans="1:7">
      <c r="A87" s="71"/>
      <c r="B87" s="90"/>
      <c r="E87" s="270"/>
      <c r="F87" s="264"/>
      <c r="G87" s="260"/>
    </row>
    <row r="88" spans="1:7">
      <c r="A88" s="71"/>
      <c r="B88" s="90"/>
      <c r="E88" s="270"/>
      <c r="F88" s="264"/>
      <c r="G88" s="260"/>
    </row>
    <row r="89" spans="1:7">
      <c r="A89" s="71"/>
      <c r="B89" s="90"/>
      <c r="E89" s="270"/>
      <c r="F89" s="264"/>
      <c r="G89" s="260"/>
    </row>
    <row r="90" spans="1:7">
      <c r="A90" s="71"/>
      <c r="B90" s="90"/>
      <c r="E90" s="270"/>
      <c r="F90" s="264"/>
      <c r="G90" s="260"/>
    </row>
    <row r="91" spans="1:7">
      <c r="A91" s="71"/>
      <c r="B91" s="90"/>
      <c r="E91" s="270"/>
      <c r="F91" s="264"/>
      <c r="G91" s="260"/>
    </row>
    <row r="92" spans="1:7">
      <c r="A92" s="71"/>
      <c r="B92" s="90"/>
      <c r="E92" s="270"/>
      <c r="F92" s="264"/>
      <c r="G92" s="260"/>
    </row>
    <row r="93" spans="1:7">
      <c r="A93" s="71"/>
      <c r="B93" s="90"/>
      <c r="E93" s="270"/>
      <c r="F93" s="264"/>
      <c r="G93" s="260"/>
    </row>
    <row r="94" spans="1:7">
      <c r="A94" s="71"/>
      <c r="B94" s="90"/>
      <c r="E94" s="270"/>
      <c r="F94" s="264"/>
      <c r="G94" s="260"/>
    </row>
    <row r="95" spans="1:7">
      <c r="A95" s="71"/>
      <c r="B95" s="90"/>
      <c r="E95" s="270"/>
      <c r="F95" s="264"/>
      <c r="G95" s="260"/>
    </row>
    <row r="96" spans="1:7">
      <c r="A96" s="71"/>
      <c r="B96" s="90"/>
      <c r="E96" s="270"/>
      <c r="F96" s="264"/>
      <c r="G96" s="260"/>
    </row>
    <row r="97" spans="1:7">
      <c r="A97" s="71"/>
      <c r="B97" s="90"/>
      <c r="E97" s="270"/>
      <c r="F97" s="264"/>
      <c r="G97" s="260"/>
    </row>
    <row r="98" spans="1:7">
      <c r="A98" s="71"/>
      <c r="B98" s="90"/>
      <c r="E98" s="270"/>
      <c r="F98" s="264"/>
      <c r="G98" s="260"/>
    </row>
    <row r="99" spans="1:7">
      <c r="A99" s="71"/>
      <c r="B99" s="90"/>
      <c r="E99" s="270"/>
      <c r="F99" s="264"/>
      <c r="G99" s="260"/>
    </row>
    <row r="100" spans="1:7">
      <c r="A100" s="71"/>
      <c r="B100" s="90"/>
      <c r="E100" s="270"/>
      <c r="F100" s="264"/>
      <c r="G100" s="260"/>
    </row>
    <row r="101" spans="1:7">
      <c r="A101" s="71"/>
      <c r="B101" s="90"/>
      <c r="E101" s="270"/>
      <c r="F101" s="264"/>
      <c r="G101" s="260"/>
    </row>
    <row r="102" spans="1:7">
      <c r="A102" s="71"/>
      <c r="B102" s="90"/>
      <c r="E102" s="270"/>
      <c r="F102" s="264"/>
      <c r="G102" s="260"/>
    </row>
    <row r="103" spans="1:7">
      <c r="A103" s="71"/>
      <c r="B103" s="90"/>
      <c r="E103" s="270"/>
      <c r="F103" s="264"/>
      <c r="G103" s="260"/>
    </row>
    <row r="104" spans="1:7">
      <c r="A104" s="71"/>
      <c r="B104" s="90"/>
      <c r="E104" s="270"/>
      <c r="F104" s="264"/>
      <c r="G104" s="260"/>
    </row>
    <row r="105" spans="1:7">
      <c r="A105" s="71"/>
      <c r="B105" s="90"/>
      <c r="E105" s="270"/>
      <c r="F105" s="264"/>
      <c r="G105" s="260"/>
    </row>
    <row r="106" spans="1:7">
      <c r="A106" s="71"/>
      <c r="B106" s="90"/>
      <c r="E106" s="270"/>
      <c r="F106" s="264"/>
      <c r="G106" s="260"/>
    </row>
    <row r="107" spans="1:7">
      <c r="A107" s="71"/>
      <c r="B107" s="90"/>
      <c r="E107" s="270"/>
      <c r="F107" s="264"/>
      <c r="G107" s="260"/>
    </row>
    <row r="108" spans="1:7">
      <c r="A108" s="71"/>
      <c r="B108" s="90"/>
      <c r="E108" s="270"/>
      <c r="F108" s="264"/>
      <c r="G108" s="260"/>
    </row>
    <row r="109" spans="1:7">
      <c r="A109" s="71"/>
      <c r="B109" s="90"/>
      <c r="E109" s="270"/>
      <c r="F109" s="264"/>
      <c r="G109" s="260"/>
    </row>
    <row r="110" spans="1:7">
      <c r="A110" s="71"/>
      <c r="B110" s="90"/>
      <c r="E110" s="270"/>
      <c r="F110" s="264"/>
      <c r="G110" s="260"/>
    </row>
    <row r="111" spans="1:7">
      <c r="A111" s="71"/>
      <c r="B111" s="90"/>
      <c r="E111" s="270"/>
      <c r="F111" s="264"/>
      <c r="G111" s="260"/>
    </row>
    <row r="112" spans="1:7">
      <c r="A112" s="71"/>
      <c r="B112" s="90"/>
      <c r="E112" s="270"/>
      <c r="F112" s="264"/>
      <c r="G112" s="260"/>
    </row>
    <row r="113" spans="1:7">
      <c r="A113" s="71"/>
      <c r="B113" s="90"/>
      <c r="E113" s="270"/>
      <c r="F113" s="264"/>
      <c r="G113" s="260"/>
    </row>
    <row r="114" spans="1:7">
      <c r="A114" s="71"/>
      <c r="B114" s="90"/>
      <c r="E114" s="270"/>
      <c r="F114" s="264"/>
      <c r="G114" s="260"/>
    </row>
    <row r="115" spans="1:7">
      <c r="A115" s="71"/>
      <c r="B115" s="90"/>
      <c r="E115" s="270"/>
      <c r="F115" s="264"/>
      <c r="G115" s="260"/>
    </row>
    <row r="116" spans="1:7">
      <c r="A116" s="71"/>
      <c r="B116" s="90"/>
      <c r="E116" s="270"/>
      <c r="F116" s="264"/>
      <c r="G116" s="260"/>
    </row>
    <row r="117" spans="1:7">
      <c r="A117" s="71"/>
      <c r="B117" s="90"/>
      <c r="E117" s="270"/>
      <c r="F117" s="264"/>
      <c r="G117" s="260"/>
    </row>
    <row r="118" spans="1:7">
      <c r="A118" s="71"/>
      <c r="B118" s="90"/>
      <c r="E118" s="270"/>
      <c r="F118" s="264"/>
      <c r="G118" s="260"/>
    </row>
    <row r="119" spans="1:7">
      <c r="A119" s="71"/>
      <c r="B119" s="90"/>
      <c r="E119" s="270"/>
      <c r="F119" s="264"/>
      <c r="G119" s="260"/>
    </row>
    <row r="120" spans="1:7">
      <c r="A120" s="71"/>
      <c r="B120" s="90"/>
      <c r="E120" s="270"/>
      <c r="F120" s="264"/>
      <c r="G120" s="260"/>
    </row>
    <row r="121" spans="1:7">
      <c r="A121" s="71"/>
      <c r="B121" s="90"/>
      <c r="E121" s="270"/>
      <c r="F121" s="264"/>
      <c r="G121" s="260"/>
    </row>
    <row r="122" spans="1:7">
      <c r="A122" s="71"/>
      <c r="B122" s="90"/>
      <c r="E122" s="270"/>
      <c r="F122" s="264"/>
      <c r="G122" s="260"/>
    </row>
    <row r="123" spans="1:7">
      <c r="A123" s="71"/>
      <c r="B123" s="90"/>
      <c r="E123" s="270"/>
      <c r="F123" s="264"/>
      <c r="G123" s="260"/>
    </row>
    <row r="124" spans="1:7">
      <c r="A124" s="71"/>
      <c r="B124" s="90"/>
      <c r="E124" s="270"/>
      <c r="F124" s="264"/>
      <c r="G124" s="260"/>
    </row>
    <row r="125" spans="1:7">
      <c r="A125" s="71"/>
      <c r="B125" s="90"/>
      <c r="E125" s="270"/>
      <c r="F125" s="264"/>
      <c r="G125" s="260"/>
    </row>
    <row r="126" spans="1:7" ht="15.75" thickBot="1">
      <c r="A126" s="95"/>
      <c r="B126" s="275"/>
      <c r="C126" s="96"/>
      <c r="D126" s="96"/>
      <c r="E126" s="285"/>
      <c r="F126" s="286"/>
      <c r="G126" s="260"/>
    </row>
    <row r="127" spans="1:7" ht="15.75" thickBot="1"/>
    <row r="128" spans="1:7">
      <c r="A128" s="2284" t="s">
        <v>556</v>
      </c>
      <c r="B128" s="2285"/>
      <c r="C128" s="2285"/>
      <c r="D128" s="2285"/>
      <c r="E128" s="2286"/>
      <c r="F128" s="16"/>
      <c r="G128" s="16"/>
    </row>
    <row r="129" spans="1:6">
      <c r="A129" s="2511"/>
      <c r="E129" s="2678"/>
    </row>
    <row r="130" spans="1:6">
      <c r="A130" s="2511"/>
      <c r="E130" s="2678"/>
    </row>
    <row r="131" spans="1:6">
      <c r="A131" s="2511"/>
      <c r="E131" s="2678"/>
    </row>
    <row r="132" spans="1:6">
      <c r="A132" s="2511"/>
      <c r="E132" s="2678"/>
    </row>
    <row r="133" spans="1:6">
      <c r="A133" s="2511"/>
      <c r="E133" s="2678"/>
    </row>
    <row r="134" spans="1:6">
      <c r="A134" s="2511"/>
      <c r="C134" s="2850"/>
      <c r="D134" s="2850"/>
      <c r="E134" s="2678"/>
    </row>
    <row r="135" spans="1:6">
      <c r="A135" s="2511"/>
      <c r="C135" s="1097"/>
      <c r="D135" s="1097"/>
      <c r="E135" s="2678"/>
    </row>
    <row r="136" spans="1:6">
      <c r="A136" s="2511"/>
      <c r="C136" s="1097"/>
      <c r="D136" s="1097"/>
      <c r="E136" s="2678"/>
    </row>
    <row r="137" spans="1:6">
      <c r="A137" s="2511"/>
      <c r="C137" s="1097"/>
      <c r="D137" s="1097"/>
      <c r="E137" s="2678"/>
    </row>
    <row r="138" spans="1:6">
      <c r="A138" s="2511"/>
      <c r="C138" s="1097"/>
      <c r="D138" s="1097"/>
      <c r="E138" s="2678"/>
      <c r="F138" s="2678"/>
    </row>
    <row r="139" spans="1:6">
      <c r="A139" s="2511"/>
      <c r="C139" s="1097"/>
      <c r="D139" s="1097"/>
      <c r="E139" s="2678"/>
      <c r="F139" s="2678"/>
    </row>
    <row r="140" spans="1:6">
      <c r="A140" s="2511"/>
      <c r="C140" s="1097"/>
      <c r="D140" s="1097"/>
      <c r="E140" s="2678"/>
      <c r="F140" s="2678"/>
    </row>
    <row r="141" spans="1:6">
      <c r="A141" s="2511"/>
      <c r="C141" s="1097"/>
      <c r="D141" s="1097"/>
      <c r="E141" s="2678"/>
      <c r="F141" s="2678"/>
    </row>
    <row r="142" spans="1:6">
      <c r="A142" s="2511"/>
      <c r="C142" s="1097"/>
      <c r="D142" s="1097"/>
      <c r="E142" s="2678"/>
      <c r="F142" s="2678"/>
    </row>
    <row r="143" spans="1:6">
      <c r="A143" s="2511"/>
      <c r="C143" s="1097"/>
      <c r="D143" s="1097"/>
      <c r="E143" s="2678"/>
      <c r="F143" s="2678"/>
    </row>
    <row r="144" spans="1:6">
      <c r="A144" s="2511"/>
      <c r="C144" s="1097"/>
      <c r="D144" s="1097"/>
      <c r="E144" s="2678"/>
      <c r="F144" s="2678"/>
    </row>
    <row r="145" spans="1:6">
      <c r="A145" s="2511"/>
      <c r="C145" s="1097"/>
      <c r="D145" s="1097"/>
      <c r="E145" s="2678"/>
      <c r="F145" s="2678"/>
    </row>
    <row r="146" spans="1:6">
      <c r="A146" s="2511"/>
      <c r="C146" s="1097"/>
      <c r="D146" s="1097"/>
      <c r="E146" s="2678"/>
      <c r="F146" s="2678"/>
    </row>
    <row r="147" spans="1:6">
      <c r="A147" s="2511"/>
      <c r="C147" s="1097"/>
      <c r="D147" s="1097"/>
      <c r="E147" s="2678"/>
      <c r="F147" s="2678"/>
    </row>
    <row r="148" spans="1:6">
      <c r="A148" s="2511"/>
      <c r="C148" s="1097"/>
      <c r="D148" s="1097"/>
      <c r="E148" s="2678"/>
      <c r="F148" s="2678"/>
    </row>
    <row r="149" spans="1:6">
      <c r="A149" s="2511"/>
      <c r="C149" s="1097"/>
      <c r="D149" s="1097"/>
      <c r="E149" s="2678"/>
      <c r="F149" s="2678"/>
    </row>
    <row r="150" spans="1:6">
      <c r="A150" s="2511"/>
      <c r="C150" s="1097"/>
      <c r="D150" s="1097"/>
      <c r="E150" s="2678"/>
      <c r="F150" s="2678"/>
    </row>
    <row r="151" spans="1:6">
      <c r="A151" s="2511"/>
      <c r="C151" s="1097"/>
      <c r="D151" s="1097"/>
      <c r="E151" s="2678"/>
      <c r="F151" s="2678"/>
    </row>
    <row r="152" spans="1:6">
      <c r="A152" s="2511"/>
      <c r="C152" s="1097"/>
      <c r="D152" s="1097"/>
      <c r="E152" s="2678"/>
      <c r="F152" s="2678"/>
    </row>
    <row r="153" spans="1:6">
      <c r="A153" s="2511"/>
      <c r="C153" s="1097"/>
      <c r="D153" s="1097"/>
      <c r="E153" s="2678"/>
      <c r="F153" s="2678"/>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097"/>
      <c r="D179" s="1097"/>
      <c r="E179" s="2678"/>
      <c r="F179" s="2678"/>
    </row>
    <row r="180" spans="1:6">
      <c r="A180" s="2511"/>
      <c r="C180" s="1097"/>
      <c r="D180" s="1097"/>
      <c r="E180" s="2678"/>
      <c r="F180" s="2678"/>
    </row>
    <row r="181" spans="1:6">
      <c r="A181" s="2511"/>
      <c r="C181" s="1903"/>
      <c r="D181" s="1903"/>
      <c r="E181" s="2678"/>
      <c r="F181" s="2678"/>
    </row>
    <row r="182" spans="1:6">
      <c r="A182" s="2511"/>
      <c r="E182" s="2678"/>
      <c r="F182" s="2678"/>
    </row>
    <row r="183" spans="1:6" ht="15.75" thickBot="1">
      <c r="A183" s="1980"/>
      <c r="B183" s="2713"/>
      <c r="C183" s="2713"/>
      <c r="D183" s="2713"/>
      <c r="E183" s="2273"/>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c r="A200" s="2675"/>
      <c r="F200" s="2678"/>
    </row>
    <row r="201" spans="1:6">
      <c r="A201" s="2675"/>
      <c r="F201" s="2678"/>
    </row>
    <row r="202" spans="1:6" ht="15.75" thickBot="1">
      <c r="A202" s="1980"/>
      <c r="B202" s="2713"/>
      <c r="C202" s="2713"/>
      <c r="D202" s="2713"/>
      <c r="E202" s="2713"/>
      <c r="F202" s="2273"/>
    </row>
  </sheetData>
  <mergeCells count="2">
    <mergeCell ref="A4:F4"/>
    <mergeCell ref="A66:F66"/>
  </mergeCells>
  <printOptions horizontalCentered="1"/>
  <pageMargins left="0.5" right="0.5" top="0.5" bottom="0.5" header="0.5" footer="0.5"/>
  <pageSetup scale="65" orientation="portrait" r:id="rId1"/>
  <headerFooter alignWithMargins="0"/>
  <rowBreaks count="1" manualBreakCount="1">
    <brk id="67" max="16383" man="1"/>
  </rowBreaks>
  <customProperties>
    <customPr name="_pios_id" r:id="rId2"/>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ransitionEvaluation="1">
    <tabColor rgb="FF92D050"/>
  </sheetPr>
  <dimension ref="A1:AD200"/>
  <sheetViews>
    <sheetView view="pageBreakPreview" topLeftCell="D1" zoomScale="60" zoomScaleNormal="41" workbookViewId="0">
      <selection activeCell="O1" sqref="O1:AD1048576"/>
    </sheetView>
  </sheetViews>
  <sheetFormatPr defaultColWidth="9.6640625" defaultRowHeight="15"/>
  <cols>
    <col min="1" max="1" width="5.6640625" style="13" customWidth="1"/>
    <col min="2" max="2" width="41.6640625" style="13" customWidth="1"/>
    <col min="3" max="3" width="20.6640625" style="13" customWidth="1"/>
    <col min="4" max="5" width="19.6640625" style="13" customWidth="1"/>
    <col min="6" max="6" width="2.6640625" style="13" customWidth="1"/>
    <col min="7" max="8" width="17.6640625" style="13" customWidth="1"/>
    <col min="9" max="9" width="21.6640625" style="13" customWidth="1"/>
    <col min="10" max="10" width="16.6640625" style="13" customWidth="1"/>
    <col min="11" max="12" width="15.6640625" style="13" customWidth="1"/>
    <col min="13" max="14" width="5.6640625" style="13" customWidth="1"/>
    <col min="15" max="15" width="13" customWidth="1"/>
    <col min="16" max="16" width="21" customWidth="1"/>
    <col min="17" max="17" width="5.6640625" customWidth="1"/>
    <col min="19" max="19" width="15.6640625" bestFit="1" customWidth="1"/>
    <col min="22" max="22" width="16" bestFit="1" customWidth="1"/>
    <col min="23" max="23" width="7" customWidth="1"/>
    <col min="25" max="25" width="10" customWidth="1"/>
    <col min="28" max="28" width="16" customWidth="1"/>
    <col min="31" max="16384" width="9.6640625" style="13"/>
  </cols>
  <sheetData>
    <row r="1" spans="1:14">
      <c r="A1" s="31" t="s">
        <v>1757</v>
      </c>
      <c r="B1" s="186"/>
      <c r="C1" s="66" t="s">
        <v>3200</v>
      </c>
      <c r="D1" s="187" t="s">
        <v>1759</v>
      </c>
      <c r="E1" s="67" t="s">
        <v>1760</v>
      </c>
      <c r="F1" s="31" t="s">
        <v>1757</v>
      </c>
      <c r="G1" s="66"/>
      <c r="H1" s="186"/>
      <c r="I1" s="66" t="s">
        <v>3200</v>
      </c>
      <c r="J1" s="188" t="s">
        <v>1759</v>
      </c>
      <c r="K1" s="186"/>
      <c r="L1" s="66" t="s">
        <v>1760</v>
      </c>
      <c r="M1" s="67"/>
    </row>
    <row r="2" spans="1:14">
      <c r="A2" s="71" t="str">
        <f>'Data Sheet'!$C$25</f>
        <v xml:space="preserve">Niagara Mohawk Power Corporation </v>
      </c>
      <c r="B2" s="80"/>
      <c r="C2" s="90" t="s">
        <v>5794</v>
      </c>
      <c r="D2" s="77" t="s">
        <v>3219</v>
      </c>
      <c r="E2" s="72"/>
      <c r="F2" s="71" t="str">
        <f>'Data Sheet'!$C$25</f>
        <v xml:space="preserve">Niagara Mohawk Power Corporation </v>
      </c>
      <c r="H2" s="80"/>
      <c r="I2" s="90" t="s">
        <v>5794</v>
      </c>
      <c r="J2" s="90" t="s">
        <v>3219</v>
      </c>
      <c r="K2" s="80"/>
      <c r="M2" s="72"/>
    </row>
    <row r="3" spans="1:14" ht="15" customHeight="1">
      <c r="A3" s="73"/>
      <c r="B3" s="101"/>
      <c r="C3" s="101" t="s">
        <v>2907</v>
      </c>
      <c r="D3" s="560" t="str">
        <f>'Data Sheet'!$C$40</f>
        <v>April 30, 2025</v>
      </c>
      <c r="E3" s="94" t="str">
        <f>'Data Sheet'!$C$38</f>
        <v>December 31, 2024</v>
      </c>
      <c r="F3" s="73"/>
      <c r="G3" s="76"/>
      <c r="H3" s="101"/>
      <c r="I3" s="76" t="s">
        <v>2907</v>
      </c>
      <c r="J3" s="553" t="str">
        <f>'Data Sheet'!$C$40</f>
        <v>April 30, 2025</v>
      </c>
      <c r="K3" s="101"/>
      <c r="L3" s="92" t="str">
        <f>'Data Sheet'!$C$38</f>
        <v>December 31, 2024</v>
      </c>
      <c r="M3" s="75"/>
    </row>
    <row r="4" spans="1:14" ht="15" customHeight="1">
      <c r="A4" s="216"/>
      <c r="B4" s="2468" t="s">
        <v>5802</v>
      </c>
      <c r="C4" s="190"/>
      <c r="D4" s="190"/>
      <c r="E4" s="191"/>
      <c r="F4" s="216"/>
      <c r="G4" s="2468" t="s">
        <v>5803</v>
      </c>
      <c r="H4" s="190"/>
      <c r="I4" s="190"/>
      <c r="J4" s="190"/>
      <c r="K4" s="190"/>
      <c r="L4" s="190"/>
      <c r="M4" s="191"/>
      <c r="N4" s="16"/>
    </row>
    <row r="5" spans="1:14">
      <c r="A5" s="551"/>
      <c r="B5" s="17"/>
      <c r="C5" s="17"/>
      <c r="D5" s="17"/>
      <c r="E5" s="568"/>
      <c r="F5" s="71"/>
      <c r="M5" s="72"/>
    </row>
    <row r="6" spans="1:14">
      <c r="A6" s="3609" t="s">
        <v>3719</v>
      </c>
      <c r="B6" s="3610"/>
      <c r="C6" s="3610"/>
      <c r="D6" s="3610"/>
      <c r="E6" s="3615"/>
      <c r="F6" s="3609" t="s">
        <v>557</v>
      </c>
      <c r="G6" s="3610"/>
      <c r="H6" s="3610"/>
      <c r="I6" s="3610"/>
      <c r="J6" s="3610"/>
      <c r="K6" s="3610"/>
      <c r="L6" s="3610"/>
      <c r="M6" s="193"/>
      <c r="N6" s="192"/>
    </row>
    <row r="7" spans="1:14">
      <c r="A7" s="3609" t="s">
        <v>3720</v>
      </c>
      <c r="B7" s="3610"/>
      <c r="C7" s="3610"/>
      <c r="D7" s="3610"/>
      <c r="E7" s="3615"/>
      <c r="F7" s="3609" t="s">
        <v>3723</v>
      </c>
      <c r="G7" s="3610"/>
      <c r="H7" s="3610"/>
      <c r="I7" s="3610"/>
      <c r="J7" s="3610"/>
      <c r="K7" s="3610"/>
      <c r="L7" s="3610"/>
      <c r="M7" s="193"/>
      <c r="N7" s="192"/>
    </row>
    <row r="8" spans="1:14">
      <c r="A8" s="3609" t="s">
        <v>3722</v>
      </c>
      <c r="B8" s="3610"/>
      <c r="C8" s="3610"/>
      <c r="D8" s="3610"/>
      <c r="E8" s="3615"/>
      <c r="F8" s="3609" t="s">
        <v>896</v>
      </c>
      <c r="G8" s="3610"/>
      <c r="H8" s="3610"/>
      <c r="I8" s="3610"/>
      <c r="J8" s="3610"/>
      <c r="K8" s="3610"/>
      <c r="L8" s="3610"/>
      <c r="M8" s="193"/>
      <c r="N8" s="192"/>
    </row>
    <row r="9" spans="1:14">
      <c r="A9" s="3609" t="s">
        <v>3721</v>
      </c>
      <c r="B9" s="3610"/>
      <c r="C9" s="3610"/>
      <c r="D9" s="3610"/>
      <c r="E9" s="3615"/>
      <c r="F9" s="3609" t="s">
        <v>3724</v>
      </c>
      <c r="G9" s="3610"/>
      <c r="H9" s="3610"/>
      <c r="I9" s="3610"/>
      <c r="J9" s="3610"/>
      <c r="K9" s="3610"/>
      <c r="L9" s="3610"/>
      <c r="M9" s="193"/>
      <c r="N9" s="192"/>
    </row>
    <row r="10" spans="1:14">
      <c r="A10" s="3609" t="s">
        <v>897</v>
      </c>
      <c r="B10" s="3610"/>
      <c r="C10" s="3610"/>
      <c r="D10" s="3610"/>
      <c r="E10" s="3615"/>
      <c r="F10" s="3609" t="s">
        <v>3725</v>
      </c>
      <c r="G10" s="3610"/>
      <c r="H10" s="3610"/>
      <c r="I10" s="3610"/>
      <c r="J10" s="3610"/>
      <c r="K10" s="3610"/>
      <c r="L10" s="3610"/>
      <c r="M10" s="193"/>
      <c r="N10" s="192"/>
    </row>
    <row r="11" spans="1:14">
      <c r="A11" s="3609" t="s">
        <v>898</v>
      </c>
      <c r="B11" s="3610"/>
      <c r="C11" s="3610"/>
      <c r="D11" s="3610"/>
      <c r="E11" s="3615"/>
      <c r="F11" s="71"/>
      <c r="M11" s="72"/>
    </row>
    <row r="12" spans="1:14">
      <c r="A12" s="3609" t="s">
        <v>899</v>
      </c>
      <c r="B12" s="3610"/>
      <c r="C12" s="3610"/>
      <c r="D12" s="3610"/>
      <c r="E12" s="3615"/>
      <c r="F12" s="71"/>
      <c r="M12" s="72"/>
    </row>
    <row r="13" spans="1:14">
      <c r="A13" s="73"/>
      <c r="B13" s="76"/>
      <c r="C13" s="76"/>
      <c r="D13" s="76"/>
      <c r="E13" s="75"/>
      <c r="F13" s="73"/>
      <c r="G13" s="76"/>
      <c r="H13" s="76"/>
      <c r="I13" s="76"/>
      <c r="J13" s="76"/>
      <c r="K13" s="76"/>
      <c r="L13" s="76"/>
      <c r="M13" s="75"/>
    </row>
    <row r="14" spans="1:14">
      <c r="A14" s="196"/>
      <c r="B14" s="90"/>
      <c r="C14" s="514" t="s">
        <v>1744</v>
      </c>
      <c r="D14" s="515" t="s">
        <v>900</v>
      </c>
      <c r="E14" s="335" t="s">
        <v>901</v>
      </c>
      <c r="F14" s="3634" t="s">
        <v>902</v>
      </c>
      <c r="G14" s="3651"/>
      <c r="H14" s="3652"/>
      <c r="I14" s="90"/>
      <c r="J14" s="13" t="s">
        <v>903</v>
      </c>
      <c r="M14" s="82"/>
    </row>
    <row r="15" spans="1:14">
      <c r="A15" s="196"/>
      <c r="B15" s="245" t="s">
        <v>904</v>
      </c>
      <c r="C15" s="515" t="s">
        <v>905</v>
      </c>
      <c r="D15" s="515" t="s">
        <v>906</v>
      </c>
      <c r="E15" s="335" t="s">
        <v>907</v>
      </c>
      <c r="F15" s="3636" t="s">
        <v>908</v>
      </c>
      <c r="G15" s="3517"/>
      <c r="H15" s="3653"/>
      <c r="I15" s="92"/>
      <c r="J15" s="76"/>
      <c r="K15" s="76"/>
      <c r="L15" s="76"/>
      <c r="M15" s="82"/>
    </row>
    <row r="16" spans="1:14">
      <c r="A16" s="196"/>
      <c r="B16" s="245" t="s">
        <v>909</v>
      </c>
      <c r="C16" s="515" t="s">
        <v>910</v>
      </c>
      <c r="D16" s="515" t="s">
        <v>911</v>
      </c>
      <c r="E16" s="335" t="s">
        <v>2434</v>
      </c>
      <c r="F16" s="3636" t="s">
        <v>912</v>
      </c>
      <c r="G16" s="3517"/>
      <c r="H16" s="3653"/>
      <c r="I16" s="90" t="s">
        <v>913</v>
      </c>
      <c r="K16" s="90" t="s">
        <v>914</v>
      </c>
      <c r="M16" s="82"/>
    </row>
    <row r="17" spans="1:14">
      <c r="A17" s="196"/>
      <c r="B17" s="90"/>
      <c r="C17" s="515" t="s">
        <v>915</v>
      </c>
      <c r="D17" s="515" t="s">
        <v>916</v>
      </c>
      <c r="E17" s="72"/>
      <c r="F17" s="3636" t="s">
        <v>917</v>
      </c>
      <c r="G17" s="3517"/>
      <c r="H17" s="3653"/>
      <c r="I17" s="90" t="s">
        <v>918</v>
      </c>
      <c r="K17" s="90" t="s">
        <v>919</v>
      </c>
      <c r="M17" s="82"/>
    </row>
    <row r="18" spans="1:14">
      <c r="A18" s="196"/>
      <c r="B18" s="90"/>
      <c r="C18" s="77"/>
      <c r="D18" s="77"/>
      <c r="E18" s="72"/>
      <c r="F18" s="73"/>
      <c r="G18" s="76"/>
      <c r="I18" s="92"/>
      <c r="J18" s="76"/>
      <c r="K18" s="92"/>
      <c r="L18" s="76"/>
      <c r="M18" s="94"/>
    </row>
    <row r="19" spans="1:14">
      <c r="A19" s="196" t="s">
        <v>1686</v>
      </c>
      <c r="B19" s="90"/>
      <c r="C19" s="77"/>
      <c r="D19" s="77"/>
      <c r="E19" s="72"/>
      <c r="F19" s="86"/>
      <c r="G19" s="525" t="s">
        <v>920</v>
      </c>
      <c r="H19" s="526" t="s">
        <v>1795</v>
      </c>
      <c r="I19" s="245" t="s">
        <v>920</v>
      </c>
      <c r="J19" s="245" t="s">
        <v>921</v>
      </c>
      <c r="K19" s="245" t="s">
        <v>920</v>
      </c>
      <c r="L19" s="245" t="s">
        <v>1795</v>
      </c>
      <c r="M19" s="195" t="s">
        <v>1686</v>
      </c>
      <c r="N19" s="246"/>
    </row>
    <row r="20" spans="1:14">
      <c r="A20" s="197" t="s">
        <v>1689</v>
      </c>
      <c r="B20" s="277" t="s">
        <v>2935</v>
      </c>
      <c r="C20" s="523" t="s">
        <v>2936</v>
      </c>
      <c r="D20" s="523" t="s">
        <v>2937</v>
      </c>
      <c r="E20" s="425" t="s">
        <v>2938</v>
      </c>
      <c r="F20" s="73"/>
      <c r="G20" s="524" t="s">
        <v>2268</v>
      </c>
      <c r="H20" s="277" t="s">
        <v>2269</v>
      </c>
      <c r="I20" s="277" t="s">
        <v>2270</v>
      </c>
      <c r="J20" s="277" t="s">
        <v>2271</v>
      </c>
      <c r="K20" s="277" t="s">
        <v>2272</v>
      </c>
      <c r="L20" s="277" t="s">
        <v>2273</v>
      </c>
      <c r="M20" s="198" t="s">
        <v>1689</v>
      </c>
      <c r="N20" s="246"/>
    </row>
    <row r="21" spans="1:14">
      <c r="A21" s="196">
        <v>1</v>
      </c>
      <c r="B21" s="251" t="s">
        <v>922</v>
      </c>
      <c r="C21" s="287"/>
      <c r="D21" s="288"/>
      <c r="E21" s="289"/>
      <c r="F21" s="290"/>
      <c r="G21" s="291"/>
      <c r="H21" s="292"/>
      <c r="I21" s="287"/>
      <c r="J21" s="287"/>
      <c r="K21" s="287"/>
      <c r="L21" s="287"/>
      <c r="M21" s="293">
        <v>1</v>
      </c>
      <c r="N21" s="282"/>
    </row>
    <row r="22" spans="1:14">
      <c r="A22" s="196">
        <v>2</v>
      </c>
      <c r="B22" s="90" t="s">
        <v>4589</v>
      </c>
      <c r="C22" s="261">
        <v>250000000</v>
      </c>
      <c r="D22" s="294">
        <v>1</v>
      </c>
      <c r="E22" s="295"/>
      <c r="F22" s="296"/>
      <c r="G22" s="1602">
        <v>187364863</v>
      </c>
      <c r="H22" s="2083">
        <v>187364863</v>
      </c>
      <c r="I22" s="261"/>
      <c r="J22" s="265"/>
      <c r="K22" s="261"/>
      <c r="L22" s="265"/>
      <c r="M22" s="293">
        <v>2</v>
      </c>
      <c r="N22" s="282"/>
    </row>
    <row r="23" spans="1:14">
      <c r="A23" s="196">
        <v>3</v>
      </c>
      <c r="B23" s="90"/>
      <c r="C23" s="261"/>
      <c r="D23" s="297"/>
      <c r="E23" s="298"/>
      <c r="F23" s="296"/>
      <c r="G23" s="260"/>
      <c r="H23" s="261"/>
      <c r="I23" s="261"/>
      <c r="J23" s="261"/>
      <c r="K23" s="261"/>
      <c r="L23" s="261"/>
      <c r="M23" s="293">
        <v>3</v>
      </c>
      <c r="N23" s="282"/>
    </row>
    <row r="24" spans="1:14">
      <c r="A24" s="196">
        <v>4</v>
      </c>
      <c r="B24" s="90"/>
      <c r="C24" s="261"/>
      <c r="D24" s="297"/>
      <c r="E24" s="298"/>
      <c r="F24" s="296"/>
      <c r="G24" s="260"/>
      <c r="H24" s="261"/>
      <c r="I24" s="261"/>
      <c r="J24" s="261"/>
      <c r="K24" s="261"/>
      <c r="L24" s="261"/>
      <c r="M24" s="293">
        <v>4</v>
      </c>
      <c r="N24" s="282"/>
    </row>
    <row r="25" spans="1:14">
      <c r="A25" s="196">
        <v>5</v>
      </c>
      <c r="B25" s="90"/>
      <c r="C25" s="261"/>
      <c r="D25" s="297"/>
      <c r="E25" s="298"/>
      <c r="F25" s="296"/>
      <c r="G25" s="260"/>
      <c r="H25" s="261"/>
      <c r="I25" s="261"/>
      <c r="J25" s="261"/>
      <c r="K25" s="261"/>
      <c r="L25" s="261"/>
      <c r="M25" s="293">
        <v>5</v>
      </c>
      <c r="N25" s="282"/>
    </row>
    <row r="26" spans="1:14">
      <c r="A26" s="196">
        <v>6</v>
      </c>
      <c r="B26" s="90"/>
      <c r="C26" s="261"/>
      <c r="D26" s="297"/>
      <c r="E26" s="298"/>
      <c r="F26" s="296"/>
      <c r="G26" s="260"/>
      <c r="H26" s="261"/>
      <c r="I26" s="261"/>
      <c r="J26" s="261"/>
      <c r="K26" s="261"/>
      <c r="L26" s="261"/>
      <c r="M26" s="293">
        <v>6</v>
      </c>
      <c r="N26" s="282"/>
    </row>
    <row r="27" spans="1:14">
      <c r="A27" s="196">
        <v>7</v>
      </c>
      <c r="B27" s="90"/>
      <c r="C27" s="261"/>
      <c r="D27" s="297"/>
      <c r="E27" s="298"/>
      <c r="F27" s="296"/>
      <c r="G27" s="260"/>
      <c r="H27" s="261"/>
      <c r="I27" s="261"/>
      <c r="J27" s="261"/>
      <c r="K27" s="261"/>
      <c r="L27" s="261"/>
      <c r="M27" s="293">
        <v>7</v>
      </c>
      <c r="N27" s="282"/>
    </row>
    <row r="28" spans="1:14">
      <c r="A28" s="196">
        <v>8</v>
      </c>
      <c r="B28" s="90"/>
      <c r="C28" s="261"/>
      <c r="D28" s="297"/>
      <c r="E28" s="298"/>
      <c r="F28" s="296"/>
      <c r="G28" s="260"/>
      <c r="H28" s="261"/>
      <c r="I28" s="261"/>
      <c r="J28" s="261"/>
      <c r="K28" s="261"/>
      <c r="L28" s="261"/>
      <c r="M28" s="293">
        <v>8</v>
      </c>
      <c r="N28" s="282"/>
    </row>
    <row r="29" spans="1:14">
      <c r="A29" s="196">
        <v>9</v>
      </c>
      <c r="B29" s="90"/>
      <c r="C29" s="261"/>
      <c r="D29" s="297"/>
      <c r="E29" s="298"/>
      <c r="F29" s="296"/>
      <c r="G29" s="260"/>
      <c r="H29" s="261"/>
      <c r="I29" s="261"/>
      <c r="J29" s="261"/>
      <c r="K29" s="261"/>
      <c r="L29" s="261"/>
      <c r="M29" s="293">
        <v>9</v>
      </c>
      <c r="N29" s="282"/>
    </row>
    <row r="30" spans="1:14">
      <c r="A30" s="196">
        <v>10</v>
      </c>
      <c r="B30" s="90"/>
      <c r="C30" s="261"/>
      <c r="D30" s="297"/>
      <c r="E30" s="298"/>
      <c r="F30" s="296"/>
      <c r="G30" s="260"/>
      <c r="H30" s="261"/>
      <c r="I30" s="261"/>
      <c r="J30" s="261"/>
      <c r="K30" s="261"/>
      <c r="L30" s="261"/>
      <c r="M30" s="293">
        <v>10</v>
      </c>
      <c r="N30" s="282"/>
    </row>
    <row r="31" spans="1:14">
      <c r="A31" s="196">
        <v>11</v>
      </c>
      <c r="B31" s="90"/>
      <c r="C31" s="261"/>
      <c r="D31" s="297"/>
      <c r="E31" s="298"/>
      <c r="F31" s="296"/>
      <c r="G31" s="260"/>
      <c r="H31" s="261"/>
      <c r="I31" s="261"/>
      <c r="J31" s="261"/>
      <c r="K31" s="261"/>
      <c r="L31" s="261"/>
      <c r="M31" s="293">
        <v>11</v>
      </c>
      <c r="N31" s="282"/>
    </row>
    <row r="32" spans="1:14">
      <c r="A32" s="196">
        <v>12</v>
      </c>
      <c r="B32" s="90"/>
      <c r="C32" s="261"/>
      <c r="D32" s="297"/>
      <c r="E32" s="298"/>
      <c r="F32" s="296"/>
      <c r="G32" s="260"/>
      <c r="H32" s="261"/>
      <c r="I32" s="261"/>
      <c r="J32" s="261"/>
      <c r="K32" s="261"/>
      <c r="L32" s="261"/>
      <c r="M32" s="293">
        <v>12</v>
      </c>
      <c r="N32" s="282"/>
    </row>
    <row r="33" spans="1:14">
      <c r="A33" s="196">
        <v>13</v>
      </c>
      <c r="B33" s="90"/>
      <c r="C33" s="261"/>
      <c r="D33" s="297"/>
      <c r="E33" s="298"/>
      <c r="F33" s="296"/>
      <c r="G33" s="260"/>
      <c r="H33" s="261"/>
      <c r="I33" s="261"/>
      <c r="J33" s="261"/>
      <c r="K33" s="261"/>
      <c r="L33" s="261"/>
      <c r="M33" s="293">
        <v>13</v>
      </c>
      <c r="N33" s="282"/>
    </row>
    <row r="34" spans="1:14">
      <c r="A34" s="196">
        <v>14</v>
      </c>
      <c r="B34" s="90"/>
      <c r="C34" s="261"/>
      <c r="D34" s="297"/>
      <c r="E34" s="298"/>
      <c r="F34" s="296"/>
      <c r="G34" s="260"/>
      <c r="H34" s="261"/>
      <c r="I34" s="261"/>
      <c r="J34" s="261"/>
      <c r="K34" s="261"/>
      <c r="L34" s="261"/>
      <c r="M34" s="293">
        <v>14</v>
      </c>
      <c r="N34" s="282"/>
    </row>
    <row r="35" spans="1:14">
      <c r="A35" s="196">
        <v>15</v>
      </c>
      <c r="B35" s="90"/>
      <c r="C35" s="261"/>
      <c r="D35" s="297"/>
      <c r="E35" s="298"/>
      <c r="F35" s="71"/>
      <c r="G35" s="260"/>
      <c r="H35" s="261"/>
      <c r="I35" s="90"/>
      <c r="J35" s="261"/>
      <c r="K35" s="261"/>
      <c r="L35" s="261"/>
      <c r="M35" s="195">
        <v>15</v>
      </c>
      <c r="N35" s="246"/>
    </row>
    <row r="36" spans="1:14">
      <c r="A36" s="196">
        <v>16</v>
      </c>
      <c r="B36" s="90"/>
      <c r="C36" s="261"/>
      <c r="D36" s="297"/>
      <c r="E36" s="298"/>
      <c r="F36" s="296"/>
      <c r="G36" s="260"/>
      <c r="H36" s="261"/>
      <c r="I36" s="261"/>
      <c r="J36" s="261"/>
      <c r="K36" s="261"/>
      <c r="L36" s="261"/>
      <c r="M36" s="293">
        <v>16</v>
      </c>
      <c r="N36" s="282"/>
    </row>
    <row r="37" spans="1:14">
      <c r="A37" s="196">
        <v>17</v>
      </c>
      <c r="B37" s="90"/>
      <c r="C37" s="261"/>
      <c r="D37" s="297"/>
      <c r="E37" s="298"/>
      <c r="F37" s="71"/>
      <c r="G37" s="260"/>
      <c r="H37" s="261"/>
      <c r="I37" s="90"/>
      <c r="J37" s="261"/>
      <c r="K37" s="261"/>
      <c r="L37" s="261"/>
      <c r="M37" s="293">
        <v>17</v>
      </c>
      <c r="N37" s="282"/>
    </row>
    <row r="38" spans="1:14">
      <c r="A38" s="196">
        <v>18</v>
      </c>
      <c r="B38" s="90"/>
      <c r="C38" s="261"/>
      <c r="D38" s="297"/>
      <c r="E38" s="298"/>
      <c r="F38" s="296"/>
      <c r="G38" s="260"/>
      <c r="H38" s="261"/>
      <c r="I38" s="261"/>
      <c r="J38" s="261"/>
      <c r="K38" s="261"/>
      <c r="L38" s="261"/>
      <c r="M38" s="293">
        <v>18</v>
      </c>
      <c r="N38" s="282"/>
    </row>
    <row r="39" spans="1:14">
      <c r="A39" s="196">
        <v>19</v>
      </c>
      <c r="B39" s="90"/>
      <c r="C39" s="270"/>
      <c r="D39" s="297"/>
      <c r="E39" s="298"/>
      <c r="F39" s="296"/>
      <c r="G39" s="299"/>
      <c r="H39" s="261"/>
      <c r="I39" s="261"/>
      <c r="J39" s="261"/>
      <c r="K39" s="261"/>
      <c r="L39" s="261"/>
      <c r="M39" s="293">
        <v>19</v>
      </c>
      <c r="N39" s="282"/>
    </row>
    <row r="40" spans="1:14">
      <c r="A40" s="196">
        <v>20</v>
      </c>
      <c r="B40" s="245" t="s">
        <v>2253</v>
      </c>
      <c r="C40" s="223">
        <f>SUM(C21:C39)</f>
        <v>250000000</v>
      </c>
      <c r="D40" s="270"/>
      <c r="E40" s="298"/>
      <c r="F40" s="300"/>
      <c r="G40" s="224">
        <f t="shared" ref="G40:L40" si="0">SUM(G21:G39)</f>
        <v>187364863</v>
      </c>
      <c r="H40" s="220">
        <f>SUM(H22:H39)</f>
        <v>187364863</v>
      </c>
      <c r="I40" s="223">
        <f t="shared" si="0"/>
        <v>0</v>
      </c>
      <c r="J40" s="220">
        <f t="shared" si="0"/>
        <v>0</v>
      </c>
      <c r="K40" s="223">
        <f t="shared" si="0"/>
        <v>0</v>
      </c>
      <c r="L40" s="220">
        <f t="shared" si="0"/>
        <v>0</v>
      </c>
      <c r="M40" s="293">
        <v>20</v>
      </c>
      <c r="N40" s="282"/>
    </row>
    <row r="41" spans="1:14">
      <c r="A41" s="196">
        <v>21</v>
      </c>
      <c r="B41" s="301"/>
      <c r="C41" s="302"/>
      <c r="D41" s="303"/>
      <c r="E41" s="304"/>
      <c r="F41" s="305"/>
      <c r="G41" s="306"/>
      <c r="H41" s="306"/>
      <c r="I41" s="302"/>
      <c r="J41" s="302"/>
      <c r="K41" s="302"/>
      <c r="L41" s="302"/>
      <c r="M41" s="293">
        <v>21</v>
      </c>
      <c r="N41" s="282"/>
    </row>
    <row r="42" spans="1:14">
      <c r="A42" s="196">
        <v>22</v>
      </c>
      <c r="B42" s="251" t="s">
        <v>923</v>
      </c>
      <c r="C42" s="287"/>
      <c r="D42" s="288"/>
      <c r="E42" s="307"/>
      <c r="F42" s="290"/>
      <c r="G42" s="291"/>
      <c r="H42" s="291"/>
      <c r="I42" s="287"/>
      <c r="J42" s="287"/>
      <c r="K42" s="287"/>
      <c r="L42" s="287"/>
      <c r="M42" s="293">
        <v>22</v>
      </c>
      <c r="N42" s="282"/>
    </row>
    <row r="43" spans="1:14">
      <c r="A43" s="196">
        <v>23</v>
      </c>
      <c r="B43" s="90" t="s">
        <v>4590</v>
      </c>
      <c r="C43" s="261">
        <v>31000000</v>
      </c>
      <c r="D43" s="294"/>
      <c r="E43" s="295"/>
      <c r="F43" s="296"/>
      <c r="G43" s="260"/>
      <c r="H43" s="265"/>
      <c r="I43" s="261"/>
      <c r="J43" s="265"/>
      <c r="K43" s="261"/>
      <c r="L43" s="265"/>
      <c r="M43" s="293">
        <v>23</v>
      </c>
      <c r="N43" s="282"/>
    </row>
    <row r="44" spans="1:14">
      <c r="A44" s="196">
        <v>24</v>
      </c>
      <c r="B44" s="261" t="s">
        <v>5045</v>
      </c>
      <c r="C44" s="261"/>
      <c r="D44" s="294">
        <v>100</v>
      </c>
      <c r="E44" s="295">
        <v>103.5</v>
      </c>
      <c r="F44" s="296"/>
      <c r="G44" s="260">
        <v>57524</v>
      </c>
      <c r="H44" s="261">
        <v>5752400</v>
      </c>
      <c r="I44" s="261"/>
      <c r="J44" s="261"/>
      <c r="K44" s="261"/>
      <c r="L44" s="261"/>
      <c r="M44" s="293"/>
      <c r="N44" s="282"/>
    </row>
    <row r="45" spans="1:14">
      <c r="A45" s="196">
        <v>25</v>
      </c>
      <c r="B45" s="261" t="s">
        <v>5046</v>
      </c>
      <c r="C45" s="261"/>
      <c r="D45" s="297">
        <v>100</v>
      </c>
      <c r="E45" s="298">
        <v>104.85</v>
      </c>
      <c r="F45" s="296"/>
      <c r="G45" s="260">
        <v>137152</v>
      </c>
      <c r="H45" s="261">
        <v>13715200</v>
      </c>
      <c r="I45" s="261"/>
      <c r="J45" s="261"/>
      <c r="K45" s="261"/>
      <c r="L45" s="261"/>
      <c r="M45" s="293"/>
      <c r="N45" s="282"/>
    </row>
    <row r="46" spans="1:14">
      <c r="A46" s="196">
        <v>26</v>
      </c>
      <c r="B46" s="261" t="s">
        <v>5047</v>
      </c>
      <c r="C46" s="261"/>
      <c r="D46" s="297">
        <v>100</v>
      </c>
      <c r="E46" s="298">
        <v>106</v>
      </c>
      <c r="F46" s="296"/>
      <c r="G46" s="260">
        <v>95171</v>
      </c>
      <c r="H46" s="261">
        <v>9517100</v>
      </c>
      <c r="I46" s="261"/>
      <c r="J46" s="261"/>
      <c r="K46" s="261"/>
      <c r="L46" s="261"/>
      <c r="M46" s="293"/>
      <c r="N46" s="282"/>
    </row>
    <row r="47" spans="1:14">
      <c r="A47" s="196">
        <v>27</v>
      </c>
      <c r="B47" s="261" t="s">
        <v>4591</v>
      </c>
      <c r="C47" s="261">
        <v>1</v>
      </c>
      <c r="D47" s="297">
        <v>1</v>
      </c>
      <c r="E47" s="298">
        <v>1</v>
      </c>
      <c r="F47" s="296"/>
      <c r="G47" s="260">
        <v>1</v>
      </c>
      <c r="H47" s="261">
        <v>1</v>
      </c>
      <c r="I47" s="261"/>
      <c r="J47" s="261"/>
      <c r="K47" s="261"/>
      <c r="L47" s="261"/>
      <c r="M47" s="293"/>
      <c r="N47" s="282"/>
    </row>
    <row r="48" spans="1:14">
      <c r="A48" s="196">
        <v>28</v>
      </c>
      <c r="B48" s="261"/>
      <c r="C48" s="261"/>
      <c r="D48" s="270"/>
      <c r="E48" s="264"/>
      <c r="F48" s="296"/>
      <c r="G48" s="260"/>
      <c r="H48" s="261"/>
      <c r="I48" s="261"/>
      <c r="J48" s="261"/>
      <c r="K48" s="261"/>
      <c r="L48" s="261"/>
      <c r="M48" s="293">
        <v>28</v>
      </c>
      <c r="N48" s="282"/>
    </row>
    <row r="49" spans="1:14">
      <c r="A49" s="196">
        <v>29</v>
      </c>
      <c r="B49" s="261"/>
      <c r="C49" s="261"/>
      <c r="D49" s="270"/>
      <c r="E49" s="264"/>
      <c r="F49" s="296"/>
      <c r="G49" s="260"/>
      <c r="H49" s="261"/>
      <c r="I49" s="261"/>
      <c r="J49" s="261"/>
      <c r="K49" s="261"/>
      <c r="L49" s="261"/>
      <c r="M49" s="293">
        <v>29</v>
      </c>
      <c r="N49" s="282"/>
    </row>
    <row r="50" spans="1:14">
      <c r="A50" s="196">
        <v>30</v>
      </c>
      <c r="B50" s="261"/>
      <c r="C50" s="261"/>
      <c r="D50" s="270"/>
      <c r="E50" s="264"/>
      <c r="F50" s="296"/>
      <c r="G50" s="260"/>
      <c r="H50" s="261"/>
      <c r="I50" s="261"/>
      <c r="J50" s="261"/>
      <c r="K50" s="261"/>
      <c r="L50" s="261"/>
      <c r="M50" s="195">
        <v>30</v>
      </c>
      <c r="N50" s="246"/>
    </row>
    <row r="51" spans="1:14">
      <c r="A51" s="196">
        <v>31</v>
      </c>
      <c r="B51" s="261"/>
      <c r="C51" s="261"/>
      <c r="D51" s="270"/>
      <c r="E51" s="264"/>
      <c r="F51" s="296"/>
      <c r="G51" s="260"/>
      <c r="H51" s="261"/>
      <c r="I51" s="261"/>
      <c r="J51" s="261"/>
      <c r="K51" s="261"/>
      <c r="L51" s="261"/>
      <c r="M51" s="195">
        <v>31</v>
      </c>
      <c r="N51" s="246"/>
    </row>
    <row r="52" spans="1:14">
      <c r="A52" s="196">
        <v>32</v>
      </c>
      <c r="B52" s="261"/>
      <c r="C52" s="261"/>
      <c r="D52" s="270"/>
      <c r="E52" s="264"/>
      <c r="F52" s="296"/>
      <c r="G52" s="260"/>
      <c r="H52" s="261"/>
      <c r="I52" s="261"/>
      <c r="J52" s="261"/>
      <c r="K52" s="261"/>
      <c r="L52" s="261"/>
      <c r="M52" s="195">
        <v>32</v>
      </c>
      <c r="N52" s="246"/>
    </row>
    <row r="53" spans="1:14">
      <c r="A53" s="196">
        <v>33</v>
      </c>
      <c r="B53" s="261"/>
      <c r="C53" s="261"/>
      <c r="D53" s="270"/>
      <c r="E53" s="264"/>
      <c r="F53" s="296"/>
      <c r="G53" s="260"/>
      <c r="H53" s="261"/>
      <c r="I53" s="261"/>
      <c r="J53" s="261"/>
      <c r="K53" s="261"/>
      <c r="L53" s="261"/>
      <c r="M53" s="195">
        <v>33</v>
      </c>
      <c r="N53" s="246"/>
    </row>
    <row r="54" spans="1:14">
      <c r="A54" s="196">
        <v>34</v>
      </c>
      <c r="B54" s="261"/>
      <c r="C54" s="261"/>
      <c r="D54" s="270"/>
      <c r="E54" s="264"/>
      <c r="F54" s="296"/>
      <c r="G54" s="260"/>
      <c r="H54" s="261"/>
      <c r="I54" s="261"/>
      <c r="J54" s="261"/>
      <c r="K54" s="261"/>
      <c r="L54" s="261"/>
      <c r="M54" s="195">
        <v>34</v>
      </c>
      <c r="N54" s="246"/>
    </row>
    <row r="55" spans="1:14">
      <c r="A55" s="196">
        <v>35</v>
      </c>
      <c r="B55" s="261"/>
      <c r="C55" s="261"/>
      <c r="D55" s="270"/>
      <c r="E55" s="264"/>
      <c r="F55" s="296"/>
      <c r="G55" s="260"/>
      <c r="H55" s="261"/>
      <c r="I55" s="261"/>
      <c r="J55" s="261"/>
      <c r="K55" s="261"/>
      <c r="L55" s="261"/>
      <c r="M55" s="195">
        <v>35</v>
      </c>
      <c r="N55" s="246"/>
    </row>
    <row r="56" spans="1:14">
      <c r="A56" s="196">
        <v>36</v>
      </c>
      <c r="B56" s="261"/>
      <c r="C56" s="261"/>
      <c r="D56" s="270"/>
      <c r="E56" s="264"/>
      <c r="F56" s="296"/>
      <c r="G56" s="260"/>
      <c r="H56" s="261"/>
      <c r="I56" s="261"/>
      <c r="J56" s="261"/>
      <c r="K56" s="261"/>
      <c r="L56" s="261"/>
      <c r="M56" s="195">
        <v>36</v>
      </c>
      <c r="N56" s="246"/>
    </row>
    <row r="57" spans="1:14">
      <c r="A57" s="196">
        <v>37</v>
      </c>
      <c r="B57" s="261"/>
      <c r="C57" s="261"/>
      <c r="D57" s="270"/>
      <c r="E57" s="264"/>
      <c r="F57" s="296"/>
      <c r="G57" s="260"/>
      <c r="H57" s="261"/>
      <c r="I57" s="261"/>
      <c r="J57" s="261"/>
      <c r="K57" s="261"/>
      <c r="L57" s="261"/>
      <c r="M57" s="195">
        <v>37</v>
      </c>
      <c r="N57" s="246"/>
    </row>
    <row r="58" spans="1:14">
      <c r="A58" s="196">
        <v>38</v>
      </c>
      <c r="B58" s="261"/>
      <c r="C58" s="261"/>
      <c r="D58" s="270"/>
      <c r="E58" s="264"/>
      <c r="F58" s="296"/>
      <c r="G58" s="260"/>
      <c r="H58" s="261"/>
      <c r="I58" s="261"/>
      <c r="J58" s="261"/>
      <c r="K58" s="261"/>
      <c r="L58" s="261"/>
      <c r="M58" s="195">
        <v>38</v>
      </c>
      <c r="N58" s="246"/>
    </row>
    <row r="59" spans="1:14">
      <c r="A59" s="196">
        <v>39</v>
      </c>
      <c r="B59" s="261"/>
      <c r="C59" s="261"/>
      <c r="D59" s="270"/>
      <c r="E59" s="264"/>
      <c r="F59" s="296"/>
      <c r="G59" s="260"/>
      <c r="H59" s="261"/>
      <c r="I59" s="261"/>
      <c r="J59" s="261"/>
      <c r="K59" s="261"/>
      <c r="L59" s="261"/>
      <c r="M59" s="195">
        <v>39</v>
      </c>
      <c r="N59" s="246"/>
    </row>
    <row r="60" spans="1:14">
      <c r="A60" s="196">
        <v>40</v>
      </c>
      <c r="B60" s="261"/>
      <c r="C60" s="261"/>
      <c r="D60" s="270"/>
      <c r="E60" s="264"/>
      <c r="F60" s="296"/>
      <c r="G60" s="260"/>
      <c r="H60" s="261"/>
      <c r="I60" s="261"/>
      <c r="J60" s="261"/>
      <c r="K60" s="261"/>
      <c r="L60" s="261"/>
      <c r="M60" s="195">
        <v>40</v>
      </c>
      <c r="N60" s="246"/>
    </row>
    <row r="61" spans="1:14">
      <c r="A61" s="196">
        <v>41</v>
      </c>
      <c r="B61" s="245" t="s">
        <v>2253</v>
      </c>
      <c r="C61" s="223">
        <f>SUM(C42:C60)</f>
        <v>31000001</v>
      </c>
      <c r="D61" s="297"/>
      <c r="E61" s="298"/>
      <c r="F61" s="216"/>
      <c r="G61" s="224">
        <f t="shared" ref="G61:L61" si="1">SUM(G42:G60)</f>
        <v>289848</v>
      </c>
      <c r="H61" s="223">
        <f t="shared" si="1"/>
        <v>28984701</v>
      </c>
      <c r="I61" s="223">
        <f t="shared" si="1"/>
        <v>0</v>
      </c>
      <c r="J61" s="220">
        <f t="shared" si="1"/>
        <v>0</v>
      </c>
      <c r="K61" s="223">
        <f t="shared" si="1"/>
        <v>0</v>
      </c>
      <c r="L61" s="220">
        <f t="shared" si="1"/>
        <v>0</v>
      </c>
      <c r="M61" s="195">
        <v>41</v>
      </c>
      <c r="N61" s="246"/>
    </row>
    <row r="62" spans="1:14" ht="15.75" thickBot="1">
      <c r="A62" s="280">
        <v>42</v>
      </c>
      <c r="B62" s="242"/>
      <c r="C62" s="242"/>
      <c r="D62" s="308"/>
      <c r="E62" s="309"/>
      <c r="F62" s="310"/>
      <c r="G62" s="243"/>
      <c r="H62" s="243"/>
      <c r="I62" s="242"/>
      <c r="J62" s="242"/>
      <c r="K62" s="242"/>
      <c r="L62" s="242"/>
      <c r="M62" s="213">
        <v>42</v>
      </c>
      <c r="N62" s="246"/>
    </row>
    <row r="64" spans="1:14">
      <c r="A64" s="3623" t="s">
        <v>924</v>
      </c>
      <c r="B64" s="3623"/>
      <c r="F64" s="3623" t="str">
        <f>A64</f>
        <v>FERC FORM NO. 1 (ED. 12- 91) NYPSC-Modified-96</v>
      </c>
      <c r="G64" s="3623"/>
      <c r="H64" s="3623"/>
      <c r="I64" s="3623"/>
    </row>
    <row r="65" spans="1:14">
      <c r="A65" s="16" t="s">
        <v>925</v>
      </c>
      <c r="B65" s="16"/>
      <c r="C65" s="16"/>
      <c r="D65" s="16"/>
      <c r="E65" s="16"/>
      <c r="F65" s="3517" t="s">
        <v>926</v>
      </c>
      <c r="G65" s="3517"/>
      <c r="H65" s="3517"/>
      <c r="I65" s="3517"/>
      <c r="J65" s="3517"/>
      <c r="K65" s="3517"/>
      <c r="L65" s="3517"/>
      <c r="M65" s="3517"/>
      <c r="N65" s="16"/>
    </row>
    <row r="66" spans="1:14">
      <c r="A66" s="16"/>
      <c r="B66" s="16"/>
      <c r="C66" s="16"/>
      <c r="D66" s="16"/>
      <c r="E66" s="16"/>
      <c r="F66" s="16"/>
      <c r="G66" s="16"/>
      <c r="H66" s="16"/>
      <c r="I66" s="16"/>
      <c r="J66" s="16"/>
      <c r="K66" s="16"/>
      <c r="L66" s="16"/>
      <c r="M66" s="16"/>
      <c r="N66" s="16"/>
    </row>
    <row r="67" spans="1:14">
      <c r="A67" s="16"/>
      <c r="B67" s="16"/>
      <c r="C67" s="16"/>
      <c r="D67" s="16"/>
      <c r="E67" s="16"/>
      <c r="F67" s="16"/>
      <c r="G67" s="16"/>
      <c r="H67" s="1700"/>
      <c r="I67" s="16"/>
      <c r="J67" s="16"/>
      <c r="K67" s="16"/>
      <c r="L67" s="16"/>
      <c r="M67" s="16"/>
      <c r="N67" s="16"/>
    </row>
    <row r="68" spans="1:14">
      <c r="A68" s="16"/>
      <c r="B68" s="16"/>
      <c r="C68" s="16"/>
      <c r="D68" s="16"/>
      <c r="E68" s="16"/>
      <c r="F68" s="16"/>
      <c r="G68" s="16"/>
      <c r="H68" s="1700"/>
      <c r="I68" s="16"/>
      <c r="J68" s="16"/>
      <c r="K68" s="16"/>
      <c r="L68" s="16"/>
      <c r="M68" s="16"/>
      <c r="N68" s="16"/>
    </row>
    <row r="69" spans="1:14">
      <c r="A69" s="16"/>
      <c r="B69" s="16"/>
      <c r="C69" s="16"/>
      <c r="D69" s="16"/>
      <c r="E69" s="16"/>
      <c r="F69" s="16"/>
      <c r="G69" s="16"/>
      <c r="H69" s="16"/>
      <c r="I69" s="16"/>
      <c r="J69" s="16"/>
      <c r="K69" s="16"/>
      <c r="L69" s="16"/>
      <c r="M69" s="16"/>
      <c r="N69" s="16"/>
    </row>
    <row r="70" spans="1:14">
      <c r="A70" s="16"/>
      <c r="B70" s="16"/>
      <c r="C70" s="16"/>
      <c r="D70" s="16"/>
      <c r="E70" s="16"/>
      <c r="F70" s="16"/>
      <c r="G70" s="16"/>
      <c r="H70" s="16"/>
      <c r="I70" s="16"/>
      <c r="J70" s="16"/>
      <c r="K70" s="16"/>
      <c r="L70" s="16"/>
      <c r="M70" s="16"/>
      <c r="N70" s="16"/>
    </row>
    <row r="71" spans="1:14">
      <c r="A71" s="16"/>
      <c r="B71" s="16"/>
      <c r="C71" s="16"/>
      <c r="D71" s="16"/>
      <c r="E71" s="16"/>
      <c r="F71" s="16"/>
      <c r="G71" s="16"/>
      <c r="H71" s="16"/>
      <c r="I71" s="16"/>
      <c r="J71" s="16"/>
      <c r="K71" s="16"/>
      <c r="L71" s="16"/>
      <c r="M71" s="16"/>
      <c r="N71" s="16"/>
    </row>
    <row r="125" spans="1:5" ht="15.75" thickBot="1"/>
    <row r="126" spans="1:5">
      <c r="A126" s="1962"/>
      <c r="B126" s="2197"/>
      <c r="C126" s="2197"/>
      <c r="D126" s="2197"/>
      <c r="E126" s="1964"/>
    </row>
    <row r="127" spans="1:5">
      <c r="A127" s="2511"/>
      <c r="E127" s="2678"/>
    </row>
    <row r="128" spans="1:5">
      <c r="A128" s="2511"/>
      <c r="E128" s="2678"/>
    </row>
    <row r="129" spans="1:6">
      <c r="A129" s="2511"/>
      <c r="E129" s="2678"/>
    </row>
    <row r="130" spans="1:6">
      <c r="A130" s="2511"/>
      <c r="E130" s="2678"/>
    </row>
    <row r="131" spans="1:6">
      <c r="A131" s="2511"/>
      <c r="E131" s="2678"/>
    </row>
    <row r="132" spans="1:6">
      <c r="A132" s="2511"/>
      <c r="C132" s="2850"/>
      <c r="D132" s="2850"/>
      <c r="E132" s="2678"/>
    </row>
    <row r="133" spans="1:6">
      <c r="A133" s="2511"/>
      <c r="C133" s="1097"/>
      <c r="D133" s="1097"/>
      <c r="E133" s="2678"/>
    </row>
    <row r="134" spans="1:6">
      <c r="A134" s="2511"/>
      <c r="C134" s="1097"/>
      <c r="D134" s="1097"/>
      <c r="E134" s="2678"/>
    </row>
    <row r="135" spans="1:6">
      <c r="A135" s="2511"/>
      <c r="C135" s="1097"/>
      <c r="D135" s="1097"/>
      <c r="E135" s="2678"/>
    </row>
    <row r="136" spans="1:6">
      <c r="A136" s="2511"/>
      <c r="C136" s="1097"/>
      <c r="D136" s="1097"/>
      <c r="E136" s="2678"/>
      <c r="F136" s="2678"/>
    </row>
    <row r="137" spans="1:6">
      <c r="A137" s="2511"/>
      <c r="C137" s="1097"/>
      <c r="D137" s="1097"/>
      <c r="E137" s="2678"/>
      <c r="F137" s="2678"/>
    </row>
    <row r="138" spans="1:6">
      <c r="A138" s="2511"/>
      <c r="C138" s="1097"/>
      <c r="D138" s="1097"/>
      <c r="E138" s="2678"/>
      <c r="F138" s="2678"/>
    </row>
    <row r="139" spans="1:6">
      <c r="A139" s="2511"/>
      <c r="C139" s="1097"/>
      <c r="D139" s="1097"/>
      <c r="E139" s="2678"/>
      <c r="F139" s="2678"/>
    </row>
    <row r="140" spans="1:6">
      <c r="A140" s="2511"/>
      <c r="C140" s="1097"/>
      <c r="D140" s="1097"/>
      <c r="E140" s="2678"/>
      <c r="F140" s="2678"/>
    </row>
    <row r="141" spans="1:6">
      <c r="A141" s="2511"/>
      <c r="C141" s="1097"/>
      <c r="D141" s="1097"/>
      <c r="E141" s="2678"/>
      <c r="F141" s="2678"/>
    </row>
    <row r="142" spans="1:6">
      <c r="A142" s="2511"/>
      <c r="C142" s="1097"/>
      <c r="D142" s="1097"/>
      <c r="E142" s="2678"/>
      <c r="F142" s="2678"/>
    </row>
    <row r="143" spans="1:6">
      <c r="A143" s="2511"/>
      <c r="C143" s="1097"/>
      <c r="D143" s="1097"/>
      <c r="E143" s="2678"/>
      <c r="F143" s="2678"/>
    </row>
    <row r="144" spans="1:6">
      <c r="A144" s="2511"/>
      <c r="C144" s="1097"/>
      <c r="D144" s="1097"/>
      <c r="E144" s="2678"/>
      <c r="F144" s="2678"/>
    </row>
    <row r="145" spans="1:6">
      <c r="A145" s="2511"/>
      <c r="C145" s="1097"/>
      <c r="D145" s="1097"/>
      <c r="E145" s="2678"/>
      <c r="F145" s="2678"/>
    </row>
    <row r="146" spans="1:6">
      <c r="A146" s="2511"/>
      <c r="C146" s="1097"/>
      <c r="D146" s="1097"/>
      <c r="E146" s="2678"/>
      <c r="F146" s="2678"/>
    </row>
    <row r="147" spans="1:6">
      <c r="A147" s="2511"/>
      <c r="C147" s="1097"/>
      <c r="D147" s="1097"/>
      <c r="E147" s="2678"/>
      <c r="F147" s="2678"/>
    </row>
    <row r="148" spans="1:6">
      <c r="A148" s="2511"/>
      <c r="C148" s="1097"/>
      <c r="D148" s="1097"/>
      <c r="E148" s="2678"/>
      <c r="F148" s="2678"/>
    </row>
    <row r="149" spans="1:6">
      <c r="A149" s="2511"/>
      <c r="C149" s="1097"/>
      <c r="D149" s="1097"/>
      <c r="E149" s="2678"/>
      <c r="F149" s="2678"/>
    </row>
    <row r="150" spans="1:6">
      <c r="A150" s="2511"/>
      <c r="C150" s="1097"/>
      <c r="D150" s="1097"/>
      <c r="E150" s="2678"/>
      <c r="F150" s="2678"/>
    </row>
    <row r="151" spans="1:6">
      <c r="A151" s="2511"/>
      <c r="C151" s="1097"/>
      <c r="D151" s="1097"/>
      <c r="E151" s="2678"/>
      <c r="F151" s="2678"/>
    </row>
    <row r="152" spans="1:6">
      <c r="A152" s="2511"/>
      <c r="C152" s="1097"/>
      <c r="D152" s="1097"/>
      <c r="E152" s="2678"/>
      <c r="F152" s="2678"/>
    </row>
    <row r="153" spans="1:6">
      <c r="A153" s="2511"/>
      <c r="C153" s="1097"/>
      <c r="D153" s="1097"/>
      <c r="E153" s="2678"/>
      <c r="F153" s="2678"/>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19">
    <mergeCell ref="A6:E6"/>
    <mergeCell ref="A11:E11"/>
    <mergeCell ref="F6:L6"/>
    <mergeCell ref="F7:L7"/>
    <mergeCell ref="F8:L8"/>
    <mergeCell ref="F9:L9"/>
    <mergeCell ref="F65:M65"/>
    <mergeCell ref="A12:E12"/>
    <mergeCell ref="A7:E7"/>
    <mergeCell ref="A8:E8"/>
    <mergeCell ref="A9:E9"/>
    <mergeCell ref="A64:B64"/>
    <mergeCell ref="F64:I64"/>
    <mergeCell ref="F14:H14"/>
    <mergeCell ref="F15:H15"/>
    <mergeCell ref="F16:H16"/>
    <mergeCell ref="F17:H17"/>
    <mergeCell ref="A10:E10"/>
    <mergeCell ref="F10:L10"/>
  </mergeCells>
  <printOptions horizontalCentered="1" verticalCentered="1"/>
  <pageMargins left="0.5" right="0.5" top="0.5" bottom="0.5" header="0.5" footer="0.5"/>
  <pageSetup scale="69" fitToWidth="2" orientation="portrait" r:id="rId1"/>
  <headerFooter alignWithMargins="0"/>
  <colBreaks count="1" manualBreakCount="1">
    <brk id="5" max="64" man="1"/>
  </colBreaks>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BBABC-F3BD-404A-8308-AC194F705C91}">
  <dimension ref="A1"/>
  <sheetViews>
    <sheetView zoomScale="90" zoomScaleNormal="90" workbookViewId="0">
      <selection activeCell="B40" sqref="B40"/>
    </sheetView>
  </sheetViews>
  <sheetFormatPr defaultRowHeight="15"/>
  <sheetData/>
  <pageMargins left="0.7" right="0.7" top="0.75" bottom="0.75" header="0.3" footer="0.3"/>
  <pageSetup scale="60" orientation="portrait" verticalDpi="0" r:id="rId1"/>
  <customProperties>
    <customPr name="_pios_id" r:id="rId2"/>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ransitionEvaluation="1">
    <tabColor rgb="FF92D050"/>
  </sheetPr>
  <dimension ref="A1:E60"/>
  <sheetViews>
    <sheetView topLeftCell="A4" workbookViewId="0"/>
  </sheetViews>
  <sheetFormatPr defaultColWidth="9.6640625" defaultRowHeight="15"/>
  <cols>
    <col min="1" max="1" width="4.6640625" style="13" customWidth="1"/>
    <col min="2" max="2" width="35.6640625" style="13" customWidth="1"/>
    <col min="3" max="3" width="21.5546875" style="13" customWidth="1"/>
    <col min="4" max="4" width="20.6640625" style="13" customWidth="1"/>
    <col min="5" max="5" width="17" style="13" customWidth="1"/>
    <col min="6" max="16384" width="9.6640625" style="13"/>
  </cols>
  <sheetData>
    <row r="1" spans="1:5">
      <c r="A1" s="31" t="s">
        <v>3537</v>
      </c>
      <c r="B1" s="66"/>
      <c r="C1" s="188" t="s">
        <v>3200</v>
      </c>
      <c r="D1" s="187" t="s">
        <v>1759</v>
      </c>
      <c r="E1" s="215" t="s">
        <v>1760</v>
      </c>
    </row>
    <row r="2" spans="1:5">
      <c r="A2" s="71" t="str">
        <f>'Data Sheet'!$C$25</f>
        <v xml:space="preserve">Niagara Mohawk Power Corporation </v>
      </c>
      <c r="C2" s="90" t="s">
        <v>1775</v>
      </c>
      <c r="D2" s="77" t="s">
        <v>3219</v>
      </c>
      <c r="E2" s="82" t="s">
        <v>1746</v>
      </c>
    </row>
    <row r="3" spans="1:5" ht="15" customHeight="1">
      <c r="A3" s="73"/>
      <c r="B3" s="76"/>
      <c r="C3" s="92" t="s">
        <v>389</v>
      </c>
      <c r="D3" s="559" t="str">
        <f>'Data Sheet'!$C$40</f>
        <v>April 30, 2025</v>
      </c>
      <c r="E3" s="94" t="str">
        <f>'Data Sheet'!$C$38</f>
        <v>December 31, 2024</v>
      </c>
    </row>
    <row r="4" spans="1:5">
      <c r="A4" s="189" t="s">
        <v>3207</v>
      </c>
      <c r="B4" s="190"/>
      <c r="C4" s="190"/>
      <c r="D4" s="190"/>
      <c r="E4" s="191"/>
    </row>
    <row r="5" spans="1:5">
      <c r="A5" s="3616" t="s">
        <v>3208</v>
      </c>
      <c r="B5" s="3613"/>
      <c r="C5" s="3613"/>
      <c r="D5" s="3613"/>
      <c r="E5" s="193"/>
    </row>
    <row r="6" spans="1:5">
      <c r="A6" s="3609" t="s">
        <v>856</v>
      </c>
      <c r="B6" s="3610"/>
      <c r="C6" s="3610"/>
      <c r="D6" s="3610"/>
      <c r="E6" s="193"/>
    </row>
    <row r="7" spans="1:5">
      <c r="A7" s="3609" t="s">
        <v>107</v>
      </c>
      <c r="B7" s="3610"/>
      <c r="C7" s="3610"/>
      <c r="D7" s="3610"/>
      <c r="E7" s="193"/>
    </row>
    <row r="8" spans="1:5">
      <c r="A8" s="3657" t="s">
        <v>108</v>
      </c>
      <c r="B8" s="3623"/>
      <c r="C8" s="3623"/>
      <c r="D8" s="3623"/>
      <c r="E8" s="72"/>
    </row>
    <row r="9" spans="1:5">
      <c r="A9" s="71"/>
      <c r="E9" s="72"/>
    </row>
    <row r="10" spans="1:5">
      <c r="A10" s="86"/>
      <c r="B10" s="88"/>
      <c r="C10" s="87"/>
      <c r="D10" s="87"/>
      <c r="E10" s="278" t="s">
        <v>1791</v>
      </c>
    </row>
    <row r="11" spans="1:5">
      <c r="A11" s="196" t="s">
        <v>1686</v>
      </c>
      <c r="B11" s="3637" t="s">
        <v>3206</v>
      </c>
      <c r="C11" s="3517"/>
      <c r="D11" s="3654"/>
      <c r="E11" s="195" t="s">
        <v>2434</v>
      </c>
    </row>
    <row r="12" spans="1:5">
      <c r="A12" s="197" t="s">
        <v>1689</v>
      </c>
      <c r="B12" s="3633" t="s">
        <v>2935</v>
      </c>
      <c r="C12" s="3655"/>
      <c r="D12" s="3656"/>
      <c r="E12" s="198" t="s">
        <v>2936</v>
      </c>
    </row>
    <row r="13" spans="1:5">
      <c r="A13" s="196" t="s">
        <v>1694</v>
      </c>
      <c r="B13" s="90"/>
      <c r="E13" s="237"/>
    </row>
    <row r="14" spans="1:5">
      <c r="A14" s="196" t="s">
        <v>1695</v>
      </c>
      <c r="B14" s="90"/>
      <c r="E14" s="238"/>
    </row>
    <row r="15" spans="1:5">
      <c r="A15" s="196" t="s">
        <v>1696</v>
      </c>
      <c r="B15" s="90"/>
      <c r="E15" s="238"/>
    </row>
    <row r="16" spans="1:5">
      <c r="A16" s="196" t="s">
        <v>1697</v>
      </c>
      <c r="B16" s="90"/>
      <c r="E16" s="238"/>
    </row>
    <row r="17" spans="1:5">
      <c r="A17" s="196" t="s">
        <v>1698</v>
      </c>
      <c r="B17" s="90"/>
      <c r="E17" s="238"/>
    </row>
    <row r="18" spans="1:5">
      <c r="A18" s="196" t="s">
        <v>1699</v>
      </c>
      <c r="B18" s="90"/>
      <c r="E18" s="238"/>
    </row>
    <row r="19" spans="1:5">
      <c r="A19" s="196" t="s">
        <v>1700</v>
      </c>
      <c r="B19" s="90"/>
      <c r="E19" s="238"/>
    </row>
    <row r="20" spans="1:5">
      <c r="A20" s="196" t="s">
        <v>1701</v>
      </c>
      <c r="B20" s="90"/>
      <c r="E20" s="238"/>
    </row>
    <row r="21" spans="1:5">
      <c r="A21" s="196" t="s">
        <v>1702</v>
      </c>
      <c r="B21" s="90"/>
      <c r="E21" s="238"/>
    </row>
    <row r="22" spans="1:5">
      <c r="A22" s="196" t="s">
        <v>1703</v>
      </c>
      <c r="B22" s="90"/>
      <c r="E22" s="238"/>
    </row>
    <row r="23" spans="1:5">
      <c r="A23" s="196" t="s">
        <v>1704</v>
      </c>
      <c r="B23" s="90"/>
      <c r="E23" s="238"/>
    </row>
    <row r="24" spans="1:5">
      <c r="A24" s="196" t="s">
        <v>1705</v>
      </c>
      <c r="B24" s="90"/>
      <c r="E24" s="238"/>
    </row>
    <row r="25" spans="1:5">
      <c r="A25" s="196" t="s">
        <v>1706</v>
      </c>
      <c r="B25" s="90"/>
      <c r="E25" s="238"/>
    </row>
    <row r="26" spans="1:5">
      <c r="A26" s="196" t="s">
        <v>1707</v>
      </c>
      <c r="B26" s="90"/>
      <c r="E26" s="238"/>
    </row>
    <row r="27" spans="1:5">
      <c r="A27" s="196" t="s">
        <v>1708</v>
      </c>
      <c r="B27" s="90"/>
      <c r="E27" s="238"/>
    </row>
    <row r="28" spans="1:5">
      <c r="A28" s="196" t="s">
        <v>1709</v>
      </c>
      <c r="B28" s="90"/>
      <c r="E28" s="238"/>
    </row>
    <row r="29" spans="1:5">
      <c r="A29" s="196" t="s">
        <v>1710</v>
      </c>
      <c r="B29" s="90"/>
      <c r="E29" s="238"/>
    </row>
    <row r="30" spans="1:5">
      <c r="A30" s="196" t="s">
        <v>1711</v>
      </c>
      <c r="B30" s="90"/>
      <c r="E30" s="238"/>
    </row>
    <row r="31" spans="1:5">
      <c r="A31" s="196" t="s">
        <v>1712</v>
      </c>
      <c r="B31" s="90"/>
      <c r="E31" s="238"/>
    </row>
    <row r="32" spans="1:5">
      <c r="A32" s="196" t="s">
        <v>1713</v>
      </c>
      <c r="B32" s="90"/>
      <c r="E32" s="238"/>
    </row>
    <row r="33" spans="1:5">
      <c r="A33" s="196">
        <v>21</v>
      </c>
      <c r="B33" s="90"/>
      <c r="E33" s="238"/>
    </row>
    <row r="34" spans="1:5">
      <c r="A34" s="196">
        <v>22</v>
      </c>
      <c r="B34" s="90"/>
      <c r="E34" s="238"/>
    </row>
    <row r="35" spans="1:5">
      <c r="A35" s="196">
        <v>23</v>
      </c>
      <c r="B35" s="90"/>
      <c r="E35" s="238"/>
    </row>
    <row r="36" spans="1:5">
      <c r="A36" s="196">
        <v>24</v>
      </c>
      <c r="B36" s="90"/>
      <c r="E36" s="238"/>
    </row>
    <row r="37" spans="1:5">
      <c r="A37" s="196">
        <v>25</v>
      </c>
      <c r="B37" s="90"/>
      <c r="E37" s="238"/>
    </row>
    <row r="38" spans="1:5">
      <c r="A38" s="196">
        <v>26</v>
      </c>
      <c r="B38" s="90"/>
      <c r="E38" s="238"/>
    </row>
    <row r="39" spans="1:5">
      <c r="A39" s="196">
        <v>27</v>
      </c>
      <c r="B39" s="90"/>
      <c r="E39" s="238"/>
    </row>
    <row r="40" spans="1:5">
      <c r="A40" s="196">
        <v>28</v>
      </c>
      <c r="B40" s="90"/>
      <c r="E40" s="238"/>
    </row>
    <row r="41" spans="1:5">
      <c r="A41" s="196">
        <v>29</v>
      </c>
      <c r="B41" s="90"/>
      <c r="E41" s="238"/>
    </row>
    <row r="42" spans="1:5">
      <c r="A42" s="196">
        <v>30</v>
      </c>
      <c r="B42" s="90"/>
      <c r="E42" s="238"/>
    </row>
    <row r="43" spans="1:5">
      <c r="A43" s="196">
        <v>31</v>
      </c>
      <c r="B43" s="90"/>
      <c r="E43" s="238"/>
    </row>
    <row r="44" spans="1:5">
      <c r="A44" s="196">
        <v>32</v>
      </c>
      <c r="B44" s="90"/>
      <c r="E44" s="238"/>
    </row>
    <row r="45" spans="1:5">
      <c r="A45" s="196">
        <v>33</v>
      </c>
      <c r="B45" s="90"/>
      <c r="E45" s="238"/>
    </row>
    <row r="46" spans="1:5">
      <c r="A46" s="196">
        <v>34</v>
      </c>
      <c r="B46" s="90"/>
      <c r="E46" s="238"/>
    </row>
    <row r="47" spans="1:5">
      <c r="A47" s="196">
        <v>35</v>
      </c>
      <c r="B47" s="90"/>
      <c r="E47" s="238"/>
    </row>
    <row r="48" spans="1:5">
      <c r="A48" s="196">
        <v>36</v>
      </c>
      <c r="B48" s="90"/>
      <c r="E48" s="238"/>
    </row>
    <row r="49" spans="1:5">
      <c r="A49" s="196">
        <v>37</v>
      </c>
      <c r="B49" s="90"/>
      <c r="E49" s="238"/>
    </row>
    <row r="50" spans="1:5">
      <c r="A50" s="196">
        <v>38</v>
      </c>
      <c r="B50" s="90"/>
      <c r="E50" s="238"/>
    </row>
    <row r="51" spans="1:5">
      <c r="A51" s="196">
        <v>39</v>
      </c>
      <c r="B51" s="90"/>
      <c r="E51" s="238"/>
    </row>
    <row r="52" spans="1:5">
      <c r="A52" s="196">
        <v>40</v>
      </c>
      <c r="B52" s="90"/>
      <c r="E52" s="238"/>
    </row>
    <row r="53" spans="1:5">
      <c r="A53" s="196">
        <v>41</v>
      </c>
      <c r="B53" s="90"/>
      <c r="E53" s="238"/>
    </row>
    <row r="54" spans="1:5">
      <c r="A54" s="196">
        <v>42</v>
      </c>
      <c r="B54" s="90"/>
      <c r="E54" s="238"/>
    </row>
    <row r="55" spans="1:5">
      <c r="A55" s="196">
        <v>43</v>
      </c>
      <c r="B55" s="90"/>
      <c r="E55" s="238"/>
    </row>
    <row r="56" spans="1:5">
      <c r="A56" s="196">
        <v>44</v>
      </c>
      <c r="B56" s="90"/>
      <c r="E56" s="238"/>
    </row>
    <row r="57" spans="1:5" ht="15.75" thickBot="1">
      <c r="A57" s="240">
        <v>45</v>
      </c>
      <c r="B57" s="230"/>
      <c r="C57" s="230" t="s">
        <v>159</v>
      </c>
      <c r="D57" s="230"/>
      <c r="E57" s="227">
        <f>SUM(E13:E56)</f>
        <v>0</v>
      </c>
    </row>
    <row r="59" spans="1:5">
      <c r="A59" s="3623" t="s">
        <v>4498</v>
      </c>
      <c r="B59" s="3623"/>
      <c r="E59" s="231" t="s">
        <v>3209</v>
      </c>
    </row>
    <row r="60" spans="1:5">
      <c r="A60" s="3517" t="s">
        <v>3210</v>
      </c>
      <c r="B60" s="3517"/>
      <c r="C60" s="3517"/>
      <c r="D60" s="3517"/>
      <c r="E60" s="3517"/>
    </row>
  </sheetData>
  <mergeCells count="8">
    <mergeCell ref="A5:D5"/>
    <mergeCell ref="A6:D6"/>
    <mergeCell ref="A59:B59"/>
    <mergeCell ref="A60:E60"/>
    <mergeCell ref="B11:D11"/>
    <mergeCell ref="B12:D12"/>
    <mergeCell ref="A7:D7"/>
    <mergeCell ref="A8:D8"/>
  </mergeCells>
  <printOptions horizontalCentered="1" verticalCentered="1"/>
  <pageMargins left="0.5" right="0.5" top="0.5" bottom="0.5" header="0.5" footer="0.5"/>
  <pageSetup scale="65" fitToHeight="3" orientation="portrait" horizontalDpi="300" verticalDpi="300" r:id="rId1"/>
  <headerFooter alignWithMargins="0"/>
  <customProperties>
    <customPr name="_pios_id" r:id="rId2"/>
  </customPropertie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ransitionEvaluation="1">
    <tabColor rgb="FF92D050"/>
  </sheetPr>
  <dimension ref="A1:S140"/>
  <sheetViews>
    <sheetView view="pageBreakPreview" zoomScale="80" zoomScaleNormal="60" zoomScaleSheetLayoutView="80" workbookViewId="0">
      <selection activeCell="H1" sqref="H1:S1048576"/>
    </sheetView>
  </sheetViews>
  <sheetFormatPr defaultColWidth="9.6640625" defaultRowHeight="15"/>
  <cols>
    <col min="1" max="1" width="2.6640625" style="13" customWidth="1"/>
    <col min="2" max="2" width="4.6640625" style="13" customWidth="1"/>
    <col min="3" max="3" width="30.6640625" style="13" customWidth="1"/>
    <col min="4" max="4" width="20.6640625" style="13" customWidth="1"/>
    <col min="5" max="5" width="15.6640625" style="13" customWidth="1"/>
    <col min="6" max="6" width="16.6640625" style="13" customWidth="1"/>
    <col min="7" max="7" width="14" style="13" bestFit="1" customWidth="1"/>
    <col min="8" max="8" width="19" customWidth="1"/>
    <col min="9" max="9" width="23.44140625" customWidth="1"/>
    <col min="17" max="17" width="21.5546875" customWidth="1"/>
    <col min="18" max="18" width="14" bestFit="1" customWidth="1"/>
    <col min="20" max="16384" width="9.6640625" style="13"/>
  </cols>
  <sheetData>
    <row r="1" spans="1:6">
      <c r="A1" s="31" t="s">
        <v>1757</v>
      </c>
      <c r="B1" s="66"/>
      <c r="C1" s="186"/>
      <c r="D1" s="187" t="s">
        <v>3200</v>
      </c>
      <c r="E1" s="187" t="s">
        <v>1759</v>
      </c>
      <c r="F1" s="215" t="s">
        <v>1760</v>
      </c>
    </row>
    <row r="2" spans="1:6">
      <c r="A2" s="71" t="str">
        <f>'Data Sheet'!$C$25</f>
        <v xml:space="preserve">Niagara Mohawk Power Corporation </v>
      </c>
      <c r="C2" s="80"/>
      <c r="D2" s="77" t="s">
        <v>5790</v>
      </c>
      <c r="E2" s="77" t="s">
        <v>3219</v>
      </c>
      <c r="F2" s="82"/>
    </row>
    <row r="3" spans="1:6" ht="15" customHeight="1">
      <c r="A3" s="73"/>
      <c r="B3" s="76"/>
      <c r="C3" s="101"/>
      <c r="D3" s="85" t="s">
        <v>2907</v>
      </c>
      <c r="E3" s="560" t="str">
        <f>'Data Sheet'!$C$40</f>
        <v>April 30, 2025</v>
      </c>
      <c r="F3" s="94" t="str">
        <f>'Data Sheet'!$C$38</f>
        <v>December 31, 2024</v>
      </c>
    </row>
    <row r="4" spans="1:6" ht="15" customHeight="1">
      <c r="A4" s="216"/>
      <c r="B4" s="190" t="s">
        <v>927</v>
      </c>
      <c r="C4" s="190"/>
      <c r="D4" s="190"/>
      <c r="E4" s="190"/>
      <c r="F4" s="191"/>
    </row>
    <row r="5" spans="1:6">
      <c r="A5" s="71"/>
      <c r="B5" s="3659" t="s">
        <v>851</v>
      </c>
      <c r="C5" s="3659"/>
      <c r="D5" s="3659"/>
      <c r="E5" s="3659"/>
      <c r="F5" s="3660"/>
    </row>
    <row r="6" spans="1:6">
      <c r="A6" s="71"/>
      <c r="B6" s="3623" t="s">
        <v>2289</v>
      </c>
      <c r="C6" s="3623"/>
      <c r="D6" s="3623"/>
      <c r="E6" s="3623"/>
      <c r="F6" s="3658"/>
    </row>
    <row r="7" spans="1:6">
      <c r="A7" s="71"/>
      <c r="B7" s="3623" t="s">
        <v>2290</v>
      </c>
      <c r="C7" s="3623"/>
      <c r="D7" s="3623"/>
      <c r="E7" s="3623"/>
      <c r="F7" s="3658"/>
    </row>
    <row r="8" spans="1:6">
      <c r="A8" s="71"/>
      <c r="B8" s="3623" t="s">
        <v>2291</v>
      </c>
      <c r="C8" s="3623"/>
      <c r="D8" s="3623"/>
      <c r="E8" s="3623"/>
      <c r="F8" s="3658"/>
    </row>
    <row r="9" spans="1:6">
      <c r="A9" s="71"/>
      <c r="B9" s="3623" t="s">
        <v>1289</v>
      </c>
      <c r="C9" s="3623"/>
      <c r="D9" s="3623"/>
      <c r="E9" s="3623"/>
      <c r="F9" s="3658"/>
    </row>
    <row r="10" spans="1:6">
      <c r="A10" s="71"/>
      <c r="B10" s="3623" t="s">
        <v>852</v>
      </c>
      <c r="C10" s="3623"/>
      <c r="D10" s="3623"/>
      <c r="E10" s="3623"/>
      <c r="F10" s="3658"/>
    </row>
    <row r="11" spans="1:6">
      <c r="A11" s="71"/>
      <c r="B11" s="3623" t="s">
        <v>1290</v>
      </c>
      <c r="C11" s="3623"/>
      <c r="D11" s="3623"/>
      <c r="E11" s="3623"/>
      <c r="F11" s="3658"/>
    </row>
    <row r="12" spans="1:6">
      <c r="A12" s="71"/>
      <c r="B12" s="3623" t="s">
        <v>853</v>
      </c>
      <c r="C12" s="3623"/>
      <c r="D12" s="3623"/>
      <c r="E12" s="3623"/>
      <c r="F12" s="3658"/>
    </row>
    <row r="13" spans="1:6">
      <c r="A13" s="71"/>
      <c r="B13" s="3623" t="s">
        <v>1291</v>
      </c>
      <c r="C13" s="3623"/>
      <c r="D13" s="3623"/>
      <c r="E13" s="3623"/>
      <c r="F13" s="3658"/>
    </row>
    <row r="14" spans="1:6">
      <c r="A14" s="71"/>
      <c r="B14" s="3623" t="s">
        <v>1292</v>
      </c>
      <c r="C14" s="3623"/>
      <c r="D14" s="3623"/>
      <c r="E14" s="3623"/>
      <c r="F14" s="3658"/>
    </row>
    <row r="15" spans="1:6">
      <c r="A15" s="71"/>
      <c r="B15" s="3623" t="s">
        <v>854</v>
      </c>
      <c r="C15" s="3623"/>
      <c r="D15" s="3623"/>
      <c r="E15" s="3623"/>
      <c r="F15" s="3658"/>
    </row>
    <row r="16" spans="1:6">
      <c r="A16" s="71"/>
      <c r="B16" s="3623" t="s">
        <v>1293</v>
      </c>
      <c r="C16" s="3623"/>
      <c r="D16" s="3623"/>
      <c r="E16" s="3623"/>
      <c r="F16" s="3658"/>
    </row>
    <row r="17" spans="1:6">
      <c r="A17" s="71"/>
      <c r="B17" s="3623" t="s">
        <v>1294</v>
      </c>
      <c r="C17" s="3623"/>
      <c r="D17" s="3623"/>
      <c r="E17" s="3623"/>
      <c r="F17" s="3658"/>
    </row>
    <row r="18" spans="1:6">
      <c r="A18" s="71"/>
      <c r="B18" s="3623" t="s">
        <v>855</v>
      </c>
      <c r="C18" s="3623"/>
      <c r="D18" s="3623"/>
      <c r="E18" s="3623"/>
      <c r="F18" s="3658"/>
    </row>
    <row r="19" spans="1:6">
      <c r="A19" s="71"/>
      <c r="B19" s="3623" t="s">
        <v>1295</v>
      </c>
      <c r="C19" s="3623"/>
      <c r="D19" s="3623"/>
      <c r="E19" s="3623"/>
      <c r="F19" s="3658"/>
    </row>
    <row r="20" spans="1:6">
      <c r="A20" s="71"/>
      <c r="B20" s="3623" t="s">
        <v>1296</v>
      </c>
      <c r="C20" s="3623"/>
      <c r="D20" s="3623"/>
      <c r="E20" s="3623"/>
      <c r="F20" s="3658"/>
    </row>
    <row r="21" spans="1:6">
      <c r="A21" s="71"/>
      <c r="F21" s="72"/>
    </row>
    <row r="22" spans="1:6">
      <c r="A22" s="86"/>
      <c r="B22" s="87" t="s">
        <v>1686</v>
      </c>
      <c r="C22" s="416" t="s">
        <v>1740</v>
      </c>
      <c r="D22" s="284"/>
      <c r="E22" s="284"/>
      <c r="F22" s="278" t="s">
        <v>1795</v>
      </c>
    </row>
    <row r="23" spans="1:6">
      <c r="A23" s="73"/>
      <c r="B23" s="76" t="s">
        <v>1689</v>
      </c>
      <c r="C23" s="266" t="s">
        <v>2935</v>
      </c>
      <c r="D23" s="74"/>
      <c r="E23" s="74"/>
      <c r="F23" s="198" t="s">
        <v>2936</v>
      </c>
    </row>
    <row r="24" spans="1:6">
      <c r="A24" s="71"/>
      <c r="B24" s="80">
        <v>1</v>
      </c>
      <c r="C24" s="248" t="s">
        <v>1297</v>
      </c>
      <c r="F24" s="238"/>
    </row>
    <row r="25" spans="1:6">
      <c r="A25" s="71"/>
      <c r="B25" s="80">
        <v>2</v>
      </c>
      <c r="F25" s="237"/>
    </row>
    <row r="26" spans="1:6">
      <c r="A26" s="71"/>
      <c r="B26" s="80">
        <v>3</v>
      </c>
      <c r="D26" s="246" t="s">
        <v>1154</v>
      </c>
      <c r="E26" s="260"/>
      <c r="F26" s="219">
        <f>SUM(F25:F25)</f>
        <v>0</v>
      </c>
    </row>
    <row r="27" spans="1:6">
      <c r="A27" s="71"/>
      <c r="B27" s="80">
        <v>4</v>
      </c>
      <c r="F27" s="238"/>
    </row>
    <row r="28" spans="1:6">
      <c r="A28" s="71"/>
      <c r="B28" s="80">
        <v>5</v>
      </c>
      <c r="C28" s="248" t="s">
        <v>1298</v>
      </c>
      <c r="E28" s="260"/>
      <c r="F28" s="238"/>
    </row>
    <row r="29" spans="1:6">
      <c r="A29" s="71"/>
      <c r="B29" s="80">
        <v>6</v>
      </c>
      <c r="E29" s="260"/>
      <c r="F29" s="238"/>
    </row>
    <row r="30" spans="1:6">
      <c r="A30" s="71"/>
      <c r="B30" s="80">
        <v>7</v>
      </c>
      <c r="D30" s="246" t="s">
        <v>1154</v>
      </c>
      <c r="E30" s="260"/>
      <c r="F30" s="219">
        <f>SUM(F29:F29)</f>
        <v>0</v>
      </c>
    </row>
    <row r="31" spans="1:6">
      <c r="A31" s="71"/>
      <c r="B31" s="80">
        <v>8</v>
      </c>
      <c r="E31" s="260"/>
      <c r="F31" s="238"/>
    </row>
    <row r="32" spans="1:6">
      <c r="A32" s="71"/>
      <c r="B32" s="80">
        <v>9</v>
      </c>
      <c r="C32" s="248" t="s">
        <v>1299</v>
      </c>
      <c r="E32" s="260"/>
      <c r="F32" s="238"/>
    </row>
    <row r="33" spans="1:7">
      <c r="A33" s="71"/>
      <c r="B33" s="80">
        <v>10</v>
      </c>
      <c r="C33" s="13" t="s">
        <v>5385</v>
      </c>
      <c r="E33" s="260"/>
      <c r="F33" s="237">
        <v>10865988</v>
      </c>
    </row>
    <row r="34" spans="1:7">
      <c r="A34" s="71"/>
      <c r="B34" s="80">
        <v>11</v>
      </c>
      <c r="E34" s="260"/>
      <c r="F34" s="238"/>
    </row>
    <row r="35" spans="1:7">
      <c r="A35" s="71"/>
      <c r="B35" s="80">
        <v>12</v>
      </c>
      <c r="D35" s="246" t="s">
        <v>1154</v>
      </c>
      <c r="E35" s="260"/>
      <c r="F35" s="219">
        <f>SUM(F33:F34)</f>
        <v>10865988</v>
      </c>
    </row>
    <row r="36" spans="1:7">
      <c r="A36" s="71"/>
      <c r="B36" s="80">
        <v>13</v>
      </c>
      <c r="E36" s="260"/>
      <c r="F36" s="238"/>
    </row>
    <row r="37" spans="1:7">
      <c r="A37" s="71"/>
      <c r="B37" s="80">
        <v>14</v>
      </c>
      <c r="C37" s="248" t="s">
        <v>1300</v>
      </c>
      <c r="E37" s="260"/>
      <c r="F37" s="238"/>
    </row>
    <row r="38" spans="1:7">
      <c r="A38" s="71"/>
      <c r="B38" s="80">
        <v>15</v>
      </c>
      <c r="C38" s="13" t="s">
        <v>5386</v>
      </c>
      <c r="E38" s="260"/>
      <c r="F38" s="237"/>
    </row>
    <row r="39" spans="1:7">
      <c r="A39" s="71"/>
      <c r="B39" s="80">
        <v>16</v>
      </c>
      <c r="C39" s="13" t="s">
        <v>5387</v>
      </c>
      <c r="E39" s="260"/>
      <c r="F39" s="238"/>
    </row>
    <row r="40" spans="1:7">
      <c r="A40" s="71"/>
      <c r="B40" s="80">
        <v>17</v>
      </c>
      <c r="C40" s="13" t="s">
        <v>5388</v>
      </c>
      <c r="F40" s="238"/>
    </row>
    <row r="41" spans="1:7">
      <c r="A41" s="71"/>
      <c r="B41" s="80">
        <v>18</v>
      </c>
      <c r="C41" s="13" t="s">
        <v>5389</v>
      </c>
      <c r="F41" s="238"/>
    </row>
    <row r="42" spans="1:7">
      <c r="A42" s="71"/>
      <c r="B42" s="80">
        <v>19</v>
      </c>
      <c r="C42" s="13" t="s">
        <v>5390</v>
      </c>
      <c r="F42" s="238">
        <v>2137110</v>
      </c>
    </row>
    <row r="43" spans="1:7">
      <c r="A43" s="71"/>
      <c r="B43" s="80">
        <v>20</v>
      </c>
      <c r="F43" s="238"/>
    </row>
    <row r="44" spans="1:7">
      <c r="A44" s="71"/>
      <c r="B44" s="80">
        <v>21</v>
      </c>
      <c r="C44" s="13" t="s">
        <v>5787</v>
      </c>
      <c r="F44" s="238"/>
    </row>
    <row r="45" spans="1:7" ht="15" customHeight="1">
      <c r="A45" s="71"/>
      <c r="B45" s="80">
        <v>22</v>
      </c>
      <c r="C45" s="13" t="s">
        <v>5391</v>
      </c>
      <c r="F45" s="238">
        <v>500000</v>
      </c>
      <c r="G45" s="260"/>
    </row>
    <row r="46" spans="1:7" ht="15" customHeight="1">
      <c r="A46" s="71"/>
      <c r="B46" s="80">
        <v>23</v>
      </c>
      <c r="F46" s="238"/>
    </row>
    <row r="47" spans="1:7" ht="15" customHeight="1">
      <c r="A47" s="71"/>
      <c r="B47" s="80">
        <v>24</v>
      </c>
      <c r="C47" s="13" t="s">
        <v>5392</v>
      </c>
      <c r="F47" s="238"/>
    </row>
    <row r="48" spans="1:7" ht="15" customHeight="1">
      <c r="A48" s="71"/>
      <c r="B48" s="80">
        <v>25</v>
      </c>
      <c r="C48" s="13" t="s">
        <v>5393</v>
      </c>
      <c r="F48" s="238"/>
    </row>
    <row r="49" spans="1:6" ht="15" customHeight="1">
      <c r="A49" s="71"/>
      <c r="B49" s="80">
        <v>26</v>
      </c>
      <c r="C49" s="13" t="s">
        <v>5394</v>
      </c>
      <c r="F49" s="238">
        <v>28773</v>
      </c>
    </row>
    <row r="50" spans="1:6" ht="15" customHeight="1">
      <c r="A50" s="71"/>
      <c r="B50" s="80">
        <v>27</v>
      </c>
      <c r="F50" s="238"/>
    </row>
    <row r="51" spans="1:6" ht="15" customHeight="1">
      <c r="A51" s="71"/>
      <c r="B51" s="80">
        <v>28</v>
      </c>
      <c r="C51" s="13" t="s">
        <v>5395</v>
      </c>
      <c r="F51" s="238"/>
    </row>
    <row r="52" spans="1:6" ht="15" customHeight="1">
      <c r="A52" s="71"/>
      <c r="B52" s="80">
        <v>29</v>
      </c>
      <c r="C52" s="13" t="s">
        <v>5396</v>
      </c>
      <c r="F52" s="238">
        <v>209084</v>
      </c>
    </row>
    <row r="53" spans="1:6" ht="15" customHeight="1">
      <c r="A53" s="71"/>
      <c r="B53" s="80">
        <v>30</v>
      </c>
      <c r="F53" s="238"/>
    </row>
    <row r="54" spans="1:6" ht="15" customHeight="1">
      <c r="A54" s="71"/>
      <c r="B54" s="80">
        <v>31</v>
      </c>
      <c r="C54" s="13" t="s">
        <v>5397</v>
      </c>
      <c r="F54" s="238"/>
    </row>
    <row r="55" spans="1:6" ht="15" customHeight="1">
      <c r="A55" s="71"/>
      <c r="B55" s="80">
        <v>32</v>
      </c>
      <c r="C55" s="13" t="s">
        <v>5398</v>
      </c>
      <c r="F55" s="238">
        <v>5164</v>
      </c>
    </row>
    <row r="56" spans="1:6" ht="15" customHeight="1">
      <c r="A56" s="71"/>
      <c r="B56" s="80">
        <v>33</v>
      </c>
      <c r="F56" s="238"/>
    </row>
    <row r="57" spans="1:6" ht="15" customHeight="1">
      <c r="A57" s="71"/>
      <c r="B57" s="80">
        <v>34</v>
      </c>
      <c r="C57" s="13" t="s">
        <v>5788</v>
      </c>
      <c r="F57" s="238"/>
    </row>
    <row r="58" spans="1:6" ht="15" customHeight="1">
      <c r="A58" s="71"/>
      <c r="B58" s="80">
        <v>35</v>
      </c>
      <c r="C58" s="13" t="s">
        <v>5399</v>
      </c>
      <c r="F58" s="238">
        <v>124121</v>
      </c>
    </row>
    <row r="59" spans="1:6">
      <c r="A59" s="71"/>
      <c r="B59" s="80">
        <v>36</v>
      </c>
      <c r="F59" s="238"/>
    </row>
    <row r="60" spans="1:6">
      <c r="A60" s="71"/>
      <c r="B60" s="80">
        <v>37</v>
      </c>
      <c r="D60" s="246"/>
      <c r="F60" s="238"/>
    </row>
    <row r="61" spans="1:6">
      <c r="A61" s="71"/>
      <c r="B61" s="80">
        <v>38</v>
      </c>
      <c r="F61" s="238"/>
    </row>
    <row r="62" spans="1:6">
      <c r="A62" s="71"/>
      <c r="B62" s="80">
        <v>39</v>
      </c>
      <c r="F62" s="238"/>
    </row>
    <row r="63" spans="1:6" ht="15.75" thickBot="1">
      <c r="A63" s="252"/>
      <c r="B63" s="211">
        <v>40</v>
      </c>
      <c r="C63" s="230" t="s">
        <v>159</v>
      </c>
      <c r="D63" s="230"/>
      <c r="E63" s="228"/>
      <c r="F63" s="227">
        <f>+F131</f>
        <v>2158731405</v>
      </c>
    </row>
    <row r="65" spans="1:6">
      <c r="B65" s="3623" t="s">
        <v>1301</v>
      </c>
      <c r="C65" s="3623"/>
      <c r="D65" s="3623"/>
    </row>
    <row r="66" spans="1:6">
      <c r="B66" s="3517" t="s">
        <v>3536</v>
      </c>
      <c r="C66" s="3517"/>
      <c r="D66" s="3517"/>
      <c r="E66" s="3517"/>
      <c r="F66" s="3517"/>
    </row>
    <row r="68" spans="1:6" ht="15.75" thickBot="1"/>
    <row r="69" spans="1:6">
      <c r="A69" s="1962" t="s">
        <v>1757</v>
      </c>
      <c r="B69" s="2197"/>
      <c r="C69" s="2050"/>
      <c r="D69" s="2051" t="s">
        <v>3200</v>
      </c>
      <c r="E69" s="2051" t="s">
        <v>1759</v>
      </c>
      <c r="F69" s="2234" t="s">
        <v>1760</v>
      </c>
    </row>
    <row r="70" spans="1:6">
      <c r="A70" s="2675" t="str">
        <f>'Data Sheet'!$C$25</f>
        <v xml:space="preserve">Niagara Mohawk Power Corporation </v>
      </c>
      <c r="C70" s="80"/>
      <c r="D70" s="77" t="s">
        <v>5790</v>
      </c>
      <c r="E70" s="77" t="s">
        <v>3219</v>
      </c>
      <c r="F70" s="2224"/>
    </row>
    <row r="71" spans="1:6">
      <c r="A71" s="2769"/>
      <c r="B71" s="76"/>
      <c r="C71" s="101"/>
      <c r="D71" s="85" t="s">
        <v>2907</v>
      </c>
      <c r="E71" s="560" t="str">
        <f>'Data Sheet'!$C$40</f>
        <v>April 30, 2025</v>
      </c>
      <c r="F71" s="2131" t="str">
        <f>'Data Sheet'!$C$38</f>
        <v>December 31, 2024</v>
      </c>
    </row>
    <row r="72" spans="1:6">
      <c r="A72" s="2217"/>
      <c r="B72" s="190" t="s">
        <v>927</v>
      </c>
      <c r="C72" s="190"/>
      <c r="D72" s="190"/>
      <c r="E72" s="190"/>
      <c r="F72" s="2054"/>
    </row>
    <row r="73" spans="1:6">
      <c r="A73" s="2675"/>
      <c r="B73" s="3659" t="s">
        <v>851</v>
      </c>
      <c r="C73" s="3659"/>
      <c r="D73" s="3659"/>
      <c r="E73" s="3659"/>
      <c r="F73" s="3662"/>
    </row>
    <row r="74" spans="1:6">
      <c r="A74" s="2675"/>
      <c r="B74" s="3623" t="s">
        <v>2289</v>
      </c>
      <c r="C74" s="3623"/>
      <c r="D74" s="3623"/>
      <c r="E74" s="3623"/>
      <c r="F74" s="3661"/>
    </row>
    <row r="75" spans="1:6">
      <c r="A75" s="2675"/>
      <c r="B75" s="3623" t="s">
        <v>2290</v>
      </c>
      <c r="C75" s="3623"/>
      <c r="D75" s="3623"/>
      <c r="E75" s="3623"/>
      <c r="F75" s="3661"/>
    </row>
    <row r="76" spans="1:6">
      <c r="A76" s="2675"/>
      <c r="B76" s="3623" t="s">
        <v>2291</v>
      </c>
      <c r="C76" s="3623"/>
      <c r="D76" s="3623"/>
      <c r="E76" s="3623"/>
      <c r="F76" s="3661"/>
    </row>
    <row r="77" spans="1:6">
      <c r="A77" s="2675"/>
      <c r="B77" s="3623" t="s">
        <v>1289</v>
      </c>
      <c r="C77" s="3623"/>
      <c r="D77" s="3623"/>
      <c r="E77" s="3623"/>
      <c r="F77" s="3661"/>
    </row>
    <row r="78" spans="1:6">
      <c r="A78" s="2675"/>
      <c r="B78" s="3623" t="s">
        <v>852</v>
      </c>
      <c r="C78" s="3623"/>
      <c r="D78" s="3623"/>
      <c r="E78" s="3623"/>
      <c r="F78" s="3661"/>
    </row>
    <row r="79" spans="1:6">
      <c r="A79" s="2675"/>
      <c r="B79" s="3623" t="s">
        <v>1290</v>
      </c>
      <c r="C79" s="3623"/>
      <c r="D79" s="3623"/>
      <c r="E79" s="3623"/>
      <c r="F79" s="3661"/>
    </row>
    <row r="80" spans="1:6">
      <c r="A80" s="2675"/>
      <c r="B80" s="3623" t="s">
        <v>853</v>
      </c>
      <c r="C80" s="3623"/>
      <c r="D80" s="3623"/>
      <c r="E80" s="3623"/>
      <c r="F80" s="3661"/>
    </row>
    <row r="81" spans="1:6">
      <c r="A81" s="2675"/>
      <c r="B81" s="3623" t="s">
        <v>1291</v>
      </c>
      <c r="C81" s="3623"/>
      <c r="D81" s="3623"/>
      <c r="E81" s="3623"/>
      <c r="F81" s="3661"/>
    </row>
    <row r="82" spans="1:6">
      <c r="A82" s="2675"/>
      <c r="B82" s="3623" t="s">
        <v>1292</v>
      </c>
      <c r="C82" s="3623"/>
      <c r="D82" s="3623"/>
      <c r="E82" s="3623"/>
      <c r="F82" s="3661"/>
    </row>
    <row r="83" spans="1:6">
      <c r="A83" s="2675"/>
      <c r="B83" s="3623" t="s">
        <v>854</v>
      </c>
      <c r="C83" s="3623"/>
      <c r="D83" s="3623"/>
      <c r="E83" s="3623"/>
      <c r="F83" s="3661"/>
    </row>
    <row r="84" spans="1:6">
      <c r="A84" s="2675"/>
      <c r="B84" s="3623" t="s">
        <v>1293</v>
      </c>
      <c r="C84" s="3623"/>
      <c r="D84" s="3623"/>
      <c r="E84" s="3623"/>
      <c r="F84" s="3661"/>
    </row>
    <row r="85" spans="1:6">
      <c r="A85" s="2675"/>
      <c r="B85" s="3623" t="s">
        <v>1294</v>
      </c>
      <c r="C85" s="3623"/>
      <c r="D85" s="3623"/>
      <c r="E85" s="3623"/>
      <c r="F85" s="3661"/>
    </row>
    <row r="86" spans="1:6">
      <c r="A86" s="2675"/>
      <c r="B86" s="3623" t="s">
        <v>855</v>
      </c>
      <c r="C86" s="3623"/>
      <c r="D86" s="3623"/>
      <c r="E86" s="3623"/>
      <c r="F86" s="3661"/>
    </row>
    <row r="87" spans="1:6">
      <c r="A87" s="2675"/>
      <c r="B87" s="3623" t="s">
        <v>1295</v>
      </c>
      <c r="C87" s="3623"/>
      <c r="D87" s="3623"/>
      <c r="E87" s="3623"/>
      <c r="F87" s="3661"/>
    </row>
    <row r="88" spans="1:6">
      <c r="A88" s="2675"/>
      <c r="B88" s="3623" t="s">
        <v>1296</v>
      </c>
      <c r="C88" s="3623"/>
      <c r="D88" s="3623"/>
      <c r="E88" s="3623"/>
      <c r="F88" s="3661"/>
    </row>
    <row r="89" spans="1:6">
      <c r="A89" s="2675"/>
      <c r="F89" s="2678"/>
    </row>
    <row r="90" spans="1:6">
      <c r="A90" s="2074"/>
      <c r="B90" s="87" t="s">
        <v>1686</v>
      </c>
      <c r="C90" s="416" t="s">
        <v>1740</v>
      </c>
      <c r="D90" s="284"/>
      <c r="E90" s="284"/>
      <c r="F90" s="2268" t="s">
        <v>1795</v>
      </c>
    </row>
    <row r="91" spans="1:6">
      <c r="A91" s="2769"/>
      <c r="B91" s="76" t="s">
        <v>1689</v>
      </c>
      <c r="C91" s="78" t="s">
        <v>2935</v>
      </c>
      <c r="D91" s="16"/>
      <c r="E91" s="16"/>
      <c r="F91" s="2200" t="s">
        <v>2936</v>
      </c>
    </row>
    <row r="92" spans="1:6">
      <c r="A92" s="2675"/>
      <c r="B92" s="13">
        <v>1</v>
      </c>
      <c r="C92" s="3016" t="s">
        <v>5400</v>
      </c>
      <c r="D92" s="1947"/>
      <c r="E92" s="1127"/>
      <c r="F92" s="2037"/>
    </row>
    <row r="93" spans="1:6">
      <c r="A93" s="2675"/>
      <c r="B93" s="13">
        <v>2</v>
      </c>
      <c r="C93" s="2477" t="s">
        <v>5921</v>
      </c>
      <c r="E93" s="2821"/>
      <c r="F93" s="2033"/>
    </row>
    <row r="94" spans="1:6">
      <c r="A94" s="2675"/>
      <c r="B94" s="13">
        <v>3</v>
      </c>
      <c r="C94" s="2477" t="s">
        <v>5401</v>
      </c>
      <c r="E94" s="2821"/>
      <c r="F94" s="2033"/>
    </row>
    <row r="95" spans="1:6">
      <c r="A95" s="2675"/>
      <c r="B95" s="13">
        <v>4</v>
      </c>
      <c r="C95" s="2477" t="s">
        <v>5402</v>
      </c>
      <c r="E95" s="2821"/>
      <c r="F95" s="2033">
        <v>204267</v>
      </c>
    </row>
    <row r="96" spans="1:6">
      <c r="A96" s="2675"/>
      <c r="B96" s="13">
        <v>5</v>
      </c>
      <c r="C96" s="2477"/>
      <c r="E96" s="2821"/>
      <c r="F96" s="2033"/>
    </row>
    <row r="97" spans="1:6">
      <c r="A97" s="2675"/>
      <c r="B97" s="13">
        <v>6</v>
      </c>
      <c r="C97" s="2477" t="s">
        <v>5926</v>
      </c>
      <c r="E97" s="2821"/>
      <c r="F97" s="2033"/>
    </row>
    <row r="98" spans="1:6">
      <c r="A98" s="2675"/>
      <c r="B98" s="13">
        <v>7</v>
      </c>
      <c r="C98" s="2477" t="s">
        <v>5403</v>
      </c>
      <c r="E98" s="2821"/>
      <c r="F98" s="2033"/>
    </row>
    <row r="99" spans="1:6">
      <c r="A99" s="2675"/>
      <c r="B99" s="13">
        <v>8</v>
      </c>
      <c r="C99" s="2477" t="s">
        <v>5404</v>
      </c>
      <c r="E99" s="2821"/>
      <c r="F99" s="2033"/>
    </row>
    <row r="100" spans="1:6">
      <c r="A100" s="2675"/>
      <c r="B100" s="13">
        <v>9</v>
      </c>
      <c r="C100" s="2477" t="s">
        <v>5405</v>
      </c>
      <c r="E100" s="2821"/>
      <c r="F100" s="2033"/>
    </row>
    <row r="101" spans="1:6">
      <c r="A101" s="2675"/>
      <c r="B101" s="13">
        <v>10</v>
      </c>
      <c r="C101" s="2477" t="s">
        <v>5406</v>
      </c>
      <c r="E101" s="2821"/>
      <c r="F101" s="2033"/>
    </row>
    <row r="102" spans="1:6">
      <c r="A102" s="2675"/>
      <c r="B102" s="13">
        <v>11</v>
      </c>
      <c r="C102" s="2477" t="s">
        <v>5407</v>
      </c>
      <c r="E102" s="2821"/>
      <c r="F102" s="2033"/>
    </row>
    <row r="103" spans="1:6">
      <c r="A103" s="2675"/>
      <c r="B103" s="13">
        <v>12</v>
      </c>
      <c r="C103" s="3202">
        <v>1982</v>
      </c>
      <c r="E103" s="2821"/>
      <c r="F103" s="2033">
        <v>4360429</v>
      </c>
    </row>
    <row r="104" spans="1:6">
      <c r="A104" s="2675"/>
      <c r="B104" s="13">
        <v>13</v>
      </c>
      <c r="C104" s="2477"/>
      <c r="E104" s="2821"/>
      <c r="F104" s="2033"/>
    </row>
    <row r="105" spans="1:6">
      <c r="A105" s="2675"/>
      <c r="B105" s="13">
        <v>14</v>
      </c>
      <c r="C105" s="2477" t="s">
        <v>5408</v>
      </c>
      <c r="E105" s="2821"/>
      <c r="F105" s="2033"/>
    </row>
    <row r="106" spans="1:6">
      <c r="A106" s="2675"/>
      <c r="B106" s="13">
        <v>15</v>
      </c>
      <c r="C106" s="2477" t="s">
        <v>5409</v>
      </c>
      <c r="E106" s="2821"/>
      <c r="F106" s="2033">
        <v>-62872</v>
      </c>
    </row>
    <row r="107" spans="1:6">
      <c r="A107" s="2675"/>
      <c r="B107" s="13">
        <v>16</v>
      </c>
      <c r="C107" s="2477"/>
      <c r="E107" s="2821"/>
      <c r="F107" s="2033"/>
    </row>
    <row r="108" spans="1:6">
      <c r="A108" s="2675"/>
      <c r="B108" s="13">
        <v>17</v>
      </c>
      <c r="C108" s="2477" t="s">
        <v>5410</v>
      </c>
      <c r="E108" s="2821"/>
      <c r="F108" s="2033"/>
    </row>
    <row r="109" spans="1:6">
      <c r="A109" s="2675"/>
      <c r="B109" s="13">
        <v>18</v>
      </c>
      <c r="C109" s="2477" t="s">
        <v>5411</v>
      </c>
      <c r="E109" s="2821"/>
      <c r="F109" s="2033"/>
    </row>
    <row r="110" spans="1:6">
      <c r="A110" s="2675"/>
      <c r="B110" s="13">
        <v>19</v>
      </c>
      <c r="C110" s="2477" t="s">
        <v>5412</v>
      </c>
      <c r="E110" s="2821"/>
      <c r="F110" s="2033">
        <v>477984</v>
      </c>
    </row>
    <row r="111" spans="1:6">
      <c r="A111" s="2675"/>
      <c r="B111" s="13">
        <v>20</v>
      </c>
      <c r="C111" s="2477"/>
      <c r="E111" s="2821"/>
      <c r="F111" s="2033"/>
    </row>
    <row r="112" spans="1:6">
      <c r="A112" s="2675"/>
      <c r="B112" s="13">
        <v>21</v>
      </c>
      <c r="C112" s="2477"/>
      <c r="E112" s="2821"/>
      <c r="F112" s="2033"/>
    </row>
    <row r="113" spans="1:7">
      <c r="A113" s="2675"/>
      <c r="B113" s="13">
        <v>22</v>
      </c>
      <c r="C113" s="2477" t="s">
        <v>4593</v>
      </c>
      <c r="E113" s="2821"/>
      <c r="F113" s="2033">
        <v>1382244317</v>
      </c>
      <c r="G113" s="1905"/>
    </row>
    <row r="114" spans="1:7">
      <c r="A114" s="2675"/>
      <c r="B114" s="13">
        <v>23</v>
      </c>
      <c r="C114" s="2477"/>
      <c r="E114" s="2821"/>
      <c r="F114" s="2033"/>
    </row>
    <row r="115" spans="1:7">
      <c r="A115" s="2675"/>
      <c r="B115" s="13">
        <v>24</v>
      </c>
      <c r="C115" s="2477" t="s">
        <v>7255</v>
      </c>
      <c r="E115" s="2821"/>
      <c r="F115" s="2033">
        <v>-86086034</v>
      </c>
    </row>
    <row r="116" spans="1:7">
      <c r="A116" s="2675"/>
      <c r="B116" s="13">
        <v>25</v>
      </c>
      <c r="C116" s="2477"/>
      <c r="E116" s="2821"/>
      <c r="F116" s="2033"/>
    </row>
    <row r="117" spans="1:7">
      <c r="A117" s="2675"/>
      <c r="B117" s="13">
        <v>26</v>
      </c>
      <c r="C117" s="2477" t="s">
        <v>7254</v>
      </c>
      <c r="E117" s="2821"/>
      <c r="F117" s="2033">
        <v>404127268</v>
      </c>
    </row>
    <row r="118" spans="1:7">
      <c r="A118" s="2675"/>
      <c r="B118" s="13">
        <v>27</v>
      </c>
      <c r="C118" s="2477"/>
      <c r="E118" s="2821"/>
      <c r="F118" s="2033"/>
    </row>
    <row r="119" spans="1:7">
      <c r="A119" s="2675"/>
      <c r="B119" s="13">
        <v>28</v>
      </c>
      <c r="C119" s="2477" t="s">
        <v>7253</v>
      </c>
      <c r="F119" s="2033">
        <v>300000000</v>
      </c>
    </row>
    <row r="120" spans="1:7">
      <c r="A120" s="2675"/>
      <c r="B120" s="13">
        <v>29</v>
      </c>
      <c r="C120" s="2477"/>
      <c r="F120" s="2033"/>
    </row>
    <row r="121" spans="1:7">
      <c r="A121" s="2675"/>
      <c r="B121" s="13">
        <v>30</v>
      </c>
      <c r="C121" s="2477" t="s">
        <v>7256</v>
      </c>
      <c r="E121" s="2821"/>
      <c r="F121" s="2033">
        <v>3751505</v>
      </c>
    </row>
    <row r="122" spans="1:7">
      <c r="A122" s="2675"/>
      <c r="B122" s="13">
        <v>31</v>
      </c>
      <c r="C122" s="2477"/>
      <c r="E122" s="2821"/>
      <c r="F122" s="2033"/>
    </row>
    <row r="123" spans="1:7">
      <c r="A123" s="2675"/>
      <c r="B123" s="13">
        <v>32</v>
      </c>
      <c r="C123" s="2477" t="s">
        <v>4594</v>
      </c>
      <c r="E123" s="2821"/>
      <c r="F123" s="2033">
        <v>135844301</v>
      </c>
    </row>
    <row r="124" spans="1:7">
      <c r="A124" s="2675"/>
      <c r="B124" s="13">
        <v>33</v>
      </c>
      <c r="C124" s="2477"/>
      <c r="E124" s="2821"/>
      <c r="F124" s="2033"/>
    </row>
    <row r="125" spans="1:7">
      <c r="A125" s="2675"/>
      <c r="B125" s="13">
        <v>34</v>
      </c>
      <c r="C125" s="2477"/>
      <c r="D125" s="246" t="s">
        <v>1154</v>
      </c>
      <c r="E125" s="2821"/>
      <c r="F125" s="3203">
        <f>SUM(F92:F123,F38:F58)</f>
        <v>2147865417</v>
      </c>
    </row>
    <row r="126" spans="1:7">
      <c r="A126" s="2675"/>
      <c r="B126" s="13">
        <v>35</v>
      </c>
      <c r="C126" s="2477"/>
      <c r="D126" s="246"/>
      <c r="E126" s="2821"/>
      <c r="F126" s="2033"/>
    </row>
    <row r="127" spans="1:7">
      <c r="A127" s="2675"/>
      <c r="B127" s="13">
        <v>36</v>
      </c>
      <c r="C127" s="2477"/>
      <c r="E127" s="2821"/>
      <c r="F127" s="2033"/>
    </row>
    <row r="128" spans="1:7">
      <c r="A128" s="2675"/>
      <c r="B128" s="13">
        <v>37</v>
      </c>
      <c r="C128" s="2477"/>
      <c r="E128" s="2821"/>
      <c r="F128" s="2033"/>
    </row>
    <row r="129" spans="1:7">
      <c r="A129" s="2675"/>
      <c r="B129" s="13">
        <v>38</v>
      </c>
      <c r="C129" s="2477"/>
      <c r="E129" s="2821"/>
      <c r="F129" s="2033"/>
    </row>
    <row r="130" spans="1:7">
      <c r="A130" s="2675"/>
      <c r="B130" s="13">
        <v>39</v>
      </c>
      <c r="C130" s="2477"/>
      <c r="E130" s="2821"/>
      <c r="F130" s="2033"/>
    </row>
    <row r="131" spans="1:7" ht="15.75" thickBot="1">
      <c r="A131" s="1980"/>
      <c r="B131" s="2713">
        <v>40</v>
      </c>
      <c r="C131" s="3204" t="s">
        <v>159</v>
      </c>
      <c r="D131" s="2713"/>
      <c r="E131" s="3205"/>
      <c r="F131" s="2040">
        <f>F26+F30+F35+F125</f>
        <v>2158731405</v>
      </c>
      <c r="G131" s="1742"/>
    </row>
    <row r="133" spans="1:7">
      <c r="B133" s="3623" t="s">
        <v>1301</v>
      </c>
      <c r="C133" s="3623"/>
      <c r="D133" s="3623"/>
    </row>
    <row r="134" spans="1:7">
      <c r="B134" s="3517" t="s">
        <v>4599</v>
      </c>
      <c r="C134" s="3517"/>
      <c r="D134" s="3517"/>
      <c r="E134" s="3517"/>
      <c r="F134" s="3517"/>
    </row>
    <row r="139" spans="1:7">
      <c r="A139" s="2511"/>
    </row>
    <row r="140" spans="1:7">
      <c r="A140" s="2511"/>
    </row>
  </sheetData>
  <mergeCells count="36">
    <mergeCell ref="B88:F88"/>
    <mergeCell ref="B133:D133"/>
    <mergeCell ref="B78:F78"/>
    <mergeCell ref="B79:F79"/>
    <mergeCell ref="B80:F80"/>
    <mergeCell ref="B81:F81"/>
    <mergeCell ref="B82:F82"/>
    <mergeCell ref="B73:F73"/>
    <mergeCell ref="B74:F74"/>
    <mergeCell ref="B75:F75"/>
    <mergeCell ref="B76:F76"/>
    <mergeCell ref="B77:F77"/>
    <mergeCell ref="B5:F5"/>
    <mergeCell ref="B134:F134"/>
    <mergeCell ref="B83:F83"/>
    <mergeCell ref="B84:F84"/>
    <mergeCell ref="B85:F85"/>
    <mergeCell ref="B86:F86"/>
    <mergeCell ref="B87:F87"/>
    <mergeCell ref="B6:F6"/>
    <mergeCell ref="B7:F7"/>
    <mergeCell ref="B8:F8"/>
    <mergeCell ref="B13:F13"/>
    <mergeCell ref="B14:F14"/>
    <mergeCell ref="B15:F15"/>
    <mergeCell ref="B16:F16"/>
    <mergeCell ref="B9:F9"/>
    <mergeCell ref="B10:F10"/>
    <mergeCell ref="B11:F11"/>
    <mergeCell ref="B12:F12"/>
    <mergeCell ref="B65:D65"/>
    <mergeCell ref="B66:F66"/>
    <mergeCell ref="B17:F17"/>
    <mergeCell ref="B18:F18"/>
    <mergeCell ref="B19:F19"/>
    <mergeCell ref="B20:F20"/>
  </mergeCells>
  <printOptions horizontalCentered="1" verticalCentered="1"/>
  <pageMargins left="0.5" right="0.5" top="0.5" bottom="0.5" header="0.5" footer="0.5"/>
  <pageSetup scale="71" fitToHeight="2" orientation="portrait" r:id="rId1"/>
  <headerFooter alignWithMargins="0"/>
  <rowBreaks count="1" manualBreakCount="1">
    <brk id="68" max="5" man="1"/>
  </rowBreaks>
  <customProperties>
    <customPr name="_pios_id" r:id="rId2"/>
  </customPropertie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ransitionEvaluation="1">
    <tabColor rgb="FF92D050"/>
  </sheetPr>
  <dimension ref="A1:AG203"/>
  <sheetViews>
    <sheetView view="pageBreakPreview" topLeftCell="G1" zoomScale="60" zoomScaleNormal="60" workbookViewId="0">
      <selection activeCell="N1" sqref="N1:AG1048576"/>
    </sheetView>
  </sheetViews>
  <sheetFormatPr defaultColWidth="9.6640625" defaultRowHeight="15"/>
  <cols>
    <col min="1" max="1" width="4.6640625" style="13" customWidth="1"/>
    <col min="2" max="2" width="58.6640625" style="13" bestFit="1" customWidth="1"/>
    <col min="3" max="3" width="21" style="13" customWidth="1"/>
    <col min="4" max="6" width="16.6640625" style="13" customWidth="1"/>
    <col min="7" max="7" width="15.6640625" style="13" customWidth="1"/>
    <col min="8" max="8" width="20" style="13" bestFit="1" customWidth="1"/>
    <col min="9" max="9" width="14.6640625" style="13" customWidth="1"/>
    <col min="10" max="10" width="18.6640625" style="13" customWidth="1"/>
    <col min="11" max="11" width="14.6640625" style="13" customWidth="1"/>
    <col min="12" max="13" width="4.6640625" style="13" customWidth="1"/>
    <col min="14" max="14" width="19.44140625" customWidth="1"/>
    <col min="15" max="15" width="17.5546875" customWidth="1"/>
    <col min="16" max="16" width="4.6640625" customWidth="1"/>
    <col min="17" max="17" width="14.5546875" customWidth="1"/>
    <col min="18" max="18" width="15.6640625" bestFit="1" customWidth="1"/>
    <col min="19" max="23" width="9.6640625" customWidth="1"/>
    <col min="26" max="26" width="19.6640625" customWidth="1"/>
    <col min="28" max="28" width="17" customWidth="1"/>
    <col min="30" max="30" width="17.44140625" customWidth="1"/>
    <col min="32" max="32" width="13" customWidth="1"/>
    <col min="34" max="16384" width="9.6640625" style="13"/>
  </cols>
  <sheetData>
    <row r="1" spans="1:12">
      <c r="A1" s="31" t="s">
        <v>1757</v>
      </c>
      <c r="B1" s="186"/>
      <c r="C1" s="187" t="s">
        <v>3200</v>
      </c>
      <c r="D1" s="187" t="s">
        <v>1759</v>
      </c>
      <c r="E1" s="215" t="s">
        <v>1760</v>
      </c>
      <c r="F1" s="31" t="s">
        <v>1757</v>
      </c>
      <c r="G1" s="66"/>
      <c r="H1" s="187" t="s">
        <v>3200</v>
      </c>
      <c r="I1" s="187" t="s">
        <v>1759</v>
      </c>
      <c r="J1" s="188" t="s">
        <v>1760</v>
      </c>
      <c r="K1" s="66"/>
      <c r="L1" s="67"/>
    </row>
    <row r="2" spans="1:12">
      <c r="A2" s="71" t="str">
        <f>'Data Sheet'!$C$25</f>
        <v xml:space="preserve">Niagara Mohawk Power Corporation </v>
      </c>
      <c r="B2" s="80"/>
      <c r="C2" s="77" t="s">
        <v>5790</v>
      </c>
      <c r="D2" s="77" t="s">
        <v>3219</v>
      </c>
      <c r="E2" s="82"/>
      <c r="F2" s="71" t="str">
        <f>'Data Sheet'!$C$25</f>
        <v xml:space="preserve">Niagara Mohawk Power Corporation </v>
      </c>
      <c r="H2" s="77" t="s">
        <v>5790</v>
      </c>
      <c r="I2" s="77" t="s">
        <v>3219</v>
      </c>
      <c r="J2" s="90"/>
      <c r="L2" s="72"/>
    </row>
    <row r="3" spans="1:12" ht="15" customHeight="1">
      <c r="A3" s="73"/>
      <c r="B3" s="101"/>
      <c r="C3" s="85" t="s">
        <v>2907</v>
      </c>
      <c r="D3" s="560" t="str">
        <f>'Data Sheet'!$C$40</f>
        <v>April 30, 2025</v>
      </c>
      <c r="E3" s="94" t="str">
        <f>'Data Sheet'!$C$38</f>
        <v>December 31, 2024</v>
      </c>
      <c r="F3" s="73"/>
      <c r="G3" s="76" t="s">
        <v>1746</v>
      </c>
      <c r="H3" s="85" t="s">
        <v>2907</v>
      </c>
      <c r="I3" s="560" t="str">
        <f>'Data Sheet'!$C$40</f>
        <v>April 30, 2025</v>
      </c>
      <c r="J3" s="13" t="str">
        <f>'Data Sheet'!$C$38</f>
        <v>December 31, 2024</v>
      </c>
      <c r="K3" s="76"/>
      <c r="L3" s="75"/>
    </row>
    <row r="4" spans="1:12" ht="15" customHeight="1">
      <c r="A4" s="189" t="s">
        <v>3211</v>
      </c>
      <c r="B4" s="190"/>
      <c r="C4" s="190"/>
      <c r="D4" s="190"/>
      <c r="E4" s="191"/>
      <c r="F4" s="189" t="s">
        <v>3212</v>
      </c>
      <c r="G4" s="190"/>
      <c r="H4" s="190"/>
      <c r="I4" s="190"/>
      <c r="J4" s="190"/>
      <c r="K4" s="190"/>
      <c r="L4" s="191"/>
    </row>
    <row r="5" spans="1:12">
      <c r="A5" s="71"/>
      <c r="E5" s="72"/>
      <c r="F5" s="71"/>
      <c r="L5" s="72"/>
    </row>
    <row r="6" spans="1:12">
      <c r="A6" s="551" t="s">
        <v>109</v>
      </c>
      <c r="C6" s="13" t="s">
        <v>117</v>
      </c>
      <c r="E6" s="72"/>
      <c r="F6" s="551" t="s">
        <v>118</v>
      </c>
      <c r="I6" s="17" t="s">
        <v>3213</v>
      </c>
      <c r="L6" s="72"/>
    </row>
    <row r="7" spans="1:12">
      <c r="A7" s="551" t="s">
        <v>3214</v>
      </c>
      <c r="C7" s="13" t="s">
        <v>3215</v>
      </c>
      <c r="E7" s="72"/>
      <c r="F7" s="551" t="s">
        <v>3216</v>
      </c>
      <c r="I7" s="17" t="s">
        <v>3217</v>
      </c>
      <c r="L7" s="72"/>
    </row>
    <row r="8" spans="1:12">
      <c r="A8" s="551" t="s">
        <v>3218</v>
      </c>
      <c r="C8" s="13" t="s">
        <v>116</v>
      </c>
      <c r="E8" s="72"/>
      <c r="F8" s="551" t="s">
        <v>119</v>
      </c>
      <c r="I8" s="17" t="s">
        <v>124</v>
      </c>
      <c r="L8" s="72"/>
    </row>
    <row r="9" spans="1:12">
      <c r="A9" s="551" t="s">
        <v>1314</v>
      </c>
      <c r="C9" s="13" t="s">
        <v>1315</v>
      </c>
      <c r="E9" s="72"/>
      <c r="F9" s="551" t="s">
        <v>1316</v>
      </c>
      <c r="I9" s="17" t="s">
        <v>1317</v>
      </c>
      <c r="L9" s="72"/>
    </row>
    <row r="10" spans="1:12">
      <c r="A10" s="551" t="s">
        <v>110</v>
      </c>
      <c r="C10" s="13" t="s">
        <v>1318</v>
      </c>
      <c r="E10" s="72"/>
      <c r="F10" s="551" t="s">
        <v>1319</v>
      </c>
      <c r="I10" s="17" t="s">
        <v>194</v>
      </c>
      <c r="L10" s="72"/>
    </row>
    <row r="11" spans="1:12">
      <c r="A11" s="551" t="s">
        <v>195</v>
      </c>
      <c r="C11" s="13" t="s">
        <v>115</v>
      </c>
      <c r="E11" s="72"/>
      <c r="F11" s="551" t="s">
        <v>196</v>
      </c>
      <c r="I11" s="17" t="s">
        <v>178</v>
      </c>
      <c r="L11" s="72"/>
    </row>
    <row r="12" spans="1:12">
      <c r="A12" s="551" t="s">
        <v>111</v>
      </c>
      <c r="C12" s="13" t="s">
        <v>179</v>
      </c>
      <c r="E12" s="72"/>
      <c r="F12" s="551" t="s">
        <v>120</v>
      </c>
      <c r="I12" s="17" t="s">
        <v>123</v>
      </c>
      <c r="L12" s="72"/>
    </row>
    <row r="13" spans="1:12">
      <c r="A13" s="551" t="s">
        <v>2715</v>
      </c>
      <c r="C13" s="13" t="s">
        <v>2716</v>
      </c>
      <c r="E13" s="72"/>
      <c r="F13" s="551" t="s">
        <v>2717</v>
      </c>
      <c r="I13" s="17" t="s">
        <v>2718</v>
      </c>
      <c r="L13" s="72"/>
    </row>
    <row r="14" spans="1:12">
      <c r="A14" s="551" t="s">
        <v>2719</v>
      </c>
      <c r="C14" s="13" t="s">
        <v>2720</v>
      </c>
      <c r="E14" s="72"/>
      <c r="F14" s="551" t="s">
        <v>3220</v>
      </c>
      <c r="I14" s="17" t="s">
        <v>3221</v>
      </c>
      <c r="L14" s="72"/>
    </row>
    <row r="15" spans="1:12">
      <c r="A15" s="551" t="s">
        <v>112</v>
      </c>
      <c r="C15" s="13" t="s">
        <v>3222</v>
      </c>
      <c r="E15" s="72"/>
      <c r="F15" s="551" t="s">
        <v>3223</v>
      </c>
      <c r="I15" s="17" t="s">
        <v>3224</v>
      </c>
      <c r="L15" s="72"/>
    </row>
    <row r="16" spans="1:12">
      <c r="A16" s="551" t="s">
        <v>3225</v>
      </c>
      <c r="C16" s="13" t="s">
        <v>114</v>
      </c>
      <c r="E16" s="72"/>
      <c r="F16" s="551" t="s">
        <v>3226</v>
      </c>
      <c r="I16" s="17" t="s">
        <v>3227</v>
      </c>
      <c r="L16" s="72"/>
    </row>
    <row r="17" spans="1:13">
      <c r="A17" s="551" t="s">
        <v>3228</v>
      </c>
      <c r="C17" s="13" t="s">
        <v>3229</v>
      </c>
      <c r="E17" s="72"/>
      <c r="F17" s="551" t="s">
        <v>3230</v>
      </c>
      <c r="I17" s="17" t="s">
        <v>3231</v>
      </c>
      <c r="L17" s="72"/>
    </row>
    <row r="18" spans="1:13">
      <c r="A18" s="551" t="s">
        <v>3232</v>
      </c>
      <c r="C18" s="13" t="s">
        <v>3233</v>
      </c>
      <c r="E18" s="72"/>
      <c r="F18" s="551" t="s">
        <v>3234</v>
      </c>
      <c r="I18" s="17" t="s">
        <v>122</v>
      </c>
      <c r="L18" s="72"/>
    </row>
    <row r="19" spans="1:13">
      <c r="A19" s="551" t="s">
        <v>113</v>
      </c>
      <c r="C19" s="13" t="s">
        <v>3235</v>
      </c>
      <c r="E19" s="72"/>
      <c r="F19" s="551" t="s">
        <v>121</v>
      </c>
      <c r="I19" s="17" t="s">
        <v>3236</v>
      </c>
      <c r="L19" s="72"/>
    </row>
    <row r="20" spans="1:13">
      <c r="A20" s="551" t="s">
        <v>2796</v>
      </c>
      <c r="C20" s="13" t="s">
        <v>2797</v>
      </c>
      <c r="E20" s="72"/>
      <c r="F20" s="71"/>
      <c r="L20" s="72"/>
    </row>
    <row r="21" spans="1:13">
      <c r="A21" s="551" t="s">
        <v>2798</v>
      </c>
      <c r="C21" s="13" t="s">
        <v>2799</v>
      </c>
      <c r="E21" s="72"/>
      <c r="F21" s="71"/>
      <c r="L21" s="72"/>
    </row>
    <row r="22" spans="1:13">
      <c r="A22" s="71"/>
      <c r="E22" s="72"/>
      <c r="F22" s="71"/>
      <c r="L22" s="72"/>
    </row>
    <row r="23" spans="1:13">
      <c r="A23" s="311" t="s">
        <v>1746</v>
      </c>
      <c r="B23" s="87" t="s">
        <v>1746</v>
      </c>
      <c r="C23" s="81"/>
      <c r="D23" s="81"/>
      <c r="E23" s="84"/>
      <c r="F23" s="311" t="s">
        <v>1746</v>
      </c>
      <c r="G23" s="81"/>
      <c r="H23" s="190" t="s">
        <v>2800</v>
      </c>
      <c r="I23" s="313"/>
      <c r="J23" s="429" t="s">
        <v>2801</v>
      </c>
      <c r="K23" s="81"/>
      <c r="L23" s="89"/>
    </row>
    <row r="24" spans="1:13">
      <c r="A24" s="79" t="s">
        <v>1746</v>
      </c>
      <c r="B24" s="13" t="s">
        <v>2802</v>
      </c>
      <c r="C24" s="80"/>
      <c r="D24" s="247" t="s">
        <v>2803</v>
      </c>
      <c r="E24" s="82" t="s">
        <v>2804</v>
      </c>
      <c r="F24" s="232" t="s">
        <v>2805</v>
      </c>
      <c r="G24" s="247" t="s">
        <v>1111</v>
      </c>
      <c r="H24" s="80"/>
      <c r="I24" s="81"/>
      <c r="J24" s="247" t="s">
        <v>2806</v>
      </c>
      <c r="K24" s="247" t="s">
        <v>2807</v>
      </c>
      <c r="L24" s="82"/>
    </row>
    <row r="25" spans="1:13">
      <c r="A25" s="232" t="s">
        <v>1686</v>
      </c>
      <c r="B25" s="13" t="s">
        <v>2808</v>
      </c>
      <c r="C25" s="80"/>
      <c r="D25" s="247" t="s">
        <v>2979</v>
      </c>
      <c r="E25" s="82" t="s">
        <v>2809</v>
      </c>
      <c r="F25" s="232" t="s">
        <v>2810</v>
      </c>
      <c r="G25" s="247" t="s">
        <v>2988</v>
      </c>
      <c r="H25" s="247" t="s">
        <v>2811</v>
      </c>
      <c r="I25" s="247" t="s">
        <v>2812</v>
      </c>
      <c r="J25" s="247" t="s">
        <v>2813</v>
      </c>
      <c r="K25" s="247" t="s">
        <v>1795</v>
      </c>
      <c r="L25" s="195" t="s">
        <v>1686</v>
      </c>
      <c r="M25" s="246"/>
    </row>
    <row r="26" spans="1:13">
      <c r="A26" s="232" t="s">
        <v>1689</v>
      </c>
      <c r="C26" s="80"/>
      <c r="D26" s="247" t="s">
        <v>2814</v>
      </c>
      <c r="E26" s="82" t="s">
        <v>2815</v>
      </c>
      <c r="F26" s="79"/>
      <c r="G26" s="80"/>
      <c r="H26" s="80"/>
      <c r="I26" s="80"/>
      <c r="J26" s="247" t="s">
        <v>2816</v>
      </c>
      <c r="K26" s="80"/>
      <c r="L26" s="195" t="s">
        <v>1689</v>
      </c>
      <c r="M26" s="246"/>
    </row>
    <row r="27" spans="1:13">
      <c r="A27" s="79"/>
      <c r="C27" s="80"/>
      <c r="D27" s="80"/>
      <c r="E27" s="82"/>
      <c r="F27" s="79"/>
      <c r="G27" s="80"/>
      <c r="H27" s="80"/>
      <c r="I27" s="80"/>
      <c r="J27" s="247" t="s">
        <v>2817</v>
      </c>
      <c r="K27" s="80"/>
      <c r="L27" s="82"/>
    </row>
    <row r="28" spans="1:13">
      <c r="A28" s="79"/>
      <c r="C28" s="80"/>
      <c r="D28" s="80"/>
      <c r="E28" s="82"/>
      <c r="F28" s="79"/>
      <c r="G28" s="80"/>
      <c r="H28" s="80"/>
      <c r="I28" s="80"/>
      <c r="J28" s="247" t="s">
        <v>2818</v>
      </c>
      <c r="K28" s="80"/>
      <c r="L28" s="82"/>
    </row>
    <row r="29" spans="1:13">
      <c r="A29" s="79"/>
      <c r="B29" s="246" t="s">
        <v>2819</v>
      </c>
      <c r="C29" s="101"/>
      <c r="D29" s="246" t="s">
        <v>2936</v>
      </c>
      <c r="E29" s="195" t="s">
        <v>2937</v>
      </c>
      <c r="F29" s="232" t="s">
        <v>2938</v>
      </c>
      <c r="G29" s="246" t="s">
        <v>2268</v>
      </c>
      <c r="H29" s="515" t="s">
        <v>2269</v>
      </c>
      <c r="I29" s="246" t="s">
        <v>2270</v>
      </c>
      <c r="J29" s="515" t="s">
        <v>2271</v>
      </c>
      <c r="K29" s="246" t="s">
        <v>2272</v>
      </c>
      <c r="L29" s="94"/>
    </row>
    <row r="30" spans="1:13">
      <c r="A30" s="283" t="s">
        <v>1694</v>
      </c>
      <c r="B30" s="314" t="s">
        <v>2820</v>
      </c>
      <c r="C30" s="81"/>
      <c r="D30" s="81"/>
      <c r="E30" s="84"/>
      <c r="F30" s="1918"/>
      <c r="G30" s="1919"/>
      <c r="H30" s="1919"/>
      <c r="I30" s="1919"/>
      <c r="J30" s="87"/>
      <c r="K30" s="83"/>
      <c r="L30" s="278" t="s">
        <v>1694</v>
      </c>
      <c r="M30" s="246"/>
    </row>
    <row r="31" spans="1:13">
      <c r="A31" s="232" t="s">
        <v>1695</v>
      </c>
      <c r="C31" s="80"/>
      <c r="D31" s="315"/>
      <c r="E31" s="72"/>
      <c r="F31" s="1920"/>
      <c r="G31" s="1921"/>
      <c r="H31" s="1921"/>
      <c r="I31" s="1921"/>
      <c r="J31" s="315"/>
      <c r="K31" s="77"/>
      <c r="L31" s="195" t="s">
        <v>1695</v>
      </c>
      <c r="M31" s="246"/>
    </row>
    <row r="32" spans="1:13">
      <c r="A32" s="232" t="s">
        <v>1696</v>
      </c>
      <c r="B32" s="13" t="s">
        <v>5056</v>
      </c>
      <c r="C32" s="80"/>
      <c r="D32" s="299">
        <v>400000000</v>
      </c>
      <c r="E32" s="264">
        <v>3642569</v>
      </c>
      <c r="F32" s="1922">
        <v>41241</v>
      </c>
      <c r="G32" s="1660">
        <v>52198</v>
      </c>
      <c r="H32" s="1659">
        <v>41241</v>
      </c>
      <c r="I32" s="1661">
        <v>52198</v>
      </c>
      <c r="J32" s="299">
        <v>400000000</v>
      </c>
      <c r="K32" s="260">
        <v>16476000</v>
      </c>
      <c r="L32" s="195" t="s">
        <v>1696</v>
      </c>
      <c r="M32" s="246"/>
    </row>
    <row r="33" spans="1:13">
      <c r="A33" s="232"/>
      <c r="B33" s="13" t="s">
        <v>6823</v>
      </c>
      <c r="C33" s="80"/>
      <c r="D33" s="299">
        <v>300000000</v>
      </c>
      <c r="E33" s="2763">
        <v>1338576</v>
      </c>
      <c r="F33" s="1922">
        <v>41241</v>
      </c>
      <c r="G33" s="1660">
        <v>44893</v>
      </c>
      <c r="H33" s="1659">
        <v>41241</v>
      </c>
      <c r="I33" s="1661">
        <v>44893</v>
      </c>
      <c r="J33" s="299"/>
      <c r="K33" s="260">
        <v>10647</v>
      </c>
      <c r="L33" s="195"/>
      <c r="M33" s="246"/>
    </row>
    <row r="34" spans="1:13">
      <c r="A34" s="232" t="s">
        <v>1697</v>
      </c>
      <c r="B34" s="13" t="s">
        <v>5048</v>
      </c>
      <c r="C34" s="80"/>
      <c r="D34" s="299">
        <v>500000000</v>
      </c>
      <c r="E34" s="264">
        <v>3060582</v>
      </c>
      <c r="F34" s="1658">
        <v>41907</v>
      </c>
      <c r="G34" s="1660">
        <v>45566</v>
      </c>
      <c r="H34" s="1659">
        <v>41907</v>
      </c>
      <c r="I34" s="1661">
        <v>45566</v>
      </c>
      <c r="J34" s="299"/>
      <c r="K34" s="299">
        <v>13155000</v>
      </c>
      <c r="L34" s="195" t="s">
        <v>1697</v>
      </c>
      <c r="M34" s="246"/>
    </row>
    <row r="35" spans="1:13">
      <c r="A35" s="232" t="s">
        <v>1698</v>
      </c>
      <c r="B35" s="13" t="s">
        <v>5049</v>
      </c>
      <c r="C35" s="80"/>
      <c r="D35" s="299">
        <v>400000000</v>
      </c>
      <c r="E35" s="264">
        <v>2060582</v>
      </c>
      <c r="F35" s="1658">
        <v>41907</v>
      </c>
      <c r="G35" s="1660">
        <v>49218</v>
      </c>
      <c r="H35" s="1659">
        <v>41907</v>
      </c>
      <c r="I35" s="1661">
        <v>49218</v>
      </c>
      <c r="J35" s="299">
        <v>400000000</v>
      </c>
      <c r="K35" s="299">
        <v>17112000</v>
      </c>
      <c r="L35" s="195" t="s">
        <v>1698</v>
      </c>
      <c r="M35" s="246"/>
    </row>
    <row r="36" spans="1:13">
      <c r="A36" s="232" t="s">
        <v>1699</v>
      </c>
      <c r="B36" s="17" t="s">
        <v>5050</v>
      </c>
      <c r="C36" s="80"/>
      <c r="D36" s="299">
        <v>500000000</v>
      </c>
      <c r="E36" s="264">
        <v>2755598</v>
      </c>
      <c r="F36" s="1658">
        <v>43438</v>
      </c>
      <c r="G36" s="1660">
        <v>47102</v>
      </c>
      <c r="H36" s="1659">
        <v>47102</v>
      </c>
      <c r="I36" s="1661">
        <v>47102</v>
      </c>
      <c r="J36" s="299">
        <v>500000000</v>
      </c>
      <c r="K36" s="260">
        <v>21390000</v>
      </c>
      <c r="L36" s="195" t="s">
        <v>1699</v>
      </c>
      <c r="M36" s="246"/>
    </row>
    <row r="37" spans="1:13">
      <c r="A37" s="232" t="s">
        <v>1700</v>
      </c>
      <c r="B37" s="17" t="s">
        <v>5524</v>
      </c>
      <c r="C37" s="80"/>
      <c r="D37" s="299">
        <v>500000000</v>
      </c>
      <c r="E37" s="264">
        <v>3908552</v>
      </c>
      <c r="F37" s="1658">
        <v>44007</v>
      </c>
      <c r="G37" s="1660">
        <v>54966</v>
      </c>
      <c r="H37" s="1659">
        <v>44007</v>
      </c>
      <c r="I37" s="1661">
        <v>54966</v>
      </c>
      <c r="J37" s="299">
        <v>500000000</v>
      </c>
      <c r="K37" s="260">
        <v>15125000</v>
      </c>
      <c r="L37" s="195" t="s">
        <v>1700</v>
      </c>
      <c r="M37" s="246"/>
    </row>
    <row r="38" spans="1:13">
      <c r="A38" s="232" t="s">
        <v>1701</v>
      </c>
      <c r="B38" s="13" t="s">
        <v>5525</v>
      </c>
      <c r="C38" s="80"/>
      <c r="D38" s="299">
        <v>600000000</v>
      </c>
      <c r="E38" s="264">
        <v>2589762</v>
      </c>
      <c r="F38" s="1658">
        <v>44007</v>
      </c>
      <c r="G38" s="1660">
        <v>47661</v>
      </c>
      <c r="H38" s="1659">
        <v>44007</v>
      </c>
      <c r="I38" s="1661">
        <v>47661</v>
      </c>
      <c r="J38" s="299">
        <v>600000000</v>
      </c>
      <c r="K38" s="299">
        <v>11760000</v>
      </c>
      <c r="L38" s="195" t="s">
        <v>1701</v>
      </c>
      <c r="M38" s="246"/>
    </row>
    <row r="39" spans="1:13">
      <c r="A39" s="232" t="s">
        <v>1702</v>
      </c>
      <c r="B39" s="17" t="s">
        <v>6066</v>
      </c>
      <c r="C39" s="80"/>
      <c r="D39" s="299">
        <v>400000000</v>
      </c>
      <c r="E39" s="264">
        <v>2028896</v>
      </c>
      <c r="F39" s="1658">
        <v>44571</v>
      </c>
      <c r="G39" s="1660">
        <v>48223</v>
      </c>
      <c r="H39" s="1659">
        <v>44571</v>
      </c>
      <c r="I39" s="1661">
        <v>48223</v>
      </c>
      <c r="J39" s="299">
        <v>400000000</v>
      </c>
      <c r="K39" s="260">
        <v>11036000</v>
      </c>
      <c r="L39" s="195" t="s">
        <v>1702</v>
      </c>
      <c r="M39" s="246"/>
    </row>
    <row r="40" spans="1:13">
      <c r="A40" s="232" t="s">
        <v>1703</v>
      </c>
      <c r="B40" s="17" t="s">
        <v>6067</v>
      </c>
      <c r="C40" s="80"/>
      <c r="D40" s="299">
        <v>500000000</v>
      </c>
      <c r="E40" s="264">
        <v>4120018</v>
      </c>
      <c r="F40" s="1658">
        <v>44820</v>
      </c>
      <c r="G40" s="1660">
        <v>55778</v>
      </c>
      <c r="H40" s="1659">
        <v>44820</v>
      </c>
      <c r="I40" s="1661">
        <v>55778</v>
      </c>
      <c r="J40" s="299">
        <v>500000000</v>
      </c>
      <c r="K40" s="260">
        <v>28915000</v>
      </c>
      <c r="L40" s="195" t="s">
        <v>1703</v>
      </c>
      <c r="M40" s="246"/>
    </row>
    <row r="41" spans="1:13">
      <c r="A41" s="232"/>
      <c r="B41" s="17" t="s">
        <v>6824</v>
      </c>
      <c r="C41" s="80"/>
      <c r="D41" s="299">
        <v>500000000</v>
      </c>
      <c r="E41" s="2763">
        <v>2197101</v>
      </c>
      <c r="F41" s="1658">
        <v>45308</v>
      </c>
      <c r="G41" s="1660">
        <v>48961</v>
      </c>
      <c r="H41" s="1659">
        <v>45308</v>
      </c>
      <c r="I41" s="1661">
        <v>48961</v>
      </c>
      <c r="J41" s="299">
        <v>500000000</v>
      </c>
      <c r="K41" s="260">
        <v>25274444</v>
      </c>
      <c r="L41" s="195"/>
      <c r="M41" s="246"/>
    </row>
    <row r="42" spans="1:13">
      <c r="A42" s="232"/>
      <c r="B42" s="17" t="s">
        <v>6825</v>
      </c>
      <c r="C42" s="80"/>
      <c r="D42" s="299">
        <v>700000000</v>
      </c>
      <c r="E42" s="2763">
        <v>5447101</v>
      </c>
      <c r="F42" s="1658">
        <v>45308</v>
      </c>
      <c r="G42" s="1660">
        <v>56266</v>
      </c>
      <c r="H42" s="1659">
        <v>45308</v>
      </c>
      <c r="I42" s="1661">
        <v>56266</v>
      </c>
      <c r="J42" s="299">
        <v>700000000</v>
      </c>
      <c r="K42" s="260">
        <v>37885867</v>
      </c>
      <c r="L42" s="195"/>
      <c r="M42" s="246"/>
    </row>
    <row r="43" spans="1:13">
      <c r="A43" s="232" t="s">
        <v>1704</v>
      </c>
      <c r="B43" s="17"/>
      <c r="C43" s="80"/>
      <c r="D43" s="299"/>
      <c r="E43" s="264"/>
      <c r="F43" s="1658"/>
      <c r="G43" s="1660"/>
      <c r="H43" s="1659"/>
      <c r="I43" s="1661"/>
      <c r="J43" s="299"/>
      <c r="K43" s="260"/>
      <c r="L43" s="195" t="s">
        <v>1704</v>
      </c>
      <c r="M43" s="246"/>
    </row>
    <row r="44" spans="1:13">
      <c r="A44" s="232" t="s">
        <v>1705</v>
      </c>
      <c r="C44" s="80"/>
      <c r="D44" s="299"/>
      <c r="E44" s="264"/>
      <c r="F44" s="1658"/>
      <c r="G44" s="1660"/>
      <c r="H44" s="1659"/>
      <c r="I44" s="1661"/>
      <c r="J44" s="299"/>
      <c r="K44" s="299"/>
      <c r="L44" s="195" t="s">
        <v>1705</v>
      </c>
      <c r="M44" s="246"/>
    </row>
    <row r="45" spans="1:13">
      <c r="A45" s="232" t="s">
        <v>1706</v>
      </c>
      <c r="B45" s="17" t="s">
        <v>5829</v>
      </c>
      <c r="C45" s="80"/>
      <c r="D45" s="299"/>
      <c r="E45" s="264"/>
      <c r="F45" s="1658"/>
      <c r="G45" s="1660"/>
      <c r="H45" s="1660"/>
      <c r="I45" s="1660"/>
      <c r="J45" s="299"/>
      <c r="K45" s="260"/>
      <c r="L45" s="195" t="s">
        <v>1706</v>
      </c>
      <c r="M45" s="246"/>
    </row>
    <row r="46" spans="1:13">
      <c r="A46" s="232" t="s">
        <v>1707</v>
      </c>
      <c r="C46" s="80"/>
      <c r="D46" s="299"/>
      <c r="E46" s="264"/>
      <c r="F46" s="1658"/>
      <c r="G46" s="1660"/>
      <c r="H46" s="1660"/>
      <c r="I46" s="1660"/>
      <c r="J46" s="299"/>
      <c r="K46" s="299"/>
      <c r="L46" s="195" t="s">
        <v>1707</v>
      </c>
      <c r="M46" s="246"/>
    </row>
    <row r="47" spans="1:13">
      <c r="A47" s="232" t="s">
        <v>1708</v>
      </c>
      <c r="B47" s="17" t="s">
        <v>5051</v>
      </c>
      <c r="C47" s="80"/>
      <c r="D47" s="299">
        <v>75000000</v>
      </c>
      <c r="E47" s="264">
        <v>12428734</v>
      </c>
      <c r="F47" s="1658">
        <v>31382</v>
      </c>
      <c r="G47" s="1660">
        <v>45992</v>
      </c>
      <c r="H47" s="1660">
        <v>31382</v>
      </c>
      <c r="I47" s="1660">
        <v>45992</v>
      </c>
      <c r="J47" s="299">
        <v>75000000</v>
      </c>
      <c r="K47" s="260">
        <v>2467500</v>
      </c>
      <c r="L47" s="195" t="s">
        <v>1708</v>
      </c>
      <c r="M47" s="246"/>
    </row>
    <row r="48" spans="1:13">
      <c r="A48" s="232" t="s">
        <v>1709</v>
      </c>
      <c r="B48" s="17" t="s">
        <v>5052</v>
      </c>
      <c r="C48" s="80"/>
      <c r="D48" s="299">
        <v>44700000</v>
      </c>
      <c r="E48" s="264">
        <v>780562</v>
      </c>
      <c r="F48" s="1658">
        <v>31747</v>
      </c>
      <c r="G48" s="1660">
        <v>46357</v>
      </c>
      <c r="H48" s="1660">
        <v>31747</v>
      </c>
      <c r="I48" s="1660">
        <v>46357</v>
      </c>
      <c r="J48" s="299">
        <v>44700000</v>
      </c>
      <c r="K48" s="260">
        <v>1528293</v>
      </c>
      <c r="L48" s="195" t="s">
        <v>1709</v>
      </c>
      <c r="M48" s="246"/>
    </row>
    <row r="49" spans="1:13">
      <c r="A49" s="232" t="s">
        <v>1710</v>
      </c>
      <c r="B49" s="13" t="s">
        <v>5053</v>
      </c>
      <c r="C49" s="80"/>
      <c r="D49" s="299">
        <v>25760000</v>
      </c>
      <c r="E49" s="264">
        <v>2459194</v>
      </c>
      <c r="F49" s="1658">
        <v>31837</v>
      </c>
      <c r="G49" s="1660">
        <v>46447</v>
      </c>
      <c r="H49" s="1660">
        <v>31837</v>
      </c>
      <c r="I49" s="1660">
        <v>46447</v>
      </c>
      <c r="J49" s="299">
        <v>25760000</v>
      </c>
      <c r="K49" s="260">
        <v>888205</v>
      </c>
      <c r="L49" s="195" t="s">
        <v>1710</v>
      </c>
      <c r="M49" s="246"/>
    </row>
    <row r="50" spans="1:13">
      <c r="A50" s="232" t="s">
        <v>1711</v>
      </c>
      <c r="B50" s="13" t="s">
        <v>5054</v>
      </c>
      <c r="C50" s="80"/>
      <c r="D50" s="299">
        <v>93200000</v>
      </c>
      <c r="E50" s="264">
        <v>1594258</v>
      </c>
      <c r="F50" s="1658">
        <v>31959</v>
      </c>
      <c r="G50" s="1660">
        <v>46569</v>
      </c>
      <c r="H50" s="1660">
        <v>31959</v>
      </c>
      <c r="I50" s="1660">
        <v>46569</v>
      </c>
      <c r="J50" s="299">
        <v>93200000</v>
      </c>
      <c r="K50" s="299">
        <v>3205349.9999999995</v>
      </c>
      <c r="L50" s="195" t="s">
        <v>1711</v>
      </c>
      <c r="M50" s="246"/>
    </row>
    <row r="51" spans="1:13">
      <c r="A51" s="232" t="s">
        <v>1712</v>
      </c>
      <c r="B51" s="13" t="s">
        <v>5055</v>
      </c>
      <c r="C51" s="80"/>
      <c r="D51" s="299">
        <v>115705000</v>
      </c>
      <c r="E51" s="264">
        <v>4505193</v>
      </c>
      <c r="F51" s="1658">
        <v>34516</v>
      </c>
      <c r="G51" s="1660">
        <v>47300</v>
      </c>
      <c r="H51" s="1660">
        <v>34516</v>
      </c>
      <c r="I51" s="1660">
        <v>47300</v>
      </c>
      <c r="J51" s="299">
        <v>115705000</v>
      </c>
      <c r="K51" s="299">
        <v>3973310</v>
      </c>
      <c r="L51" s="195" t="s">
        <v>1712</v>
      </c>
      <c r="M51" s="246"/>
    </row>
    <row r="52" spans="1:13">
      <c r="A52" s="232" t="s">
        <v>1713</v>
      </c>
      <c r="C52" s="80"/>
      <c r="D52" s="299"/>
      <c r="E52" s="264"/>
      <c r="F52" s="1920"/>
      <c r="G52" s="1660"/>
      <c r="H52" s="1660"/>
      <c r="I52" s="1660"/>
      <c r="J52" s="299"/>
      <c r="K52" s="270"/>
      <c r="L52" s="195" t="s">
        <v>1713</v>
      </c>
      <c r="M52" s="246"/>
    </row>
    <row r="53" spans="1:13">
      <c r="A53" s="232" t="s">
        <v>558</v>
      </c>
      <c r="C53" s="80"/>
      <c r="D53" s="299"/>
      <c r="E53" s="264"/>
      <c r="F53" s="1920"/>
      <c r="G53" s="1667"/>
      <c r="H53" s="1667"/>
      <c r="I53" s="1667"/>
      <c r="J53" s="299"/>
      <c r="K53" s="270"/>
      <c r="L53" s="195" t="s">
        <v>558</v>
      </c>
      <c r="M53" s="246"/>
    </row>
    <row r="54" spans="1:13">
      <c r="A54" s="232" t="s">
        <v>559</v>
      </c>
      <c r="B54" s="246" t="s">
        <v>1154</v>
      </c>
      <c r="C54" s="80"/>
      <c r="D54" s="205">
        <f>SUM(D31:D53)</f>
        <v>5654365000</v>
      </c>
      <c r="E54" s="203">
        <f>SUM(E31:E53)</f>
        <v>54917278</v>
      </c>
      <c r="F54" s="1920"/>
      <c r="G54" s="1667"/>
      <c r="H54" s="1667"/>
      <c r="I54" s="1667"/>
      <c r="J54" s="205">
        <f>SUM(J31:J53)</f>
        <v>4854365000</v>
      </c>
      <c r="K54" s="205">
        <f>SUM(K31:K53)</f>
        <v>210202616</v>
      </c>
      <c r="L54" s="195" t="s">
        <v>559</v>
      </c>
      <c r="M54" s="246"/>
    </row>
    <row r="55" spans="1:13">
      <c r="A55" s="232" t="s">
        <v>560</v>
      </c>
      <c r="C55" s="80"/>
      <c r="D55" s="80"/>
      <c r="E55" s="72"/>
      <c r="F55" s="1920"/>
      <c r="G55" s="1921"/>
      <c r="H55" s="1921"/>
      <c r="I55" s="1921"/>
      <c r="J55" s="80"/>
      <c r="K55" s="77"/>
      <c r="L55" s="195" t="s">
        <v>560</v>
      </c>
      <c r="M55" s="246"/>
    </row>
    <row r="56" spans="1:13">
      <c r="A56" s="232" t="s">
        <v>561</v>
      </c>
      <c r="B56" s="248" t="s">
        <v>2821</v>
      </c>
      <c r="C56" s="80"/>
      <c r="D56" s="80"/>
      <c r="E56" s="72"/>
      <c r="F56" s="1920"/>
      <c r="G56" s="1921"/>
      <c r="H56" s="1921"/>
      <c r="I56" s="1921"/>
      <c r="J56" s="80"/>
      <c r="K56" s="77"/>
      <c r="L56" s="195" t="s">
        <v>561</v>
      </c>
      <c r="M56" s="246"/>
    </row>
    <row r="57" spans="1:13">
      <c r="A57" s="232" t="s">
        <v>562</v>
      </c>
      <c r="C57" s="80"/>
      <c r="D57" s="315"/>
      <c r="E57" s="269"/>
      <c r="F57" s="1920"/>
      <c r="G57" s="1921"/>
      <c r="H57" s="1921"/>
      <c r="I57" s="1921"/>
      <c r="J57" s="315"/>
      <c r="K57" s="268"/>
      <c r="L57" s="195" t="s">
        <v>562</v>
      </c>
      <c r="M57" s="246"/>
    </row>
    <row r="58" spans="1:13">
      <c r="A58" s="232" t="s">
        <v>563</v>
      </c>
      <c r="C58" s="80"/>
      <c r="D58" s="299"/>
      <c r="E58" s="264"/>
      <c r="F58" s="1920"/>
      <c r="G58" s="1921"/>
      <c r="H58" s="1921"/>
      <c r="I58" s="1921"/>
      <c r="J58" s="299"/>
      <c r="K58" s="270"/>
      <c r="L58" s="195" t="s">
        <v>563</v>
      </c>
      <c r="M58" s="246"/>
    </row>
    <row r="59" spans="1:13">
      <c r="A59" s="232" t="s">
        <v>564</v>
      </c>
      <c r="C59" s="80"/>
      <c r="D59" s="299"/>
      <c r="E59" s="264"/>
      <c r="F59" s="1920"/>
      <c r="G59" s="1921"/>
      <c r="H59" s="1921"/>
      <c r="I59" s="1921"/>
      <c r="J59" s="299"/>
      <c r="K59" s="270"/>
      <c r="L59" s="195" t="s">
        <v>564</v>
      </c>
      <c r="M59" s="246"/>
    </row>
    <row r="60" spans="1:13">
      <c r="A60" s="232" t="s">
        <v>2293</v>
      </c>
      <c r="C60" s="80"/>
      <c r="D60" s="299"/>
      <c r="E60" s="264"/>
      <c r="F60" s="1920"/>
      <c r="G60" s="1921"/>
      <c r="H60" s="1921"/>
      <c r="I60" s="1921"/>
      <c r="J60" s="299"/>
      <c r="K60" s="270"/>
      <c r="L60" s="195" t="s">
        <v>2293</v>
      </c>
      <c r="M60" s="246"/>
    </row>
    <row r="61" spans="1:13">
      <c r="A61" s="232" t="s">
        <v>2294</v>
      </c>
      <c r="C61" s="80"/>
      <c r="D61" s="299"/>
      <c r="E61" s="264"/>
      <c r="F61" s="1920"/>
      <c r="G61" s="1921"/>
      <c r="H61" s="1921"/>
      <c r="I61" s="1921"/>
      <c r="J61" s="299"/>
      <c r="K61" s="270"/>
      <c r="L61" s="195" t="s">
        <v>2294</v>
      </c>
      <c r="M61" s="246"/>
    </row>
    <row r="62" spans="1:13">
      <c r="A62" s="232" t="s">
        <v>2295</v>
      </c>
      <c r="B62" s="246" t="s">
        <v>1154</v>
      </c>
      <c r="C62" s="80"/>
      <c r="D62" s="205">
        <f>SUM(D57:D61)</f>
        <v>0</v>
      </c>
      <c r="E62" s="203">
        <f>SUM(E57:E61)</f>
        <v>0</v>
      </c>
      <c r="F62" s="1920"/>
      <c r="G62" s="1921"/>
      <c r="H62" s="1921"/>
      <c r="I62" s="1921"/>
      <c r="J62" s="205">
        <f>SUM(J57:J61)</f>
        <v>0</v>
      </c>
      <c r="K62" s="205">
        <f>SUM(K57:K61)</f>
        <v>0</v>
      </c>
      <c r="L62" s="195" t="s">
        <v>2295</v>
      </c>
      <c r="M62" s="246"/>
    </row>
    <row r="63" spans="1:13">
      <c r="A63" s="232" t="s">
        <v>2296</v>
      </c>
      <c r="C63" s="80"/>
      <c r="D63" s="80"/>
      <c r="E63" s="72"/>
      <c r="F63" s="1920"/>
      <c r="G63" s="1921"/>
      <c r="H63" s="1921"/>
      <c r="I63" s="1921"/>
      <c r="J63" s="80"/>
      <c r="K63" s="77"/>
      <c r="L63" s="195" t="s">
        <v>2296</v>
      </c>
      <c r="M63" s="246"/>
    </row>
    <row r="64" spans="1:13">
      <c r="A64" s="232" t="s">
        <v>2297</v>
      </c>
      <c r="B64" s="248" t="s">
        <v>1153</v>
      </c>
      <c r="C64" s="80"/>
      <c r="D64" s="80"/>
      <c r="E64" s="72"/>
      <c r="F64" s="1920"/>
      <c r="G64" s="1921"/>
      <c r="H64" s="1921"/>
      <c r="I64" s="1921"/>
      <c r="J64" s="80"/>
      <c r="K64" s="77"/>
      <c r="L64" s="195" t="s">
        <v>2297</v>
      </c>
      <c r="M64" s="246"/>
    </row>
    <row r="65" spans="1:13">
      <c r="A65" s="232" t="s">
        <v>2298</v>
      </c>
      <c r="B65" s="13" t="s">
        <v>3244</v>
      </c>
      <c r="C65" s="80"/>
      <c r="D65" s="299">
        <f>D95</f>
        <v>500000000</v>
      </c>
      <c r="E65" s="264">
        <f>E95</f>
        <v>0</v>
      </c>
      <c r="F65" s="79"/>
      <c r="G65" s="80"/>
      <c r="H65" s="80"/>
      <c r="I65" s="80"/>
      <c r="J65" s="299">
        <f>J95</f>
        <v>500000000</v>
      </c>
      <c r="K65" s="270">
        <f>K95</f>
        <v>0</v>
      </c>
      <c r="L65" s="195" t="s">
        <v>2298</v>
      </c>
      <c r="M65" s="246"/>
    </row>
    <row r="66" spans="1:13">
      <c r="A66" s="232" t="s">
        <v>2299</v>
      </c>
      <c r="B66" s="13" t="s">
        <v>3245</v>
      </c>
      <c r="C66" s="101"/>
      <c r="D66" s="299">
        <f>D132</f>
        <v>0</v>
      </c>
      <c r="E66" s="239">
        <f>E132</f>
        <v>0</v>
      </c>
      <c r="F66" s="79"/>
      <c r="G66" s="80"/>
      <c r="H66" s="80"/>
      <c r="I66" s="80"/>
      <c r="J66" s="315">
        <f>J132</f>
        <v>0</v>
      </c>
      <c r="K66" s="315">
        <f>K132</f>
        <v>0</v>
      </c>
      <c r="L66" s="195" t="s">
        <v>2299</v>
      </c>
      <c r="M66" s="246"/>
    </row>
    <row r="67" spans="1:13" ht="15.75" thickBot="1">
      <c r="A67" s="2573" t="s">
        <v>2300</v>
      </c>
      <c r="B67" s="230" t="s">
        <v>159</v>
      </c>
      <c r="C67" s="96"/>
      <c r="D67" s="229">
        <f>D54+D62+D65+D66</f>
        <v>6154365000</v>
      </c>
      <c r="E67" s="227">
        <f>E54+E62+E65+E66</f>
        <v>54917278</v>
      </c>
      <c r="F67" s="2545"/>
      <c r="G67" s="316"/>
      <c r="H67" s="316"/>
      <c r="I67" s="316"/>
      <c r="J67" s="229">
        <f>J54+J62+J65+J66</f>
        <v>5354365000</v>
      </c>
      <c r="K67" s="212">
        <f>K54+K62+K65+K66</f>
        <v>210202616</v>
      </c>
      <c r="L67" s="2574" t="s">
        <v>2300</v>
      </c>
      <c r="M67" s="246"/>
    </row>
    <row r="69" spans="1:13">
      <c r="A69" s="13" t="s">
        <v>3246</v>
      </c>
      <c r="F69" s="13" t="str">
        <f>A69</f>
        <v xml:space="preserve"> FERC FORM NO.1 (ED. 12-96) NYPSC Modified-96</v>
      </c>
      <c r="L69" s="231" t="s">
        <v>3247</v>
      </c>
      <c r="M69" s="231"/>
    </row>
    <row r="70" spans="1:13">
      <c r="A70" s="16" t="s">
        <v>3248</v>
      </c>
      <c r="B70" s="16"/>
      <c r="C70" s="16"/>
      <c r="D70" s="16"/>
      <c r="E70" s="16"/>
      <c r="F70" s="3517" t="s">
        <v>3249</v>
      </c>
      <c r="G70" s="3517"/>
      <c r="H70" s="3517"/>
      <c r="I70" s="3517"/>
      <c r="J70" s="3517"/>
      <c r="K70" s="3517"/>
      <c r="L70" s="3517"/>
      <c r="M70" s="16"/>
    </row>
    <row r="73" spans="1:13" ht="15.75" thickBot="1"/>
    <row r="74" spans="1:13">
      <c r="A74" s="1962" t="s">
        <v>1757</v>
      </c>
      <c r="B74" s="2050"/>
      <c r="C74" s="2051" t="s">
        <v>3200</v>
      </c>
      <c r="D74" s="2051" t="s">
        <v>1759</v>
      </c>
      <c r="E74" s="2234" t="s">
        <v>1760</v>
      </c>
      <c r="F74" s="1962" t="s">
        <v>1757</v>
      </c>
      <c r="G74" s="2197"/>
      <c r="H74" s="2051" t="s">
        <v>3200</v>
      </c>
      <c r="I74" s="2052" t="s">
        <v>1759</v>
      </c>
      <c r="J74" s="3431" t="s">
        <v>1760</v>
      </c>
      <c r="K74" s="2197"/>
      <c r="L74" s="1964"/>
    </row>
    <row r="75" spans="1:13">
      <c r="A75" s="2511" t="str">
        <f>'Data Sheet'!$C$25</f>
        <v xml:space="preserve">Niagara Mohawk Power Corporation </v>
      </c>
      <c r="B75" s="80"/>
      <c r="C75" s="77" t="s">
        <v>5790</v>
      </c>
      <c r="D75" s="77" t="s">
        <v>3219</v>
      </c>
      <c r="E75" s="2224"/>
      <c r="F75" s="2511" t="str">
        <f>'Data Sheet'!$C$25</f>
        <v xml:space="preserve">Niagara Mohawk Power Corporation </v>
      </c>
      <c r="H75" s="77" t="s">
        <v>5790</v>
      </c>
      <c r="I75" s="90" t="s">
        <v>3219</v>
      </c>
      <c r="J75" s="2477"/>
      <c r="L75" s="2678"/>
    </row>
    <row r="76" spans="1:13">
      <c r="A76" s="2769"/>
      <c r="B76" s="101"/>
      <c r="C76" s="85" t="s">
        <v>2907</v>
      </c>
      <c r="D76" s="560" t="str">
        <f>'Data Sheet'!$C$40</f>
        <v>April 30, 2025</v>
      </c>
      <c r="E76" s="2131" t="str">
        <f>'Data Sheet'!$C$38</f>
        <v>December 31, 2024</v>
      </c>
      <c r="F76" s="2769"/>
      <c r="G76" s="76" t="s">
        <v>1746</v>
      </c>
      <c r="H76" s="85" t="s">
        <v>2907</v>
      </c>
      <c r="I76" s="550" t="str">
        <f>'Data Sheet'!$C$40</f>
        <v>April 30, 2025</v>
      </c>
      <c r="J76" s="3322" t="str">
        <f>'Data Sheet'!$C$38</f>
        <v>December 31, 2024</v>
      </c>
      <c r="K76" s="1024"/>
      <c r="L76" s="2782"/>
    </row>
    <row r="77" spans="1:13" ht="15.75" thickBot="1">
      <c r="A77" s="2511"/>
      <c r="D77" s="552"/>
      <c r="E77" s="2678"/>
      <c r="F77" s="2511"/>
      <c r="I77" s="3441"/>
      <c r="J77" s="3441"/>
      <c r="K77" s="3663"/>
      <c r="L77" s="3664"/>
    </row>
    <row r="78" spans="1:13">
      <c r="A78" s="2284"/>
      <c r="B78" s="2285"/>
      <c r="C78" s="2285"/>
      <c r="D78" s="2285"/>
      <c r="E78" s="2286"/>
      <c r="F78" s="2284"/>
      <c r="G78" s="2285"/>
      <c r="H78" s="2285"/>
      <c r="I78" s="2285"/>
      <c r="J78" s="2285"/>
      <c r="K78" s="2286"/>
      <c r="L78" s="2286"/>
      <c r="M78" s="16"/>
    </row>
    <row r="79" spans="1:13">
      <c r="A79" s="2579" t="s">
        <v>3211</v>
      </c>
      <c r="B79" s="16"/>
      <c r="C79" s="16"/>
      <c r="D79" s="16"/>
      <c r="E79" s="2679"/>
      <c r="F79" s="3442" t="s">
        <v>5801</v>
      </c>
      <c r="G79" s="16"/>
      <c r="H79" s="16"/>
      <c r="I79" s="16"/>
      <c r="J79" s="16"/>
      <c r="K79" s="2679"/>
      <c r="L79" s="2679"/>
      <c r="M79" s="16"/>
    </row>
    <row r="80" spans="1:13">
      <c r="A80" s="2511"/>
      <c r="E80" s="2954" t="s">
        <v>1746</v>
      </c>
      <c r="F80" s="2511"/>
      <c r="K80" s="2678"/>
      <c r="L80" s="2678"/>
    </row>
    <row r="81" spans="1:13">
      <c r="A81" s="3400" t="s">
        <v>1746</v>
      </c>
      <c r="B81" s="3401" t="s">
        <v>1746</v>
      </c>
      <c r="C81" s="3379"/>
      <c r="D81" s="3379"/>
      <c r="E81" s="2215"/>
      <c r="F81" s="3400" t="s">
        <v>1746</v>
      </c>
      <c r="G81" s="3379"/>
      <c r="H81" s="3398" t="s">
        <v>2800</v>
      </c>
      <c r="I81" s="3443"/>
      <c r="J81" s="3444" t="s">
        <v>2801</v>
      </c>
      <c r="K81" s="2215"/>
      <c r="L81" s="2215"/>
    </row>
    <row r="82" spans="1:13">
      <c r="A82" s="2094" t="s">
        <v>1746</v>
      </c>
      <c r="B82" s="13" t="s">
        <v>2802</v>
      </c>
      <c r="C82" s="80"/>
      <c r="D82" s="247" t="s">
        <v>2803</v>
      </c>
      <c r="E82" s="2224" t="s">
        <v>2804</v>
      </c>
      <c r="F82" s="2057" t="s">
        <v>2805</v>
      </c>
      <c r="G82" s="247" t="s">
        <v>1111</v>
      </c>
      <c r="H82" s="80"/>
      <c r="I82" s="3379"/>
      <c r="J82" s="247" t="s">
        <v>2806</v>
      </c>
      <c r="K82" s="2751" t="s">
        <v>2807</v>
      </c>
      <c r="L82" s="2678"/>
    </row>
    <row r="83" spans="1:13">
      <c r="A83" s="2057" t="s">
        <v>1686</v>
      </c>
      <c r="B83" s="13" t="s">
        <v>2808</v>
      </c>
      <c r="C83" s="80"/>
      <c r="D83" s="247" t="s">
        <v>2979</v>
      </c>
      <c r="E83" s="2224" t="s">
        <v>2809</v>
      </c>
      <c r="F83" s="2057" t="s">
        <v>2810</v>
      </c>
      <c r="G83" s="247" t="s">
        <v>2988</v>
      </c>
      <c r="H83" s="247" t="s">
        <v>2811</v>
      </c>
      <c r="I83" s="247" t="s">
        <v>2812</v>
      </c>
      <c r="J83" s="247" t="s">
        <v>2813</v>
      </c>
      <c r="K83" s="2751" t="s">
        <v>1795</v>
      </c>
      <c r="L83" s="2751" t="s">
        <v>1686</v>
      </c>
      <c r="M83" s="246"/>
    </row>
    <row r="84" spans="1:13">
      <c r="A84" s="2057" t="s">
        <v>1689</v>
      </c>
      <c r="C84" s="80"/>
      <c r="D84" s="247" t="s">
        <v>2814</v>
      </c>
      <c r="E84" s="2224" t="s">
        <v>2815</v>
      </c>
      <c r="F84" s="2094"/>
      <c r="G84" s="80"/>
      <c r="H84" s="80"/>
      <c r="I84" s="80"/>
      <c r="J84" s="247" t="s">
        <v>2816</v>
      </c>
      <c r="K84" s="2678"/>
      <c r="L84" s="2751" t="s">
        <v>1689</v>
      </c>
      <c r="M84" s="246"/>
    </row>
    <row r="85" spans="1:13">
      <c r="A85" s="2094"/>
      <c r="C85" s="80"/>
      <c r="D85" s="80"/>
      <c r="E85" s="2224"/>
      <c r="F85" s="2094"/>
      <c r="G85" s="80"/>
      <c r="H85" s="80"/>
      <c r="I85" s="80"/>
      <c r="J85" s="247" t="s">
        <v>2817</v>
      </c>
      <c r="K85" s="2678"/>
      <c r="L85" s="2678"/>
    </row>
    <row r="86" spans="1:13">
      <c r="A86" s="2094"/>
      <c r="C86" s="80"/>
      <c r="D86" s="80"/>
      <c r="E86" s="2224"/>
      <c r="F86" s="2094"/>
      <c r="G86" s="80"/>
      <c r="H86" s="80"/>
      <c r="I86" s="80"/>
      <c r="J86" s="247" t="s">
        <v>2818</v>
      </c>
      <c r="K86" s="2678"/>
      <c r="L86" s="2678"/>
    </row>
    <row r="87" spans="1:13">
      <c r="A87" s="2094"/>
      <c r="B87" s="246" t="s">
        <v>2819</v>
      </c>
      <c r="C87" s="101"/>
      <c r="D87" s="246" t="s">
        <v>2936</v>
      </c>
      <c r="E87" s="2200" t="s">
        <v>2937</v>
      </c>
      <c r="F87" s="2057" t="s">
        <v>2938</v>
      </c>
      <c r="G87" s="246" t="s">
        <v>2268</v>
      </c>
      <c r="H87" s="515" t="s">
        <v>2269</v>
      </c>
      <c r="I87" s="246" t="s">
        <v>2270</v>
      </c>
      <c r="J87" s="515" t="s">
        <v>2271</v>
      </c>
      <c r="K87" s="2751" t="s">
        <v>2272</v>
      </c>
      <c r="L87" s="2029"/>
    </row>
    <row r="88" spans="1:13">
      <c r="A88" s="3394" t="s">
        <v>1694</v>
      </c>
      <c r="B88" s="3447" t="s">
        <v>3244</v>
      </c>
      <c r="C88" s="3379"/>
      <c r="D88" s="3379"/>
      <c r="E88" s="2215"/>
      <c r="F88" s="3400"/>
      <c r="G88" s="3379"/>
      <c r="H88" s="3379"/>
      <c r="I88" s="3379"/>
      <c r="J88" s="3401"/>
      <c r="K88" s="2225"/>
      <c r="L88" s="1972" t="s">
        <v>1694</v>
      </c>
      <c r="M88" s="246"/>
    </row>
    <row r="89" spans="1:13">
      <c r="A89" s="2520" t="s">
        <v>1695</v>
      </c>
      <c r="B89" s="3016" t="s">
        <v>7262</v>
      </c>
      <c r="C89" s="1127"/>
      <c r="D89" s="1740">
        <v>500000000</v>
      </c>
      <c r="E89" s="2678"/>
      <c r="F89" s="2094"/>
      <c r="G89" s="80"/>
      <c r="H89" s="80"/>
      <c r="I89" s="315"/>
      <c r="J89" s="299">
        <v>500000000</v>
      </c>
      <c r="K89" s="2250"/>
      <c r="L89" s="2751" t="s">
        <v>1695</v>
      </c>
      <c r="M89" s="246"/>
    </row>
    <row r="90" spans="1:13">
      <c r="A90" s="2520" t="s">
        <v>1696</v>
      </c>
      <c r="B90" s="2477"/>
      <c r="C90" s="2821"/>
      <c r="D90" s="299"/>
      <c r="E90" s="2778"/>
      <c r="F90" s="2094"/>
      <c r="G90" s="80"/>
      <c r="H90" s="80"/>
      <c r="I90" s="80"/>
      <c r="J90" s="299"/>
      <c r="K90" s="2076"/>
      <c r="L90" s="2751" t="s">
        <v>1696</v>
      </c>
      <c r="M90" s="246"/>
    </row>
    <row r="91" spans="1:13">
      <c r="A91" s="2520" t="s">
        <v>1697</v>
      </c>
      <c r="B91" s="2477"/>
      <c r="C91" s="2821"/>
      <c r="D91" s="299"/>
      <c r="E91" s="2778"/>
      <c r="F91" s="2094"/>
      <c r="G91" s="80"/>
      <c r="H91" s="80"/>
      <c r="I91" s="80"/>
      <c r="J91" s="299"/>
      <c r="K91" s="2076"/>
      <c r="L91" s="2751" t="s">
        <v>1697</v>
      </c>
      <c r="M91" s="246"/>
    </row>
    <row r="92" spans="1:13">
      <c r="A92" s="2520" t="s">
        <v>1698</v>
      </c>
      <c r="B92" s="2477"/>
      <c r="C92" s="2821"/>
      <c r="D92" s="299"/>
      <c r="E92" s="2778"/>
      <c r="F92" s="2094"/>
      <c r="G92" s="80"/>
      <c r="H92" s="80"/>
      <c r="I92" s="299"/>
      <c r="J92" s="299"/>
      <c r="K92" s="2076"/>
      <c r="L92" s="2751" t="s">
        <v>1698</v>
      </c>
      <c r="M92" s="246"/>
    </row>
    <row r="93" spans="1:13">
      <c r="A93" s="2520" t="s">
        <v>1699</v>
      </c>
      <c r="B93" s="2477"/>
      <c r="C93" s="2821"/>
      <c r="D93" s="299"/>
      <c r="E93" s="2778"/>
      <c r="F93" s="2094"/>
      <c r="G93" s="80"/>
      <c r="H93" s="80"/>
      <c r="I93" s="80"/>
      <c r="J93" s="299"/>
      <c r="K93" s="2076"/>
      <c r="L93" s="2751" t="s">
        <v>1699</v>
      </c>
      <c r="M93" s="246"/>
    </row>
    <row r="94" spans="1:13">
      <c r="A94" s="2520" t="s">
        <v>1700</v>
      </c>
      <c r="B94" s="2477"/>
      <c r="C94" s="2821"/>
      <c r="D94" s="299"/>
      <c r="E94" s="2778"/>
      <c r="F94" s="2094"/>
      <c r="G94" s="80"/>
      <c r="H94" s="80"/>
      <c r="I94" s="80"/>
      <c r="J94" s="299"/>
      <c r="K94" s="2076"/>
      <c r="L94" s="2751" t="s">
        <v>1700</v>
      </c>
      <c r="M94" s="246"/>
    </row>
    <row r="95" spans="1:13">
      <c r="A95" s="2520" t="s">
        <v>1701</v>
      </c>
      <c r="B95" s="2811" t="s">
        <v>1154</v>
      </c>
      <c r="C95" s="2821"/>
      <c r="D95" s="3296">
        <f>SUM(D89:D94)</f>
        <v>500000000</v>
      </c>
      <c r="E95" s="3026">
        <f>SUM(E89:E94)</f>
        <v>0</v>
      </c>
      <c r="F95" s="2094"/>
      <c r="G95" s="80"/>
      <c r="H95" s="80"/>
      <c r="I95" s="80"/>
      <c r="J95" s="3296">
        <f>SUM(J89:J94)</f>
        <v>500000000</v>
      </c>
      <c r="K95" s="3385">
        <f>SUM(K89:K94)</f>
        <v>0</v>
      </c>
      <c r="L95" s="2751" t="s">
        <v>1701</v>
      </c>
      <c r="M95" s="246"/>
    </row>
    <row r="96" spans="1:13">
      <c r="A96" s="2520" t="s">
        <v>1702</v>
      </c>
      <c r="B96" s="2477"/>
      <c r="C96" s="2821"/>
      <c r="E96" s="3027"/>
      <c r="F96" s="2094"/>
      <c r="G96" s="80"/>
      <c r="H96" s="80"/>
      <c r="I96" s="80"/>
      <c r="J96" s="80"/>
      <c r="K96" s="2224"/>
      <c r="L96" s="2751" t="s">
        <v>1702</v>
      </c>
      <c r="M96" s="246"/>
    </row>
    <row r="97" spans="1:13">
      <c r="A97" s="2520" t="s">
        <v>1703</v>
      </c>
      <c r="B97" s="3206" t="s">
        <v>4870</v>
      </c>
      <c r="C97" s="2821"/>
      <c r="E97" s="3028"/>
      <c r="F97" s="2094"/>
      <c r="G97" s="80"/>
      <c r="H97" s="80"/>
      <c r="I97" s="80"/>
      <c r="J97" s="80"/>
      <c r="K97" s="2224"/>
      <c r="L97" s="2751" t="s">
        <v>1703</v>
      </c>
      <c r="M97" s="246"/>
    </row>
    <row r="98" spans="1:13">
      <c r="A98" s="2520" t="s">
        <v>1704</v>
      </c>
      <c r="B98" s="2477"/>
      <c r="C98" s="2821"/>
      <c r="D98" s="260"/>
      <c r="E98" s="2033"/>
      <c r="F98" s="2094"/>
      <c r="G98" s="246"/>
      <c r="H98" s="1662"/>
      <c r="I98" s="1661"/>
      <c r="J98" s="299"/>
      <c r="K98" s="2778"/>
      <c r="L98" s="2751" t="s">
        <v>1704</v>
      </c>
      <c r="M98" s="246"/>
    </row>
    <row r="99" spans="1:13">
      <c r="A99" s="2520" t="s">
        <v>1705</v>
      </c>
      <c r="B99" s="3207"/>
      <c r="C99" s="2821"/>
      <c r="D99" s="260"/>
      <c r="E99" s="2033"/>
      <c r="F99" s="2288"/>
      <c r="G99" s="1659"/>
      <c r="H99" s="1662"/>
      <c r="I99" s="1661"/>
      <c r="J99" s="299"/>
      <c r="K99" s="2778"/>
      <c r="L99" s="2751" t="s">
        <v>1705</v>
      </c>
      <c r="M99" s="246"/>
    </row>
    <row r="100" spans="1:13">
      <c r="A100" s="2520" t="s">
        <v>1706</v>
      </c>
      <c r="B100" s="3207"/>
      <c r="C100" s="2821"/>
      <c r="D100" s="260"/>
      <c r="E100" s="2033"/>
      <c r="F100" s="2288"/>
      <c r="G100" s="1659"/>
      <c r="H100" s="1662"/>
      <c r="I100" s="1661"/>
      <c r="J100" s="299"/>
      <c r="K100" s="2778"/>
      <c r="L100" s="2751" t="s">
        <v>1706</v>
      </c>
      <c r="M100" s="246"/>
    </row>
    <row r="101" spans="1:13">
      <c r="A101" s="2520" t="s">
        <v>1707</v>
      </c>
      <c r="B101" s="3207"/>
      <c r="C101" s="2821"/>
      <c r="D101" s="260"/>
      <c r="E101" s="2033"/>
      <c r="F101" s="2288"/>
      <c r="G101" s="1659"/>
      <c r="H101" s="1662"/>
      <c r="I101" s="1661"/>
      <c r="J101" s="299"/>
      <c r="K101" s="2778"/>
      <c r="L101" s="2751" t="s">
        <v>1707</v>
      </c>
      <c r="M101" s="246"/>
    </row>
    <row r="102" spans="1:13">
      <c r="A102" s="2520" t="s">
        <v>1708</v>
      </c>
      <c r="B102" s="3207"/>
      <c r="C102" s="2821"/>
      <c r="D102" s="260"/>
      <c r="E102" s="2033"/>
      <c r="F102" s="2288"/>
      <c r="G102" s="1659"/>
      <c r="H102" s="1662"/>
      <c r="I102" s="1661"/>
      <c r="J102" s="299"/>
      <c r="K102" s="2778"/>
      <c r="L102" s="2751" t="s">
        <v>1708</v>
      </c>
      <c r="M102" s="246"/>
    </row>
    <row r="103" spans="1:13">
      <c r="A103" s="2520" t="s">
        <v>1709</v>
      </c>
      <c r="B103" s="3207"/>
      <c r="C103" s="2821"/>
      <c r="D103" s="260"/>
      <c r="E103" s="2033"/>
      <c r="F103" s="2288"/>
      <c r="G103" s="1659"/>
      <c r="H103" s="1662"/>
      <c r="I103" s="1661"/>
      <c r="J103" s="299"/>
      <c r="K103" s="2778"/>
      <c r="L103" s="2751" t="s">
        <v>1709</v>
      </c>
      <c r="M103" s="246"/>
    </row>
    <row r="104" spans="1:13">
      <c r="A104" s="2520" t="s">
        <v>1710</v>
      </c>
      <c r="B104" s="2477"/>
      <c r="C104" s="2821"/>
      <c r="D104" s="260"/>
      <c r="E104" s="2033"/>
      <c r="F104" s="2288"/>
      <c r="G104" s="1659"/>
      <c r="H104" s="1662"/>
      <c r="I104" s="1661"/>
      <c r="J104" s="299"/>
      <c r="K104" s="2076"/>
      <c r="L104" s="2751" t="s">
        <v>1710</v>
      </c>
      <c r="M104" s="246"/>
    </row>
    <row r="105" spans="1:13">
      <c r="A105" s="2520" t="s">
        <v>1711</v>
      </c>
      <c r="B105" s="2477"/>
      <c r="C105" s="2821"/>
      <c r="D105" s="260"/>
      <c r="E105" s="2033"/>
      <c r="F105" s="2094"/>
      <c r="G105" s="246"/>
      <c r="H105" s="1663"/>
      <c r="I105" s="1661"/>
      <c r="J105" s="299"/>
      <c r="K105" s="2076"/>
      <c r="L105" s="2751" t="s">
        <v>1711</v>
      </c>
      <c r="M105" s="246"/>
    </row>
    <row r="106" spans="1:13">
      <c r="A106" s="2520" t="s">
        <v>1712</v>
      </c>
      <c r="B106" s="2477"/>
      <c r="C106" s="2821"/>
      <c r="D106" s="260"/>
      <c r="E106" s="2033"/>
      <c r="F106" s="2094"/>
      <c r="G106" s="80"/>
      <c r="I106" s="1661"/>
      <c r="J106" s="299"/>
      <c r="K106" s="2076"/>
      <c r="L106" s="2751" t="s">
        <v>1712</v>
      </c>
      <c r="M106" s="246"/>
    </row>
    <row r="107" spans="1:13">
      <c r="A107" s="2520" t="s">
        <v>1713</v>
      </c>
      <c r="B107" s="2477"/>
      <c r="C107" s="2821"/>
      <c r="D107" s="260"/>
      <c r="E107" s="2033"/>
      <c r="F107" s="2094"/>
      <c r="G107" s="80"/>
      <c r="I107" s="1661"/>
      <c r="J107" s="299"/>
      <c r="K107" s="2076"/>
      <c r="L107" s="2751" t="s">
        <v>1713</v>
      </c>
      <c r="M107" s="246"/>
    </row>
    <row r="108" spans="1:13">
      <c r="A108" s="2520" t="s">
        <v>558</v>
      </c>
      <c r="B108" s="2477"/>
      <c r="C108" s="2821"/>
      <c r="D108" s="260"/>
      <c r="E108" s="2033"/>
      <c r="F108" s="2094"/>
      <c r="G108" s="80"/>
      <c r="I108" s="1661"/>
      <c r="J108" s="299"/>
      <c r="K108" s="2076"/>
      <c r="L108" s="2751" t="s">
        <v>558</v>
      </c>
      <c r="M108" s="246"/>
    </row>
    <row r="109" spans="1:13">
      <c r="A109" s="2520" t="s">
        <v>559</v>
      </c>
      <c r="B109" s="2477"/>
      <c r="C109" s="2821"/>
      <c r="D109" s="260"/>
      <c r="E109" s="2033"/>
      <c r="F109" s="2094"/>
      <c r="G109" s="80"/>
      <c r="I109" s="1664"/>
      <c r="J109" s="299"/>
      <c r="K109" s="2076"/>
      <c r="L109" s="2751" t="s">
        <v>559</v>
      </c>
      <c r="M109" s="246"/>
    </row>
    <row r="110" spans="1:13">
      <c r="A110" s="2520" t="s">
        <v>560</v>
      </c>
      <c r="B110" s="2477"/>
      <c r="C110" s="2821"/>
      <c r="D110" s="260"/>
      <c r="E110" s="2033"/>
      <c r="F110" s="2094"/>
      <c r="G110" s="80"/>
      <c r="H110" s="80"/>
      <c r="I110" s="80"/>
      <c r="J110" s="299"/>
      <c r="K110" s="2076"/>
      <c r="L110" s="2751" t="s">
        <v>560</v>
      </c>
      <c r="M110" s="246"/>
    </row>
    <row r="111" spans="1:13">
      <c r="A111" s="2520" t="s">
        <v>561</v>
      </c>
      <c r="B111" s="2477"/>
      <c r="C111" s="2821"/>
      <c r="D111" s="260"/>
      <c r="E111" s="2033"/>
      <c r="F111" s="2094"/>
      <c r="G111" s="80"/>
      <c r="H111" s="80"/>
      <c r="I111" s="80"/>
      <c r="J111" s="299"/>
      <c r="K111" s="2076"/>
      <c r="L111" s="2751" t="s">
        <v>561</v>
      </c>
      <c r="M111" s="246"/>
    </row>
    <row r="112" spans="1:13">
      <c r="A112" s="2520" t="s">
        <v>562</v>
      </c>
      <c r="B112" s="2477"/>
      <c r="C112" s="2821"/>
      <c r="D112" s="260"/>
      <c r="E112" s="2033"/>
      <c r="F112" s="2094"/>
      <c r="G112" s="80"/>
      <c r="H112" s="80"/>
      <c r="I112" s="80"/>
      <c r="J112" s="299"/>
      <c r="K112" s="2076"/>
      <c r="L112" s="2751" t="s">
        <v>562</v>
      </c>
      <c r="M112" s="246"/>
    </row>
    <row r="113" spans="1:13">
      <c r="A113" s="2520" t="s">
        <v>563</v>
      </c>
      <c r="B113" s="2477"/>
      <c r="C113" s="2821"/>
      <c r="D113" s="260"/>
      <c r="E113" s="2033"/>
      <c r="F113" s="2094"/>
      <c r="G113" s="80"/>
      <c r="H113" s="80"/>
      <c r="I113" s="80"/>
      <c r="J113" s="299"/>
      <c r="K113" s="2076"/>
      <c r="L113" s="2751" t="s">
        <v>563</v>
      </c>
      <c r="M113" s="246"/>
    </row>
    <row r="114" spans="1:13">
      <c r="A114" s="2520" t="s">
        <v>564</v>
      </c>
      <c r="B114" s="2477"/>
      <c r="C114" s="2821"/>
      <c r="D114" s="260"/>
      <c r="E114" s="2033"/>
      <c r="F114" s="2094"/>
      <c r="G114" s="80"/>
      <c r="H114" s="80"/>
      <c r="I114" s="80"/>
      <c r="J114" s="299"/>
      <c r="K114" s="2076"/>
      <c r="L114" s="2751" t="s">
        <v>564</v>
      </c>
      <c r="M114" s="246"/>
    </row>
    <row r="115" spans="1:13">
      <c r="A115" s="2520" t="s">
        <v>2293</v>
      </c>
      <c r="B115" s="2477"/>
      <c r="C115" s="2821"/>
      <c r="D115" s="260"/>
      <c r="E115" s="2033"/>
      <c r="F115" s="2094"/>
      <c r="G115" s="80"/>
      <c r="H115" s="80"/>
      <c r="I115" s="80"/>
      <c r="J115" s="299"/>
      <c r="K115" s="2076"/>
      <c r="L115" s="2751" t="s">
        <v>2293</v>
      </c>
      <c r="M115" s="246"/>
    </row>
    <row r="116" spans="1:13">
      <c r="A116" s="2520" t="s">
        <v>2294</v>
      </c>
      <c r="B116" s="2477"/>
      <c r="C116" s="2821"/>
      <c r="D116" s="260"/>
      <c r="E116" s="2033"/>
      <c r="F116" s="2094"/>
      <c r="G116" s="80"/>
      <c r="H116" s="80"/>
      <c r="I116" s="80"/>
      <c r="J116" s="299"/>
      <c r="K116" s="2076"/>
      <c r="L116" s="2751" t="s">
        <v>2294</v>
      </c>
      <c r="M116" s="246"/>
    </row>
    <row r="117" spans="1:13">
      <c r="A117" s="2520" t="s">
        <v>2295</v>
      </c>
      <c r="B117" s="2477"/>
      <c r="C117" s="2821"/>
      <c r="D117" s="260"/>
      <c r="E117" s="2033"/>
      <c r="F117" s="2094"/>
      <c r="G117" s="80"/>
      <c r="H117" s="80"/>
      <c r="I117" s="80"/>
      <c r="J117" s="299"/>
      <c r="K117" s="2076"/>
      <c r="L117" s="2751" t="s">
        <v>2295</v>
      </c>
      <c r="M117" s="246"/>
    </row>
    <row r="118" spans="1:13">
      <c r="A118" s="2520" t="s">
        <v>2296</v>
      </c>
      <c r="B118" s="2477"/>
      <c r="C118" s="2821"/>
      <c r="D118" s="260"/>
      <c r="E118" s="2033"/>
      <c r="F118" s="2094"/>
      <c r="G118" s="80"/>
      <c r="H118" s="80"/>
      <c r="I118" s="80"/>
      <c r="J118" s="299"/>
      <c r="K118" s="2076"/>
      <c r="L118" s="2751" t="s">
        <v>2296</v>
      </c>
      <c r="M118" s="246"/>
    </row>
    <row r="119" spans="1:13">
      <c r="A119" s="2520" t="s">
        <v>2297</v>
      </c>
      <c r="B119" s="2477"/>
      <c r="C119" s="2821"/>
      <c r="D119" s="260"/>
      <c r="E119" s="2033"/>
      <c r="F119" s="2094"/>
      <c r="G119" s="80"/>
      <c r="H119" s="80"/>
      <c r="I119" s="80"/>
      <c r="J119" s="299"/>
      <c r="K119" s="2076"/>
      <c r="L119" s="2751" t="s">
        <v>2297</v>
      </c>
      <c r="M119" s="246"/>
    </row>
    <row r="120" spans="1:13">
      <c r="A120" s="2520">
        <v>33</v>
      </c>
      <c r="B120" s="2477"/>
      <c r="C120" s="2821"/>
      <c r="D120" s="260"/>
      <c r="E120" s="2033"/>
      <c r="F120" s="2094"/>
      <c r="G120" s="80"/>
      <c r="H120" s="80"/>
      <c r="I120" s="80"/>
      <c r="J120" s="299"/>
      <c r="K120" s="2076"/>
      <c r="L120" s="2751">
        <v>33</v>
      </c>
      <c r="M120" s="246"/>
    </row>
    <row r="121" spans="1:13">
      <c r="A121" s="2520">
        <v>34</v>
      </c>
      <c r="B121" s="2477"/>
      <c r="C121" s="2821"/>
      <c r="D121" s="260"/>
      <c r="E121" s="2033"/>
      <c r="F121" s="2094"/>
      <c r="G121" s="80"/>
      <c r="H121" s="80"/>
      <c r="I121" s="80"/>
      <c r="J121" s="299"/>
      <c r="K121" s="2076"/>
      <c r="L121" s="2751">
        <v>34</v>
      </c>
      <c r="M121" s="246"/>
    </row>
    <row r="122" spans="1:13">
      <c r="A122" s="2520">
        <v>35</v>
      </c>
      <c r="B122" s="2477"/>
      <c r="C122" s="2821"/>
      <c r="D122" s="260"/>
      <c r="E122" s="2033"/>
      <c r="F122" s="2094"/>
      <c r="G122" s="80"/>
      <c r="H122" s="80"/>
      <c r="I122" s="80"/>
      <c r="J122" s="299"/>
      <c r="K122" s="2076"/>
      <c r="L122" s="2751">
        <v>35</v>
      </c>
      <c r="M122" s="246"/>
    </row>
    <row r="123" spans="1:13">
      <c r="A123" s="2520">
        <v>36</v>
      </c>
      <c r="B123" s="2477"/>
      <c r="C123" s="2821"/>
      <c r="D123" s="260"/>
      <c r="E123" s="2033"/>
      <c r="F123" s="2094"/>
      <c r="G123" s="80"/>
      <c r="H123" s="80"/>
      <c r="I123" s="80"/>
      <c r="J123" s="299"/>
      <c r="K123" s="2076"/>
      <c r="L123" s="2751">
        <v>36</v>
      </c>
      <c r="M123" s="246"/>
    </row>
    <row r="124" spans="1:13">
      <c r="A124" s="2520">
        <v>37</v>
      </c>
      <c r="B124" s="2477"/>
      <c r="C124" s="2821"/>
      <c r="D124" s="260"/>
      <c r="E124" s="2033"/>
      <c r="F124" s="2094"/>
      <c r="G124" s="80"/>
      <c r="H124" s="80"/>
      <c r="I124" s="80"/>
      <c r="J124" s="299"/>
      <c r="K124" s="2076"/>
      <c r="L124" s="2751">
        <v>37</v>
      </c>
      <c r="M124" s="246"/>
    </row>
    <row r="125" spans="1:13">
      <c r="A125" s="2520">
        <v>38</v>
      </c>
      <c r="B125" s="2477"/>
      <c r="C125" s="2821"/>
      <c r="D125" s="260"/>
      <c r="E125" s="2033"/>
      <c r="F125" s="2094"/>
      <c r="G125" s="80"/>
      <c r="H125" s="80"/>
      <c r="I125" s="80"/>
      <c r="J125" s="299"/>
      <c r="K125" s="2076"/>
      <c r="L125" s="2751">
        <v>38</v>
      </c>
      <c r="M125" s="246"/>
    </row>
    <row r="126" spans="1:13">
      <c r="A126" s="2520">
        <v>39</v>
      </c>
      <c r="B126" s="2477"/>
      <c r="C126" s="2821"/>
      <c r="D126" s="260"/>
      <c r="E126" s="2033"/>
      <c r="F126" s="2094"/>
      <c r="G126" s="80"/>
      <c r="H126" s="80"/>
      <c r="I126" s="80"/>
      <c r="J126" s="299"/>
      <c r="K126" s="2076"/>
      <c r="L126" s="2751">
        <v>39</v>
      </c>
      <c r="M126" s="246"/>
    </row>
    <row r="127" spans="1:13">
      <c r="A127" s="2520">
        <v>40</v>
      </c>
      <c r="B127" s="2477"/>
      <c r="C127" s="2821"/>
      <c r="D127" s="260"/>
      <c r="E127" s="2033"/>
      <c r="F127" s="2094"/>
      <c r="G127" s="80"/>
      <c r="H127" s="80"/>
      <c r="I127" s="80"/>
      <c r="J127" s="299"/>
      <c r="K127" s="2076"/>
      <c r="L127" s="2751">
        <v>40</v>
      </c>
      <c r="M127" s="246"/>
    </row>
    <row r="128" spans="1:13">
      <c r="A128" s="2520">
        <v>41</v>
      </c>
      <c r="B128" s="2477"/>
      <c r="C128" s="2821"/>
      <c r="D128" s="260"/>
      <c r="E128" s="2033"/>
      <c r="F128" s="2094"/>
      <c r="G128" s="80"/>
      <c r="H128" s="80"/>
      <c r="I128" s="80"/>
      <c r="J128" s="299"/>
      <c r="K128" s="2076"/>
      <c r="L128" s="2751">
        <v>41</v>
      </c>
      <c r="M128" s="246"/>
    </row>
    <row r="129" spans="1:13">
      <c r="A129" s="2520">
        <v>42</v>
      </c>
      <c r="B129" s="2477"/>
      <c r="C129" s="2821"/>
      <c r="D129" s="260"/>
      <c r="E129" s="2033"/>
      <c r="F129" s="2094"/>
      <c r="G129" s="80"/>
      <c r="H129" s="80"/>
      <c r="I129" s="80"/>
      <c r="J129" s="299"/>
      <c r="K129" s="2076"/>
      <c r="L129" s="2751">
        <v>42</v>
      </c>
      <c r="M129" s="246"/>
    </row>
    <row r="130" spans="1:13">
      <c r="A130" s="2520">
        <v>43</v>
      </c>
      <c r="B130" s="2477"/>
      <c r="C130" s="2821"/>
      <c r="D130" s="260"/>
      <c r="E130" s="2033"/>
      <c r="F130" s="2094"/>
      <c r="G130" s="80"/>
      <c r="H130" s="80"/>
      <c r="I130" s="80"/>
      <c r="J130" s="299"/>
      <c r="K130" s="2076"/>
      <c r="L130" s="2751">
        <v>43</v>
      </c>
      <c r="M130" s="246"/>
    </row>
    <row r="131" spans="1:13">
      <c r="A131" s="2520">
        <v>44</v>
      </c>
      <c r="B131" s="2477"/>
      <c r="C131" s="2821"/>
      <c r="D131" s="260"/>
      <c r="E131" s="3208"/>
      <c r="F131" s="2094"/>
      <c r="G131" s="80"/>
      <c r="H131" s="80"/>
      <c r="I131" s="80"/>
      <c r="J131" s="299"/>
      <c r="K131" s="2076"/>
      <c r="L131" s="2751">
        <v>44</v>
      </c>
      <c r="M131" s="246"/>
    </row>
    <row r="132" spans="1:13">
      <c r="A132" s="2520">
        <v>45</v>
      </c>
      <c r="B132" s="2811" t="s">
        <v>1154</v>
      </c>
      <c r="C132" s="2821"/>
      <c r="D132" s="3448">
        <f>SUM(D98:D131)</f>
        <v>0</v>
      </c>
      <c r="E132" s="2957">
        <f>SUM(E98:E131)</f>
        <v>0</v>
      </c>
      <c r="F132" s="2094"/>
      <c r="G132" s="80"/>
      <c r="H132" s="80"/>
      <c r="I132" s="80"/>
      <c r="J132" s="3296">
        <f>SUM(J98:J131)</f>
        <v>0</v>
      </c>
      <c r="K132" s="3385">
        <f>SUM(K98:K131)</f>
        <v>0</v>
      </c>
      <c r="L132" s="2751">
        <v>45</v>
      </c>
      <c r="M132" s="246"/>
    </row>
    <row r="133" spans="1:13">
      <c r="A133" s="2520">
        <v>46</v>
      </c>
      <c r="B133" s="2477"/>
      <c r="C133" s="2821"/>
      <c r="D133" s="1127"/>
      <c r="E133" s="3027"/>
      <c r="F133" s="2094"/>
      <c r="G133" s="80"/>
      <c r="H133" s="80"/>
      <c r="I133" s="80"/>
      <c r="J133" s="80"/>
      <c r="K133" s="2224"/>
      <c r="L133" s="2751">
        <v>46</v>
      </c>
      <c r="M133" s="246"/>
    </row>
    <row r="134" spans="1:13">
      <c r="A134" s="2520">
        <v>47</v>
      </c>
      <c r="B134" s="2477"/>
      <c r="C134" s="2821"/>
      <c r="D134" s="2821"/>
      <c r="E134" s="3028"/>
      <c r="F134" s="2094"/>
      <c r="G134" s="80"/>
      <c r="H134" s="80"/>
      <c r="I134" s="80"/>
      <c r="J134" s="80"/>
      <c r="K134" s="2224"/>
      <c r="L134" s="2751">
        <v>47</v>
      </c>
      <c r="M134" s="246"/>
    </row>
    <row r="135" spans="1:13" ht="15.75" thickBot="1">
      <c r="A135" s="2039">
        <v>48</v>
      </c>
      <c r="B135" s="3204"/>
      <c r="C135" s="3209"/>
      <c r="D135" s="3205"/>
      <c r="E135" s="2040"/>
      <c r="F135" s="2289"/>
      <c r="G135" s="3445"/>
      <c r="H135" s="3445"/>
      <c r="I135" s="3446"/>
      <c r="J135" s="2262"/>
      <c r="K135" s="2246"/>
      <c r="L135" s="2296">
        <v>48</v>
      </c>
      <c r="M135" s="246"/>
    </row>
    <row r="136" spans="1:13">
      <c r="A136" s="13" t="str">
        <f>A69</f>
        <v xml:space="preserve"> FERC FORM NO.1 (ED. 12-96) NYPSC Modified-96</v>
      </c>
      <c r="F136" s="13" t="str">
        <f>A69</f>
        <v xml:space="preserve"> FERC FORM NO.1 (ED. 12-96) NYPSC Modified-96</v>
      </c>
    </row>
    <row r="137" spans="1:13">
      <c r="A137" s="16" t="s">
        <v>3250</v>
      </c>
      <c r="B137" s="16"/>
      <c r="C137" s="16"/>
      <c r="D137" s="16"/>
      <c r="E137" s="16"/>
      <c r="F137" s="3517" t="s">
        <v>3251</v>
      </c>
      <c r="G137" s="3517"/>
      <c r="H137" s="3517"/>
      <c r="I137" s="3517"/>
      <c r="J137" s="3517"/>
      <c r="K137" s="3517"/>
      <c r="L137" s="3517"/>
      <c r="M137" s="16"/>
    </row>
    <row r="138" spans="1:13" ht="15.75" thickBot="1">
      <c r="A138" s="2511"/>
      <c r="B138" s="16"/>
      <c r="C138" s="2871"/>
      <c r="D138" s="2902" t="str">
        <f>'Data Sheet'!$C$40</f>
        <v>April 30, 2025</v>
      </c>
      <c r="E138" s="2678" t="str">
        <f>'Data Sheet'!$C$38</f>
        <v>December 31, 2024</v>
      </c>
      <c r="F138" s="13" t="str">
        <f>'Data Sheet'!$C$25</f>
        <v xml:space="preserve">Niagara Mohawk Power Corporation </v>
      </c>
      <c r="G138" s="16"/>
      <c r="H138" s="16"/>
      <c r="I138" s="550" t="str">
        <f>'Data Sheet'!$C$40</f>
        <v>April 30, 2025</v>
      </c>
      <c r="J138" s="13" t="str">
        <f>'Data Sheet'!$C$38</f>
        <v>December 31, 2024</v>
      </c>
      <c r="K138" s="16"/>
      <c r="L138" s="16"/>
      <c r="M138" s="16"/>
    </row>
    <row r="139" spans="1:13">
      <c r="A139" s="2759"/>
      <c r="B139" s="318"/>
      <c r="C139" s="2874"/>
      <c r="D139" s="2874"/>
      <c r="E139" s="2424"/>
      <c r="F139" s="2760"/>
      <c r="G139" s="318"/>
      <c r="H139" s="318"/>
      <c r="I139" s="318"/>
      <c r="J139" s="318"/>
      <c r="K139" s="318"/>
      <c r="L139" s="319"/>
      <c r="M139" s="16"/>
    </row>
    <row r="140" spans="1:13">
      <c r="A140" s="2579" t="s">
        <v>3211</v>
      </c>
      <c r="B140" s="16"/>
      <c r="C140" s="2871"/>
      <c r="D140" s="2871"/>
      <c r="E140" s="2679"/>
      <c r="F140" s="2746" t="str">
        <f>F4</f>
        <v>LONG-TERM DEBT (Accounts 221, 222, 223, and 224) (Continued)</v>
      </c>
      <c r="G140" s="16"/>
      <c r="H140" s="16"/>
      <c r="I140" s="16"/>
      <c r="J140" s="16"/>
      <c r="K140" s="16"/>
      <c r="L140" s="69"/>
      <c r="M140" s="16"/>
    </row>
    <row r="141" spans="1:13">
      <c r="A141" s="2511"/>
      <c r="C141" s="1097"/>
      <c r="D141" s="1097"/>
      <c r="E141" s="2954" t="s">
        <v>1746</v>
      </c>
      <c r="F141" s="2744"/>
      <c r="L141" s="72"/>
    </row>
    <row r="142" spans="1:13">
      <c r="A142" s="2267" t="s">
        <v>1746</v>
      </c>
      <c r="B142" s="87" t="s">
        <v>1746</v>
      </c>
      <c r="C142" s="1015"/>
      <c r="D142" s="1015"/>
      <c r="E142" s="2215"/>
      <c r="F142" s="2761" t="s">
        <v>1746</v>
      </c>
      <c r="G142" s="81"/>
      <c r="H142" s="190" t="s">
        <v>2800</v>
      </c>
      <c r="I142" s="313"/>
      <c r="J142" s="429" t="s">
        <v>2801</v>
      </c>
      <c r="K142" s="81"/>
      <c r="L142" s="89"/>
    </row>
    <row r="143" spans="1:13">
      <c r="A143" s="2094" t="s">
        <v>1746</v>
      </c>
      <c r="B143" s="13" t="s">
        <v>2802</v>
      </c>
      <c r="C143" s="1097"/>
      <c r="D143" s="1008" t="s">
        <v>2803</v>
      </c>
      <c r="E143" s="2224" t="s">
        <v>2804</v>
      </c>
      <c r="F143" s="2287" t="s">
        <v>2805</v>
      </c>
      <c r="G143" s="247" t="s">
        <v>1111</v>
      </c>
      <c r="H143" s="80"/>
      <c r="I143" s="81"/>
      <c r="J143" s="247" t="s">
        <v>2806</v>
      </c>
      <c r="K143" s="247" t="s">
        <v>2807</v>
      </c>
      <c r="L143" s="82"/>
    </row>
    <row r="144" spans="1:13">
      <c r="A144" s="2057" t="s">
        <v>1686</v>
      </c>
      <c r="B144" s="13" t="s">
        <v>2808</v>
      </c>
      <c r="C144" s="1097"/>
      <c r="D144" s="1008" t="s">
        <v>2979</v>
      </c>
      <c r="E144" s="2224" t="s">
        <v>2809</v>
      </c>
      <c r="F144" s="2287" t="s">
        <v>2810</v>
      </c>
      <c r="G144" s="247" t="s">
        <v>2988</v>
      </c>
      <c r="H144" s="247" t="s">
        <v>2811</v>
      </c>
      <c r="I144" s="247" t="s">
        <v>2812</v>
      </c>
      <c r="J144" s="247" t="s">
        <v>2813</v>
      </c>
      <c r="K144" s="247" t="s">
        <v>1795</v>
      </c>
      <c r="L144" s="195" t="s">
        <v>1686</v>
      </c>
      <c r="M144" s="246"/>
    </row>
    <row r="145" spans="1:13">
      <c r="A145" s="2057" t="s">
        <v>1689</v>
      </c>
      <c r="C145" s="1097"/>
      <c r="D145" s="1008" t="s">
        <v>2814</v>
      </c>
      <c r="E145" s="2224" t="s">
        <v>2815</v>
      </c>
      <c r="F145" s="2744"/>
      <c r="G145" s="80"/>
      <c r="H145" s="80"/>
      <c r="I145" s="80"/>
      <c r="J145" s="247" t="s">
        <v>2816</v>
      </c>
      <c r="K145" s="80"/>
      <c r="L145" s="195" t="s">
        <v>1689</v>
      </c>
      <c r="M145" s="246"/>
    </row>
    <row r="146" spans="1:13">
      <c r="A146" s="2094"/>
      <c r="C146" s="1097"/>
      <c r="D146" s="1097"/>
      <c r="E146" s="2224"/>
      <c r="F146" s="2744"/>
      <c r="G146" s="80"/>
      <c r="H146" s="80"/>
      <c r="I146" s="80"/>
      <c r="J146" s="247" t="s">
        <v>2817</v>
      </c>
      <c r="K146" s="80"/>
      <c r="L146" s="82"/>
    </row>
    <row r="147" spans="1:13">
      <c r="A147" s="2094"/>
      <c r="C147" s="1097"/>
      <c r="D147" s="1097"/>
      <c r="E147" s="2224"/>
      <c r="F147" s="2744"/>
      <c r="G147" s="80"/>
      <c r="H147" s="80"/>
      <c r="I147" s="80"/>
      <c r="J147" s="247" t="s">
        <v>2818</v>
      </c>
      <c r="K147" s="80"/>
      <c r="L147" s="82"/>
    </row>
    <row r="148" spans="1:13">
      <c r="A148" s="2094"/>
      <c r="B148" s="246" t="s">
        <v>2819</v>
      </c>
      <c r="C148" s="2860"/>
      <c r="D148" s="1008" t="s">
        <v>2936</v>
      </c>
      <c r="E148" s="2200" t="s">
        <v>2937</v>
      </c>
      <c r="F148" s="2287" t="s">
        <v>2938</v>
      </c>
      <c r="G148" s="246" t="s">
        <v>2268</v>
      </c>
      <c r="H148" s="515" t="s">
        <v>2269</v>
      </c>
      <c r="I148" s="246" t="s">
        <v>2270</v>
      </c>
      <c r="J148" s="515" t="s">
        <v>2271</v>
      </c>
      <c r="K148" s="246" t="s">
        <v>2272</v>
      </c>
      <c r="L148" s="94"/>
    </row>
    <row r="149" spans="1:13">
      <c r="A149" s="2239" t="s">
        <v>1694</v>
      </c>
      <c r="B149" s="314"/>
      <c r="C149" s="1015"/>
      <c r="D149" s="2903"/>
      <c r="E149" s="2955"/>
      <c r="F149" s="2762"/>
      <c r="G149" s="322"/>
      <c r="H149" s="322"/>
      <c r="I149" s="322"/>
      <c r="J149" s="323"/>
      <c r="K149" s="324"/>
      <c r="L149" s="527" t="s">
        <v>1694</v>
      </c>
      <c r="M149" s="246"/>
    </row>
    <row r="150" spans="1:13">
      <c r="A150" s="2057" t="s">
        <v>1695</v>
      </c>
      <c r="C150" s="1097"/>
      <c r="D150" s="2904"/>
      <c r="E150" s="2678"/>
      <c r="F150" s="2744"/>
      <c r="G150" s="80"/>
      <c r="H150" s="80"/>
      <c r="I150" s="315"/>
      <c r="J150" s="315"/>
      <c r="K150" s="268"/>
      <c r="L150" s="320" t="s">
        <v>1695</v>
      </c>
      <c r="M150" s="246"/>
    </row>
    <row r="151" spans="1:13">
      <c r="A151" s="2057" t="s">
        <v>1696</v>
      </c>
      <c r="C151" s="1097"/>
      <c r="D151" s="1098"/>
      <c r="E151" s="2778"/>
      <c r="F151" s="2744"/>
      <c r="G151" s="80"/>
      <c r="H151" s="80"/>
      <c r="I151" s="80"/>
      <c r="J151" s="299"/>
      <c r="K151" s="270"/>
      <c r="L151" s="320" t="s">
        <v>1696</v>
      </c>
      <c r="M151" s="246"/>
    </row>
    <row r="152" spans="1:13">
      <c r="A152" s="2057" t="s">
        <v>1697</v>
      </c>
      <c r="C152" s="1097"/>
      <c r="D152" s="1098"/>
      <c r="E152" s="2778"/>
      <c r="F152" s="2744"/>
      <c r="G152" s="80"/>
      <c r="H152" s="80"/>
      <c r="I152" s="80"/>
      <c r="J152" s="299"/>
      <c r="K152" s="270"/>
      <c r="L152" s="320" t="s">
        <v>1697</v>
      </c>
      <c r="M152" s="246"/>
    </row>
    <row r="153" spans="1:13">
      <c r="A153" s="2057" t="s">
        <v>1698</v>
      </c>
      <c r="C153" s="1097"/>
      <c r="D153" s="1098"/>
      <c r="E153" s="2778"/>
      <c r="F153" s="2744"/>
      <c r="G153" s="80"/>
      <c r="H153" s="80"/>
      <c r="I153" s="299"/>
      <c r="J153" s="299"/>
      <c r="K153" s="270"/>
      <c r="L153" s="320" t="s">
        <v>1698</v>
      </c>
      <c r="M153" s="246"/>
    </row>
    <row r="154" spans="1:13">
      <c r="A154" s="2057" t="s">
        <v>1699</v>
      </c>
      <c r="C154" s="1097"/>
      <c r="D154" s="1098"/>
      <c r="E154" s="2778"/>
      <c r="F154" s="2744"/>
      <c r="G154" s="80"/>
      <c r="H154" s="80"/>
      <c r="I154" s="80"/>
      <c r="J154" s="299"/>
      <c r="K154" s="270"/>
      <c r="L154" s="320" t="s">
        <v>1699</v>
      </c>
      <c r="M154" s="246"/>
    </row>
    <row r="155" spans="1:13">
      <c r="A155" s="2057" t="s">
        <v>1700</v>
      </c>
      <c r="C155" s="1097"/>
      <c r="D155" s="1098"/>
      <c r="E155" s="2778"/>
      <c r="F155" s="2744"/>
      <c r="G155" s="80"/>
      <c r="H155" s="80"/>
      <c r="I155" s="80"/>
      <c r="J155" s="299"/>
      <c r="K155" s="270"/>
      <c r="L155" s="320" t="s">
        <v>1700</v>
      </c>
      <c r="M155" s="246"/>
    </row>
    <row r="156" spans="1:13">
      <c r="A156" s="2057" t="s">
        <v>1701</v>
      </c>
      <c r="B156" s="246" t="s">
        <v>1154</v>
      </c>
      <c r="C156" s="1097"/>
      <c r="D156" s="1004">
        <f>SUM(D150:D155)</f>
        <v>0</v>
      </c>
      <c r="E156" s="2219">
        <f>SUM(E150:E155)</f>
        <v>0</v>
      </c>
      <c r="F156" s="2744"/>
      <c r="G156" s="80"/>
      <c r="H156" s="80"/>
      <c r="I156" s="80"/>
      <c r="J156" s="205">
        <f>SUM(J150:J155)</f>
        <v>0</v>
      </c>
      <c r="K156" s="205">
        <f>SUM(K150:K155)</f>
        <v>0</v>
      </c>
      <c r="L156" s="320" t="s">
        <v>1701</v>
      </c>
      <c r="M156" s="246"/>
    </row>
    <row r="157" spans="1:13">
      <c r="A157" s="2057" t="s">
        <v>1702</v>
      </c>
      <c r="C157" s="1097"/>
      <c r="D157" s="2905"/>
      <c r="E157" s="2956"/>
      <c r="F157" s="2764"/>
      <c r="G157" s="325"/>
      <c r="H157" s="325"/>
      <c r="I157" s="325"/>
      <c r="J157" s="325"/>
      <c r="K157" s="326"/>
      <c r="L157" s="320" t="s">
        <v>1702</v>
      </c>
      <c r="M157" s="246"/>
    </row>
    <row r="158" spans="1:13">
      <c r="A158" s="2057" t="s">
        <v>1703</v>
      </c>
      <c r="B158" s="248"/>
      <c r="C158" s="1097"/>
      <c r="D158" s="2905"/>
      <c r="E158" s="2956"/>
      <c r="F158" s="2764"/>
      <c r="G158" s="325"/>
      <c r="H158" s="325"/>
      <c r="I158" s="325"/>
      <c r="J158" s="325"/>
      <c r="K158" s="326"/>
      <c r="L158" s="320" t="s">
        <v>1703</v>
      </c>
      <c r="M158" s="246"/>
    </row>
    <row r="159" spans="1:13">
      <c r="A159" s="2057" t="s">
        <v>1704</v>
      </c>
      <c r="C159" s="1097"/>
      <c r="D159" s="2904"/>
      <c r="E159" s="2957"/>
      <c r="F159" s="2744"/>
      <c r="G159" s="80"/>
      <c r="H159" s="80"/>
      <c r="I159" s="80"/>
      <c r="J159" s="315"/>
      <c r="K159" s="268"/>
      <c r="L159" s="320" t="s">
        <v>1704</v>
      </c>
      <c r="M159" s="246"/>
    </row>
    <row r="160" spans="1:13">
      <c r="A160" s="2057" t="s">
        <v>1705</v>
      </c>
      <c r="C160" s="1097"/>
      <c r="D160" s="1098"/>
      <c r="E160" s="2778"/>
      <c r="F160" s="2744"/>
      <c r="G160" s="80"/>
      <c r="H160" s="80"/>
      <c r="I160" s="80"/>
      <c r="J160" s="299"/>
      <c r="K160" s="270"/>
      <c r="L160" s="320" t="s">
        <v>1705</v>
      </c>
      <c r="M160" s="246"/>
    </row>
    <row r="161" spans="1:13">
      <c r="A161" s="2057" t="s">
        <v>1706</v>
      </c>
      <c r="C161" s="1097"/>
      <c r="D161" s="1098"/>
      <c r="E161" s="2778"/>
      <c r="F161" s="2744"/>
      <c r="G161" s="80"/>
      <c r="H161" s="80"/>
      <c r="I161" s="80"/>
      <c r="J161" s="299"/>
      <c r="K161" s="270"/>
      <c r="L161" s="320" t="s">
        <v>1706</v>
      </c>
      <c r="M161" s="246"/>
    </row>
    <row r="162" spans="1:13">
      <c r="A162" s="2057" t="s">
        <v>1707</v>
      </c>
      <c r="C162" s="1097"/>
      <c r="D162" s="1098"/>
      <c r="E162" s="2778"/>
      <c r="F162" s="2744"/>
      <c r="G162" s="80"/>
      <c r="H162" s="80"/>
      <c r="I162" s="80"/>
      <c r="J162" s="299"/>
      <c r="K162" s="270"/>
      <c r="L162" s="320" t="s">
        <v>1707</v>
      </c>
      <c r="M162" s="246"/>
    </row>
    <row r="163" spans="1:13">
      <c r="A163" s="2057" t="s">
        <v>1708</v>
      </c>
      <c r="C163" s="1097"/>
      <c r="D163" s="1098"/>
      <c r="E163" s="2778"/>
      <c r="F163" s="2744"/>
      <c r="G163" s="80"/>
      <c r="H163" s="80"/>
      <c r="I163" s="80"/>
      <c r="J163" s="299"/>
      <c r="K163" s="270"/>
      <c r="L163" s="320" t="s">
        <v>1708</v>
      </c>
      <c r="M163" s="246"/>
    </row>
    <row r="164" spans="1:13">
      <c r="A164" s="2057" t="s">
        <v>1709</v>
      </c>
      <c r="C164" s="1097"/>
      <c r="D164" s="1098"/>
      <c r="E164" s="2778"/>
      <c r="F164" s="2744"/>
      <c r="G164" s="80"/>
      <c r="H164" s="80"/>
      <c r="I164" s="80"/>
      <c r="J164" s="299"/>
      <c r="K164" s="270"/>
      <c r="L164" s="320" t="s">
        <v>1709</v>
      </c>
      <c r="M164" s="246"/>
    </row>
    <row r="165" spans="1:13">
      <c r="A165" s="2057" t="s">
        <v>1710</v>
      </c>
      <c r="C165" s="1097"/>
      <c r="D165" s="1098"/>
      <c r="E165" s="2778"/>
      <c r="F165" s="2744"/>
      <c r="G165" s="80"/>
      <c r="H165" s="80"/>
      <c r="I165" s="80"/>
      <c r="J165" s="299"/>
      <c r="K165" s="270"/>
      <c r="L165" s="320" t="s">
        <v>1710</v>
      </c>
      <c r="M165" s="246"/>
    </row>
    <row r="166" spans="1:13">
      <c r="A166" s="2057" t="s">
        <v>1711</v>
      </c>
      <c r="C166" s="1097"/>
      <c r="D166" s="1098"/>
      <c r="E166" s="2778"/>
      <c r="F166" s="2744"/>
      <c r="G166" s="80"/>
      <c r="H166" s="80"/>
      <c r="I166" s="80"/>
      <c r="J166" s="299"/>
      <c r="K166" s="270"/>
      <c r="L166" s="320" t="s">
        <v>1711</v>
      </c>
      <c r="M166" s="246"/>
    </row>
    <row r="167" spans="1:13">
      <c r="A167" s="2057" t="s">
        <v>1712</v>
      </c>
      <c r="C167" s="1097"/>
      <c r="D167" s="1098"/>
      <c r="E167" s="2778"/>
      <c r="F167" s="2744"/>
      <c r="G167" s="80"/>
      <c r="H167" s="80"/>
      <c r="I167" s="80"/>
      <c r="J167" s="299"/>
      <c r="K167" s="270"/>
      <c r="L167" s="320" t="s">
        <v>1712</v>
      </c>
      <c r="M167" s="246"/>
    </row>
    <row r="168" spans="1:13">
      <c r="A168" s="2057" t="s">
        <v>1713</v>
      </c>
      <c r="C168" s="1097"/>
      <c r="D168" s="1098"/>
      <c r="E168" s="2778"/>
      <c r="F168" s="2744"/>
      <c r="G168" s="80"/>
      <c r="H168" s="80"/>
      <c r="I168" s="80"/>
      <c r="J168" s="299"/>
      <c r="K168" s="270"/>
      <c r="L168" s="320" t="s">
        <v>1713</v>
      </c>
      <c r="M168" s="246"/>
    </row>
    <row r="169" spans="1:13">
      <c r="A169" s="2057" t="s">
        <v>558</v>
      </c>
      <c r="C169" s="1097"/>
      <c r="D169" s="1098"/>
      <c r="E169" s="2778"/>
      <c r="F169" s="2744"/>
      <c r="G169" s="80"/>
      <c r="H169" s="80"/>
      <c r="I169" s="80"/>
      <c r="J169" s="299"/>
      <c r="K169" s="270"/>
      <c r="L169" s="320" t="s">
        <v>558</v>
      </c>
      <c r="M169" s="246"/>
    </row>
    <row r="170" spans="1:13">
      <c r="A170" s="2057" t="s">
        <v>559</v>
      </c>
      <c r="C170" s="1097"/>
      <c r="D170" s="1098"/>
      <c r="E170" s="2778"/>
      <c r="F170" s="2744"/>
      <c r="G170" s="80"/>
      <c r="H170" s="80"/>
      <c r="I170" s="80"/>
      <c r="J170" s="299"/>
      <c r="K170" s="270"/>
      <c r="L170" s="320" t="s">
        <v>559</v>
      </c>
      <c r="M170" s="246"/>
    </row>
    <row r="171" spans="1:13">
      <c r="A171" s="2057" t="s">
        <v>560</v>
      </c>
      <c r="C171" s="1097"/>
      <c r="D171" s="1098"/>
      <c r="E171" s="2778"/>
      <c r="F171" s="2744"/>
      <c r="G171" s="80"/>
      <c r="H171" s="80"/>
      <c r="I171" s="80"/>
      <c r="J171" s="299"/>
      <c r="K171" s="270"/>
      <c r="L171" s="320" t="s">
        <v>560</v>
      </c>
      <c r="M171" s="246"/>
    </row>
    <row r="172" spans="1:13">
      <c r="A172" s="2057" t="s">
        <v>561</v>
      </c>
      <c r="C172" s="1097"/>
      <c r="D172" s="1098"/>
      <c r="E172" s="2778"/>
      <c r="F172" s="2744"/>
      <c r="G172" s="80"/>
      <c r="H172" s="80"/>
      <c r="I172" s="80"/>
      <c r="J172" s="299"/>
      <c r="K172" s="270"/>
      <c r="L172" s="320" t="s">
        <v>561</v>
      </c>
      <c r="M172" s="246"/>
    </row>
    <row r="173" spans="1:13">
      <c r="A173" s="2057" t="s">
        <v>562</v>
      </c>
      <c r="C173" s="1097"/>
      <c r="D173" s="1098"/>
      <c r="E173" s="2778"/>
      <c r="F173" s="2744"/>
      <c r="G173" s="80"/>
      <c r="H173" s="80"/>
      <c r="I173" s="80"/>
      <c r="J173" s="299"/>
      <c r="K173" s="270"/>
      <c r="L173" s="320" t="s">
        <v>562</v>
      </c>
      <c r="M173" s="246"/>
    </row>
    <row r="174" spans="1:13">
      <c r="A174" s="2057" t="s">
        <v>563</v>
      </c>
      <c r="C174" s="1097"/>
      <c r="D174" s="1098"/>
      <c r="E174" s="2778"/>
      <c r="F174" s="2744"/>
      <c r="G174" s="80"/>
      <c r="H174" s="80"/>
      <c r="I174" s="80"/>
      <c r="J174" s="299"/>
      <c r="K174" s="270"/>
      <c r="L174" s="320" t="s">
        <v>563</v>
      </c>
      <c r="M174" s="246"/>
    </row>
    <row r="175" spans="1:13">
      <c r="A175" s="2057" t="s">
        <v>564</v>
      </c>
      <c r="C175" s="1097"/>
      <c r="D175" s="1098"/>
      <c r="E175" s="2778"/>
      <c r="F175" s="2744"/>
      <c r="G175" s="80"/>
      <c r="H175" s="80"/>
      <c r="I175" s="80"/>
      <c r="J175" s="299"/>
      <c r="K175" s="270"/>
      <c r="L175" s="320" t="s">
        <v>564</v>
      </c>
      <c r="M175" s="246"/>
    </row>
    <row r="176" spans="1:13">
      <c r="A176" s="2057" t="s">
        <v>2293</v>
      </c>
      <c r="C176" s="1097"/>
      <c r="D176" s="1098"/>
      <c r="E176" s="2778"/>
      <c r="F176" s="2744"/>
      <c r="G176" s="80"/>
      <c r="H176" s="80"/>
      <c r="I176" s="80"/>
      <c r="J176" s="299"/>
      <c r="K176" s="270"/>
      <c r="L176" s="320" t="s">
        <v>2293</v>
      </c>
      <c r="M176" s="246"/>
    </row>
    <row r="177" spans="1:13">
      <c r="A177" s="2057" t="s">
        <v>2294</v>
      </c>
      <c r="C177" s="1097"/>
      <c r="D177" s="1098"/>
      <c r="E177" s="2778"/>
      <c r="F177" s="2744"/>
      <c r="G177" s="80"/>
      <c r="H177" s="80"/>
      <c r="I177" s="80"/>
      <c r="J177" s="299"/>
      <c r="K177" s="270"/>
      <c r="L177" s="320" t="s">
        <v>2294</v>
      </c>
      <c r="M177" s="246"/>
    </row>
    <row r="178" spans="1:13">
      <c r="A178" s="2057" t="s">
        <v>2295</v>
      </c>
      <c r="C178" s="1097"/>
      <c r="D178" s="1098"/>
      <c r="E178" s="2778"/>
      <c r="F178" s="2744"/>
      <c r="G178" s="80"/>
      <c r="H178" s="80"/>
      <c r="I178" s="80"/>
      <c r="J178" s="299"/>
      <c r="K178" s="270"/>
      <c r="L178" s="320" t="s">
        <v>2295</v>
      </c>
      <c r="M178" s="246"/>
    </row>
    <row r="179" spans="1:13">
      <c r="A179" s="2057" t="s">
        <v>2296</v>
      </c>
      <c r="C179" s="1097"/>
      <c r="D179" s="1098"/>
      <c r="E179" s="2778"/>
      <c r="F179" s="2744"/>
      <c r="G179" s="80"/>
      <c r="H179" s="80"/>
      <c r="I179" s="80"/>
      <c r="J179" s="299"/>
      <c r="K179" s="270"/>
      <c r="L179" s="320" t="s">
        <v>2296</v>
      </c>
      <c r="M179" s="246"/>
    </row>
    <row r="180" spans="1:13">
      <c r="A180" s="2057" t="s">
        <v>2297</v>
      </c>
      <c r="C180" s="1097"/>
      <c r="D180" s="1098"/>
      <c r="E180" s="2778"/>
      <c r="F180" s="2744"/>
      <c r="G180" s="80"/>
      <c r="H180" s="80"/>
      <c r="I180" s="80"/>
      <c r="J180" s="299"/>
      <c r="K180" s="270"/>
      <c r="L180" s="320" t="s">
        <v>2297</v>
      </c>
      <c r="M180" s="246"/>
    </row>
    <row r="181" spans="1:13">
      <c r="A181" s="2057">
        <v>33</v>
      </c>
      <c r="C181" s="1097"/>
      <c r="D181" s="1098"/>
      <c r="E181" s="2778"/>
      <c r="F181" s="2744"/>
      <c r="G181" s="80"/>
      <c r="H181" s="80"/>
      <c r="I181" s="80"/>
      <c r="J181" s="299"/>
      <c r="K181" s="270"/>
      <c r="L181" s="320">
        <v>33</v>
      </c>
      <c r="M181" s="246"/>
    </row>
    <row r="182" spans="1:13">
      <c r="A182" s="2057">
        <v>34</v>
      </c>
      <c r="C182" s="1903"/>
      <c r="D182" s="1056"/>
      <c r="E182" s="2778"/>
      <c r="F182" s="2744"/>
      <c r="G182" s="80"/>
      <c r="H182" s="80"/>
      <c r="I182" s="80"/>
      <c r="J182" s="299"/>
      <c r="K182" s="270"/>
      <c r="L182" s="320">
        <v>34</v>
      </c>
      <c r="M182" s="246"/>
    </row>
    <row r="183" spans="1:13">
      <c r="A183" s="2057">
        <v>35</v>
      </c>
      <c r="C183" s="80"/>
      <c r="D183" s="299"/>
      <c r="E183" s="2778"/>
      <c r="F183" s="2744"/>
      <c r="G183" s="80"/>
      <c r="H183" s="80"/>
      <c r="I183" s="80"/>
      <c r="J183" s="299"/>
      <c r="K183" s="270"/>
      <c r="L183" s="320">
        <v>35</v>
      </c>
      <c r="M183" s="246"/>
    </row>
    <row r="184" spans="1:13" ht="15.75" thickBot="1">
      <c r="A184" s="2243">
        <v>36</v>
      </c>
      <c r="B184" s="2713"/>
      <c r="C184" s="2387"/>
      <c r="D184" s="2396"/>
      <c r="E184" s="2958"/>
      <c r="F184" s="2744"/>
      <c r="G184" s="80"/>
      <c r="H184" s="80"/>
      <c r="I184" s="80"/>
      <c r="J184" s="299"/>
      <c r="K184" s="270"/>
      <c r="L184" s="320">
        <v>36</v>
      </c>
      <c r="M184" s="246"/>
    </row>
    <row r="185" spans="1:13">
      <c r="A185" s="2057">
        <v>37</v>
      </c>
      <c r="C185" s="80"/>
      <c r="D185" s="299"/>
      <c r="E185" s="2763"/>
      <c r="F185" s="2744"/>
      <c r="G185" s="80"/>
      <c r="H185" s="80"/>
      <c r="I185" s="80"/>
      <c r="J185" s="299"/>
      <c r="K185" s="270"/>
      <c r="L185" s="320">
        <v>37</v>
      </c>
      <c r="M185" s="246"/>
    </row>
    <row r="186" spans="1:13">
      <c r="A186" s="2057">
        <v>38</v>
      </c>
      <c r="C186" s="80"/>
      <c r="D186" s="299"/>
      <c r="E186" s="2763"/>
      <c r="F186" s="2744"/>
      <c r="G186" s="80"/>
      <c r="H186" s="80"/>
      <c r="I186" s="80"/>
      <c r="J186" s="299"/>
      <c r="K186" s="270"/>
      <c r="L186" s="320">
        <v>38</v>
      </c>
      <c r="M186" s="246"/>
    </row>
    <row r="187" spans="1:13">
      <c r="A187" s="2057">
        <v>39</v>
      </c>
      <c r="C187" s="80"/>
      <c r="D187" s="299"/>
      <c r="E187" s="2763"/>
      <c r="F187" s="2744"/>
      <c r="G187" s="80"/>
      <c r="H187" s="80"/>
      <c r="I187" s="80"/>
      <c r="J187" s="299"/>
      <c r="K187" s="270"/>
      <c r="L187" s="320">
        <v>39</v>
      </c>
      <c r="M187" s="246"/>
    </row>
    <row r="188" spans="1:13">
      <c r="A188" s="2057">
        <v>40</v>
      </c>
      <c r="C188" s="80"/>
      <c r="D188" s="299"/>
      <c r="E188" s="2763"/>
      <c r="F188" s="2744"/>
      <c r="G188" s="80"/>
      <c r="H188" s="80"/>
      <c r="I188" s="80"/>
      <c r="J188" s="299"/>
      <c r="K188" s="270"/>
      <c r="L188" s="320">
        <v>40</v>
      </c>
      <c r="M188" s="246"/>
    </row>
    <row r="189" spans="1:13">
      <c r="A189" s="2057">
        <v>41</v>
      </c>
      <c r="C189" s="80"/>
      <c r="D189" s="299"/>
      <c r="E189" s="2763"/>
      <c r="F189" s="2744"/>
      <c r="G189" s="80"/>
      <c r="H189" s="80"/>
      <c r="I189" s="80"/>
      <c r="J189" s="299"/>
      <c r="K189" s="270"/>
      <c r="L189" s="320">
        <v>41</v>
      </c>
      <c r="M189" s="246"/>
    </row>
    <row r="190" spans="1:13">
      <c r="A190" s="2057">
        <v>42</v>
      </c>
      <c r="C190" s="80"/>
      <c r="D190" s="299"/>
      <c r="E190" s="2763"/>
      <c r="F190" s="2744"/>
      <c r="G190" s="80"/>
      <c r="H190" s="80"/>
      <c r="I190" s="80"/>
      <c r="J190" s="299"/>
      <c r="K190" s="270"/>
      <c r="L190" s="320">
        <v>42</v>
      </c>
      <c r="M190" s="246"/>
    </row>
    <row r="191" spans="1:13">
      <c r="A191" s="2057">
        <v>43</v>
      </c>
      <c r="C191" s="80"/>
      <c r="D191" s="299"/>
      <c r="E191" s="2763"/>
      <c r="F191" s="2744"/>
      <c r="G191" s="80"/>
      <c r="H191" s="80"/>
      <c r="I191" s="80"/>
      <c r="J191" s="299"/>
      <c r="K191" s="270"/>
      <c r="L191" s="320">
        <v>43</v>
      </c>
      <c r="M191" s="246"/>
    </row>
    <row r="192" spans="1:13">
      <c r="A192" s="2057">
        <v>44</v>
      </c>
      <c r="C192" s="80"/>
      <c r="D192" s="299"/>
      <c r="E192" s="2763"/>
      <c r="F192" s="2744"/>
      <c r="G192" s="80"/>
      <c r="H192" s="80"/>
      <c r="I192" s="80"/>
      <c r="J192" s="299"/>
      <c r="K192" s="270"/>
      <c r="L192" s="320">
        <v>44</v>
      </c>
      <c r="M192" s="246"/>
    </row>
    <row r="193" spans="1:13">
      <c r="A193" s="2057">
        <v>45</v>
      </c>
      <c r="B193" s="246" t="s">
        <v>1154</v>
      </c>
      <c r="C193" s="80"/>
      <c r="D193" s="205">
        <f>SUM(D159:D192)</f>
        <v>0</v>
      </c>
      <c r="E193" s="203">
        <f>SUM(E159:E192)</f>
        <v>0</v>
      </c>
      <c r="F193" s="2744"/>
      <c r="G193" s="80"/>
      <c r="H193" s="80"/>
      <c r="I193" s="80"/>
      <c r="J193" s="205">
        <f>SUM(J159:J192)</f>
        <v>0</v>
      </c>
      <c r="K193" s="205">
        <f>SUM(K159:K192)</f>
        <v>0</v>
      </c>
      <c r="L193" s="320">
        <v>45</v>
      </c>
      <c r="M193" s="246"/>
    </row>
    <row r="194" spans="1:13">
      <c r="A194" s="2057">
        <v>46</v>
      </c>
      <c r="C194" s="80"/>
      <c r="D194" s="80"/>
      <c r="E194" s="2671"/>
      <c r="F194" s="2744"/>
      <c r="G194" s="80"/>
      <c r="H194" s="80"/>
      <c r="I194" s="80"/>
      <c r="J194" s="80"/>
      <c r="K194" s="77"/>
      <c r="L194" s="320">
        <v>46</v>
      </c>
      <c r="M194" s="246"/>
    </row>
    <row r="195" spans="1:13">
      <c r="A195" s="2057">
        <v>47</v>
      </c>
      <c r="C195" s="80"/>
      <c r="D195" s="80"/>
      <c r="E195" s="2671"/>
      <c r="F195" s="2744"/>
      <c r="G195" s="80"/>
      <c r="H195" s="80"/>
      <c r="I195" s="80"/>
      <c r="J195" s="80"/>
      <c r="K195" s="77"/>
      <c r="L195" s="320">
        <v>47</v>
      </c>
      <c r="M195" s="246"/>
    </row>
    <row r="196" spans="1:13" ht="15.75" thickBot="1">
      <c r="A196" s="2740">
        <v>48</v>
      </c>
      <c r="B196" s="96"/>
      <c r="C196" s="96"/>
      <c r="D196" s="262"/>
      <c r="E196" s="2765"/>
      <c r="F196" s="2766"/>
      <c r="G196" s="281"/>
      <c r="H196" s="281"/>
      <c r="I196" s="316"/>
      <c r="J196" s="262"/>
      <c r="K196" s="262"/>
      <c r="L196" s="321">
        <v>48</v>
      </c>
      <c r="M196" s="246"/>
    </row>
    <row r="197" spans="1:13">
      <c r="A197" s="2675" t="str">
        <f>A69</f>
        <v xml:space="preserve"> FERC FORM NO.1 (ED. 12-96) NYPSC Modified-96</v>
      </c>
      <c r="F197" s="2678" t="str">
        <f>A69</f>
        <v xml:space="preserve"> FERC FORM NO.1 (ED. 12-96) NYPSC Modified-96</v>
      </c>
    </row>
    <row r="198" spans="1:13">
      <c r="A198" s="2741" t="s">
        <v>3252</v>
      </c>
      <c r="B198" s="16"/>
      <c r="C198" s="16"/>
      <c r="D198" s="16"/>
      <c r="E198" s="16"/>
      <c r="F198" s="2679" t="s">
        <v>3253</v>
      </c>
      <c r="G198" s="16"/>
      <c r="H198" s="16"/>
      <c r="I198" s="16"/>
      <c r="J198" s="16"/>
      <c r="K198" s="16"/>
      <c r="L198" s="16"/>
      <c r="M198" s="16"/>
    </row>
    <row r="199" spans="1:13">
      <c r="A199" s="2675"/>
      <c r="F199" s="2678"/>
    </row>
    <row r="200" spans="1:13">
      <c r="A200" s="2675"/>
      <c r="F200" s="2678"/>
    </row>
    <row r="201" spans="1:13">
      <c r="A201" s="2675"/>
      <c r="F201" s="2678"/>
    </row>
    <row r="202" spans="1:13">
      <c r="A202" s="2675"/>
      <c r="F202" s="2678"/>
    </row>
    <row r="203" spans="1:13" ht="15.75" thickBot="1">
      <c r="A203" s="1980"/>
      <c r="B203" s="2713"/>
      <c r="C203" s="2713"/>
      <c r="D203" s="2713"/>
      <c r="E203" s="2713"/>
      <c r="F203" s="2273"/>
    </row>
  </sheetData>
  <mergeCells count="3">
    <mergeCell ref="F70:L70"/>
    <mergeCell ref="F137:L137"/>
    <mergeCell ref="K77:L77"/>
  </mergeCells>
  <phoneticPr fontId="40" type="noConversion"/>
  <printOptions horizontalCentered="1" verticalCentered="1"/>
  <pageMargins left="0.5" right="0.5" top="0.5" bottom="0.5" header="0.5" footer="0.5"/>
  <pageSetup scale="66" fitToWidth="2" fitToHeight="3" pageOrder="overThenDown" orientation="portrait" r:id="rId1"/>
  <headerFooter alignWithMargins="0"/>
  <rowBreaks count="2" manualBreakCount="2">
    <brk id="73" max="16383" man="1"/>
    <brk id="137" max="16383" man="1"/>
  </rowBreaks>
  <colBreaks count="1" manualBreakCount="1">
    <brk id="5" max="1048575" man="1"/>
  </colBreaks>
  <customProperties>
    <customPr name="_pios_id" r:id="rId2"/>
  </customPropertie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ransitionEvaluation="1">
    <tabColor rgb="FF92D050"/>
  </sheetPr>
  <dimension ref="A1:R200"/>
  <sheetViews>
    <sheetView view="pageBreakPreview" zoomScale="70" zoomScaleNormal="70" zoomScaleSheetLayoutView="70" workbookViewId="0">
      <selection activeCell="H1" sqref="H1:R1048576"/>
    </sheetView>
  </sheetViews>
  <sheetFormatPr defaultColWidth="9.6640625" defaultRowHeight="15"/>
  <cols>
    <col min="1" max="1" width="4.6640625" style="13" customWidth="1"/>
    <col min="2" max="2" width="3" style="13" customWidth="1"/>
    <col min="3" max="3" width="45" style="13" customWidth="1"/>
    <col min="4" max="4" width="20.6640625" style="13" customWidth="1"/>
    <col min="5" max="5" width="17.5546875" style="13" customWidth="1"/>
    <col min="6" max="6" width="18.6640625" style="13" customWidth="1"/>
    <col min="7" max="7" width="8.5546875" style="13" customWidth="1"/>
    <col min="8" max="8" width="17.6640625" customWidth="1"/>
    <col min="9" max="9" width="16.6640625" customWidth="1"/>
    <col min="11" max="11" width="39.6640625" customWidth="1"/>
    <col min="12" max="12" width="16.44140625" bestFit="1" customWidth="1"/>
    <col min="15" max="15" width="9.6640625" bestFit="1" customWidth="1"/>
    <col min="17" max="17" width="19.5546875" customWidth="1"/>
    <col min="18" max="18" width="16.5546875" customWidth="1"/>
    <col min="19" max="16384" width="9.6640625" style="13"/>
  </cols>
  <sheetData>
    <row r="1" spans="1:6">
      <c r="A1" s="31" t="s">
        <v>1757</v>
      </c>
      <c r="B1" s="66"/>
      <c r="C1" s="66"/>
      <c r="D1" s="187" t="s">
        <v>1307</v>
      </c>
      <c r="E1" s="66" t="s">
        <v>1759</v>
      </c>
      <c r="F1" s="215" t="s">
        <v>1760</v>
      </c>
    </row>
    <row r="2" spans="1:6">
      <c r="A2" s="71" t="str">
        <f>'Data Sheet'!$C$25</f>
        <v xml:space="preserve">Niagara Mohawk Power Corporation </v>
      </c>
      <c r="D2" s="77" t="s">
        <v>5795</v>
      </c>
      <c r="E2" s="13" t="s">
        <v>3219</v>
      </c>
      <c r="F2" s="82"/>
    </row>
    <row r="3" spans="1:6" ht="15" customHeight="1">
      <c r="A3" s="73"/>
      <c r="B3" s="76"/>
      <c r="C3" s="76"/>
      <c r="D3" s="77" t="s">
        <v>1121</v>
      </c>
      <c r="E3" s="560" t="str">
        <f>'Data Sheet'!$C$40</f>
        <v>April 30, 2025</v>
      </c>
      <c r="F3" s="94" t="str">
        <f>'Data Sheet'!$C$38</f>
        <v>December 31, 2024</v>
      </c>
    </row>
    <row r="4" spans="1:6" ht="15" customHeight="1">
      <c r="A4" s="194"/>
      <c r="D4" s="87"/>
      <c r="E4" s="87"/>
      <c r="F4" s="84"/>
    </row>
    <row r="5" spans="1:6">
      <c r="A5" s="263" t="s">
        <v>3254</v>
      </c>
      <c r="B5" s="16"/>
      <c r="C5" s="16"/>
      <c r="D5" s="16"/>
      <c r="E5" s="16"/>
      <c r="F5" s="69"/>
    </row>
    <row r="6" spans="1:6">
      <c r="A6" s="196"/>
      <c r="F6" s="72"/>
    </row>
    <row r="7" spans="1:6">
      <c r="A7" s="196" t="s">
        <v>3255</v>
      </c>
      <c r="C7" s="13" t="s">
        <v>3256</v>
      </c>
      <c r="F7" s="72"/>
    </row>
    <row r="8" spans="1:6">
      <c r="A8" s="196"/>
      <c r="C8" s="13" t="s">
        <v>2474</v>
      </c>
      <c r="F8" s="72"/>
    </row>
    <row r="9" spans="1:6">
      <c r="A9" s="196"/>
      <c r="C9" s="13" t="s">
        <v>2475</v>
      </c>
      <c r="F9" s="72"/>
    </row>
    <row r="10" spans="1:6">
      <c r="A10" s="196"/>
      <c r="C10" s="13" t="s">
        <v>2476</v>
      </c>
      <c r="F10" s="72"/>
    </row>
    <row r="11" spans="1:6">
      <c r="A11" s="196" t="s">
        <v>2237</v>
      </c>
      <c r="C11" s="13" t="s">
        <v>3538</v>
      </c>
      <c r="F11" s="72"/>
    </row>
    <row r="12" spans="1:6">
      <c r="A12" s="196"/>
      <c r="C12" s="13" t="s">
        <v>3539</v>
      </c>
      <c r="F12" s="72"/>
    </row>
    <row r="13" spans="1:6">
      <c r="A13" s="196"/>
      <c r="C13" s="13" t="s">
        <v>2489</v>
      </c>
      <c r="F13" s="72"/>
    </row>
    <row r="14" spans="1:6">
      <c r="A14" s="196"/>
      <c r="C14" s="13" t="s">
        <v>2490</v>
      </c>
      <c r="F14" s="72"/>
    </row>
    <row r="15" spans="1:6">
      <c r="A15" s="196" t="s">
        <v>2238</v>
      </c>
      <c r="C15" s="13" t="s">
        <v>2491</v>
      </c>
      <c r="F15" s="72"/>
    </row>
    <row r="16" spans="1:6">
      <c r="A16" s="196"/>
      <c r="C16" s="13" t="s">
        <v>2492</v>
      </c>
      <c r="F16" s="72"/>
    </row>
    <row r="17" spans="1:7">
      <c r="A17" s="197"/>
      <c r="B17" s="76"/>
      <c r="C17" s="76" t="s">
        <v>2493</v>
      </c>
      <c r="D17" s="76"/>
      <c r="E17" s="76"/>
      <c r="F17" s="75"/>
    </row>
    <row r="18" spans="1:7">
      <c r="A18" s="196" t="s">
        <v>1686</v>
      </c>
      <c r="B18" s="90"/>
      <c r="C18" s="16" t="s">
        <v>2494</v>
      </c>
      <c r="D18" s="16"/>
      <c r="E18" s="16"/>
      <c r="F18" s="327" t="s">
        <v>1795</v>
      </c>
    </row>
    <row r="19" spans="1:7">
      <c r="A19" s="196" t="s">
        <v>2495</v>
      </c>
      <c r="B19" s="90"/>
      <c r="C19" s="16" t="s">
        <v>2935</v>
      </c>
      <c r="D19" s="16"/>
      <c r="E19" s="16"/>
      <c r="F19" s="327" t="s">
        <v>2936</v>
      </c>
    </row>
    <row r="20" spans="1:7">
      <c r="A20" s="197"/>
      <c r="B20" s="92"/>
      <c r="C20" s="76"/>
      <c r="D20" s="76"/>
      <c r="E20" s="76"/>
      <c r="F20" s="94"/>
    </row>
    <row r="21" spans="1:7">
      <c r="A21" s="197">
        <v>1</v>
      </c>
      <c r="B21" s="92"/>
      <c r="C21" s="76" t="s">
        <v>2496</v>
      </c>
      <c r="D21" s="76"/>
      <c r="E21" s="76"/>
      <c r="F21" s="2496">
        <v>335535210</v>
      </c>
      <c r="G21" s="1742"/>
    </row>
    <row r="22" spans="1:7">
      <c r="A22" s="197">
        <v>2</v>
      </c>
      <c r="B22" s="92"/>
      <c r="C22" s="76" t="s">
        <v>392</v>
      </c>
      <c r="D22" s="76"/>
      <c r="E22" s="76"/>
      <c r="F22" s="2497"/>
    </row>
    <row r="23" spans="1:7">
      <c r="A23" s="197">
        <v>3</v>
      </c>
      <c r="B23" s="92"/>
      <c r="C23" s="76"/>
      <c r="D23" s="76"/>
      <c r="E23" s="76"/>
      <c r="F23" s="2498"/>
    </row>
    <row r="24" spans="1:7">
      <c r="A24" s="197">
        <v>4</v>
      </c>
      <c r="B24" s="92"/>
      <c r="C24" s="76" t="s">
        <v>393</v>
      </c>
      <c r="D24" s="76"/>
      <c r="E24" s="76"/>
      <c r="F24" s="2499"/>
    </row>
    <row r="25" spans="1:7">
      <c r="A25" s="197">
        <v>5</v>
      </c>
      <c r="B25" s="92"/>
      <c r="C25" s="76" t="s">
        <v>4603</v>
      </c>
      <c r="D25" s="76"/>
      <c r="E25" s="76"/>
      <c r="F25" s="329">
        <v>29044386</v>
      </c>
    </row>
    <row r="26" spans="1:7">
      <c r="A26" s="197">
        <v>6</v>
      </c>
      <c r="B26" s="92"/>
      <c r="C26" s="76" t="s">
        <v>4604</v>
      </c>
      <c r="D26" s="76"/>
      <c r="E26" s="76"/>
      <c r="F26" s="329">
        <v>71711588</v>
      </c>
      <c r="G26" s="336"/>
    </row>
    <row r="27" spans="1:7">
      <c r="A27" s="197">
        <v>7</v>
      </c>
      <c r="B27" s="92"/>
      <c r="C27" s="76"/>
      <c r="D27" s="76"/>
      <c r="E27" s="76"/>
      <c r="F27" s="239"/>
    </row>
    <row r="28" spans="1:7">
      <c r="A28" s="197">
        <v>8</v>
      </c>
      <c r="B28" s="92"/>
      <c r="C28" s="76"/>
      <c r="D28" s="76"/>
      <c r="E28" s="76"/>
      <c r="F28" s="238"/>
    </row>
    <row r="29" spans="1:7">
      <c r="A29" s="197">
        <v>9</v>
      </c>
      <c r="B29" s="92"/>
      <c r="C29" s="330" t="s">
        <v>394</v>
      </c>
      <c r="D29" s="76"/>
      <c r="E29" s="76"/>
      <c r="F29" s="226"/>
    </row>
    <row r="30" spans="1:7">
      <c r="A30" s="197">
        <v>10</v>
      </c>
      <c r="B30" s="92"/>
      <c r="C30" s="330" t="s">
        <v>4604</v>
      </c>
      <c r="D30" s="76"/>
      <c r="E30" s="76"/>
      <c r="F30" s="329">
        <v>1246136944</v>
      </c>
      <c r="G30" s="1739"/>
    </row>
    <row r="31" spans="1:7">
      <c r="A31" s="197">
        <v>11</v>
      </c>
      <c r="B31" s="92"/>
      <c r="C31" s="330"/>
      <c r="D31" s="76"/>
      <c r="E31" s="76"/>
      <c r="F31" s="239"/>
    </row>
    <row r="32" spans="1:7">
      <c r="A32" s="197">
        <v>12</v>
      </c>
      <c r="B32" s="92"/>
      <c r="C32" s="330"/>
      <c r="D32" s="76"/>
      <c r="E32" s="76"/>
      <c r="F32" s="239"/>
    </row>
    <row r="33" spans="1:6">
      <c r="A33" s="197">
        <v>13</v>
      </c>
      <c r="B33" s="92"/>
      <c r="C33" s="330"/>
      <c r="D33" s="76"/>
      <c r="E33" s="76"/>
      <c r="F33" s="238"/>
    </row>
    <row r="34" spans="1:6">
      <c r="A34" s="197">
        <v>14</v>
      </c>
      <c r="B34" s="92"/>
      <c r="C34" s="330" t="s">
        <v>395</v>
      </c>
      <c r="D34" s="76"/>
      <c r="E34" s="76"/>
      <c r="F34" s="331"/>
    </row>
    <row r="35" spans="1:6">
      <c r="A35" s="197">
        <v>15</v>
      </c>
      <c r="B35" s="92"/>
      <c r="C35" s="330" t="s">
        <v>4604</v>
      </c>
      <c r="D35" s="76"/>
      <c r="E35" s="76"/>
      <c r="F35" s="329">
        <v>-25088985</v>
      </c>
    </row>
    <row r="36" spans="1:6">
      <c r="A36" s="197">
        <v>16</v>
      </c>
      <c r="B36" s="92"/>
      <c r="C36" s="330"/>
      <c r="D36" s="76"/>
      <c r="E36" s="76"/>
      <c r="F36" s="239"/>
    </row>
    <row r="37" spans="1:6">
      <c r="A37" s="197">
        <v>17</v>
      </c>
      <c r="B37" s="92"/>
      <c r="C37" s="330"/>
      <c r="D37" s="76"/>
      <c r="E37" s="76"/>
      <c r="F37" s="239"/>
    </row>
    <row r="38" spans="1:6">
      <c r="A38" s="197">
        <v>18</v>
      </c>
      <c r="B38" s="92"/>
      <c r="C38" s="330"/>
      <c r="D38" s="76"/>
      <c r="E38" s="76"/>
      <c r="F38" s="239"/>
    </row>
    <row r="39" spans="1:6">
      <c r="A39" s="197">
        <v>19</v>
      </c>
      <c r="B39" s="92"/>
      <c r="C39" s="330" t="s">
        <v>396</v>
      </c>
      <c r="D39" s="76"/>
      <c r="E39" s="76"/>
      <c r="F39" s="331"/>
    </row>
    <row r="40" spans="1:6">
      <c r="A40" s="197">
        <v>20</v>
      </c>
      <c r="B40" s="92"/>
      <c r="C40" s="330" t="s">
        <v>4604</v>
      </c>
      <c r="D40" s="76"/>
      <c r="E40" s="76"/>
      <c r="F40" s="329">
        <v>-1793543773</v>
      </c>
    </row>
    <row r="41" spans="1:6">
      <c r="A41" s="197">
        <v>21</v>
      </c>
      <c r="B41" s="92"/>
      <c r="C41" s="330"/>
      <c r="D41" s="76"/>
      <c r="E41" s="76"/>
      <c r="F41" s="239"/>
    </row>
    <row r="42" spans="1:6">
      <c r="A42" s="197">
        <v>22</v>
      </c>
      <c r="B42" s="92"/>
      <c r="C42" s="330"/>
      <c r="D42" s="76"/>
      <c r="E42" s="76"/>
      <c r="F42" s="239"/>
    </row>
    <row r="43" spans="1:6">
      <c r="A43" s="197">
        <v>23</v>
      </c>
      <c r="B43" s="92"/>
      <c r="C43" s="330"/>
      <c r="D43" s="76"/>
      <c r="E43" s="76"/>
      <c r="F43" s="239"/>
    </row>
    <row r="44" spans="1:6">
      <c r="A44" s="197">
        <v>24</v>
      </c>
      <c r="B44" s="92"/>
      <c r="C44" s="330"/>
      <c r="D44" s="76"/>
      <c r="E44" s="76"/>
      <c r="F44" s="239"/>
    </row>
    <row r="45" spans="1:6">
      <c r="A45" s="197">
        <v>25</v>
      </c>
      <c r="B45" s="92"/>
      <c r="C45" s="330"/>
      <c r="D45" s="76"/>
      <c r="E45" s="76"/>
      <c r="F45" s="222"/>
    </row>
    <row r="46" spans="1:6">
      <c r="A46" s="197">
        <v>26</v>
      </c>
      <c r="B46" s="92"/>
      <c r="C46" s="330"/>
      <c r="D46" s="76"/>
      <c r="E46" s="76"/>
      <c r="F46" s="239"/>
    </row>
    <row r="47" spans="1:6">
      <c r="A47" s="197">
        <v>27</v>
      </c>
      <c r="B47" s="92"/>
      <c r="C47" s="330" t="s">
        <v>397</v>
      </c>
      <c r="D47" s="76"/>
      <c r="E47" s="76"/>
      <c r="F47" s="238">
        <f>SUBTOTAL(9,F21:F46)</f>
        <v>-136204630</v>
      </c>
    </row>
    <row r="48" spans="1:6">
      <c r="A48" s="196">
        <v>28</v>
      </c>
      <c r="B48" s="90"/>
      <c r="C48" s="17" t="s">
        <v>398</v>
      </c>
      <c r="F48" s="238"/>
    </row>
    <row r="49" spans="1:7">
      <c r="A49" s="196">
        <v>29</v>
      </c>
      <c r="B49" s="90"/>
      <c r="C49" s="17" t="s">
        <v>4605</v>
      </c>
      <c r="F49" s="238">
        <f>F47</f>
        <v>-136204630</v>
      </c>
    </row>
    <row r="50" spans="1:7">
      <c r="A50" s="196">
        <v>30</v>
      </c>
      <c r="B50" s="90"/>
      <c r="C50" s="17" t="s">
        <v>5057</v>
      </c>
      <c r="F50" s="238">
        <v>-28602973</v>
      </c>
    </row>
    <row r="51" spans="1:7">
      <c r="A51" s="196">
        <v>31</v>
      </c>
      <c r="B51" s="90"/>
      <c r="C51" s="17" t="s">
        <v>5058</v>
      </c>
      <c r="E51" s="13" t="s">
        <v>1746</v>
      </c>
      <c r="F51" s="238">
        <v>19854525</v>
      </c>
    </row>
    <row r="52" spans="1:7">
      <c r="A52" s="196">
        <v>32</v>
      </c>
      <c r="B52" s="90"/>
      <c r="C52" s="17" t="s">
        <v>4606</v>
      </c>
      <c r="E52" s="13" t="s">
        <v>1746</v>
      </c>
      <c r="F52" s="238">
        <v>515544</v>
      </c>
    </row>
    <row r="53" spans="1:7">
      <c r="A53" s="196">
        <v>33</v>
      </c>
      <c r="B53" s="90"/>
      <c r="C53" s="17"/>
      <c r="F53" s="238"/>
    </row>
    <row r="54" spans="1:7">
      <c r="A54" s="196">
        <v>34</v>
      </c>
      <c r="B54" s="90"/>
      <c r="C54" s="17" t="s">
        <v>4607</v>
      </c>
      <c r="F54" s="238">
        <f>SUM(F50:F53)</f>
        <v>-8232904</v>
      </c>
      <c r="G54" s="1692"/>
    </row>
    <row r="55" spans="1:7">
      <c r="A55" s="196">
        <v>35</v>
      </c>
      <c r="B55" s="90"/>
      <c r="C55" s="17"/>
      <c r="F55" s="238"/>
    </row>
    <row r="56" spans="1:7">
      <c r="A56" s="196">
        <v>36</v>
      </c>
      <c r="B56" s="90"/>
      <c r="C56" s="17"/>
      <c r="F56" s="238"/>
    </row>
    <row r="57" spans="1:7">
      <c r="A57" s="196">
        <v>37</v>
      </c>
      <c r="B57" s="90"/>
      <c r="C57" s="17"/>
      <c r="F57" s="238"/>
    </row>
    <row r="58" spans="1:7">
      <c r="A58" s="196">
        <v>38</v>
      </c>
      <c r="B58" s="90"/>
      <c r="C58" s="17"/>
      <c r="F58" s="238"/>
    </row>
    <row r="59" spans="1:7">
      <c r="A59" s="196">
        <v>39</v>
      </c>
      <c r="B59" s="90"/>
      <c r="C59" s="17"/>
      <c r="F59" s="238"/>
    </row>
    <row r="60" spans="1:7">
      <c r="A60" s="196">
        <v>40</v>
      </c>
      <c r="B60" s="90"/>
      <c r="C60" s="17"/>
      <c r="F60" s="238"/>
    </row>
    <row r="61" spans="1:7">
      <c r="A61" s="196">
        <v>41</v>
      </c>
      <c r="B61" s="90"/>
      <c r="C61" s="17"/>
      <c r="F61" s="238"/>
    </row>
    <row r="62" spans="1:7">
      <c r="A62" s="196">
        <v>42</v>
      </c>
      <c r="B62" s="90"/>
      <c r="C62" s="17"/>
      <c r="F62" s="238"/>
    </row>
    <row r="63" spans="1:7">
      <c r="A63" s="196">
        <v>43</v>
      </c>
      <c r="B63" s="90"/>
      <c r="C63" s="17"/>
      <c r="F63" s="238"/>
    </row>
    <row r="64" spans="1:7" ht="15.75" thickBot="1">
      <c r="A64" s="280">
        <v>44</v>
      </c>
      <c r="B64" s="275"/>
      <c r="C64" s="332"/>
      <c r="D64" s="96"/>
      <c r="E64" s="96"/>
      <c r="F64" s="249"/>
    </row>
    <row r="66" spans="1:6">
      <c r="A66" s="13" t="s">
        <v>399</v>
      </c>
      <c r="F66" s="16"/>
    </row>
    <row r="67" spans="1:6">
      <c r="A67" s="16" t="s">
        <v>400</v>
      </c>
      <c r="B67" s="16"/>
      <c r="C67" s="16"/>
      <c r="D67" s="16"/>
      <c r="E67" s="16"/>
      <c r="F67" s="16"/>
    </row>
    <row r="70" spans="1:6" ht="15.75">
      <c r="A70" s="70" t="s">
        <v>401</v>
      </c>
      <c r="B70" s="16"/>
      <c r="C70" s="16"/>
      <c r="D70" s="16"/>
      <c r="E70" s="16"/>
      <c r="F70" s="16"/>
    </row>
    <row r="72" spans="1:6" ht="15.75" thickBot="1">
      <c r="A72" s="13" t="str">
        <f>'Data Sheet'!$C$25</f>
        <v xml:space="preserve">Niagara Mohawk Power Corporation </v>
      </c>
      <c r="E72" s="552" t="str">
        <f>'Data Sheet'!$C$40</f>
        <v>April 30, 2025</v>
      </c>
      <c r="F72" s="13" t="str">
        <f>'Data Sheet'!$C$38</f>
        <v>December 31, 2024</v>
      </c>
    </row>
    <row r="73" spans="1:6">
      <c r="A73" s="2027"/>
      <c r="B73" s="2197"/>
      <c r="C73" s="2197"/>
      <c r="D73" s="2197"/>
      <c r="E73" s="2197"/>
      <c r="F73" s="1964"/>
    </row>
    <row r="74" spans="1:6">
      <c r="A74" s="2741" t="s">
        <v>3254</v>
      </c>
      <c r="B74" s="16"/>
      <c r="C74" s="16"/>
      <c r="D74" s="16"/>
      <c r="E74" s="16"/>
      <c r="F74" s="2679"/>
    </row>
    <row r="75" spans="1:6">
      <c r="A75" s="2677"/>
      <c r="B75" s="76"/>
      <c r="C75" s="76"/>
      <c r="D75" s="76"/>
      <c r="E75" s="76"/>
      <c r="F75" s="2029"/>
    </row>
    <row r="76" spans="1:6">
      <c r="A76" s="2754"/>
      <c r="C76" s="16" t="s">
        <v>2494</v>
      </c>
      <c r="D76" s="16"/>
      <c r="E76" s="16"/>
      <c r="F76" s="2030" t="s">
        <v>1795</v>
      </c>
    </row>
    <row r="77" spans="1:6">
      <c r="A77" s="2677"/>
      <c r="B77" s="76"/>
      <c r="C77" s="74" t="s">
        <v>2935</v>
      </c>
      <c r="D77" s="74"/>
      <c r="E77" s="74"/>
      <c r="F77" s="2031" t="s">
        <v>2936</v>
      </c>
    </row>
    <row r="78" spans="1:6">
      <c r="A78" s="3665" t="s">
        <v>4608</v>
      </c>
      <c r="B78" s="3651"/>
      <c r="C78" s="3651"/>
      <c r="D78" s="3651"/>
      <c r="E78" s="3651"/>
      <c r="F78" s="2032"/>
    </row>
    <row r="79" spans="1:6">
      <c r="A79" s="3666" t="s">
        <v>4609</v>
      </c>
      <c r="B79" s="3517"/>
      <c r="C79" s="3517"/>
      <c r="D79" s="3517"/>
      <c r="E79" s="3517"/>
      <c r="F79" s="2033"/>
    </row>
    <row r="80" spans="1:6">
      <c r="A80" s="2754"/>
      <c r="F80" s="2033"/>
    </row>
    <row r="81" spans="1:6">
      <c r="A81" s="2754" t="s">
        <v>2320</v>
      </c>
      <c r="B81" s="13" t="s">
        <v>4610</v>
      </c>
      <c r="C81" s="2034"/>
      <c r="F81" s="2033">
        <v>335535210</v>
      </c>
    </row>
    <row r="82" spans="1:6">
      <c r="A82" s="2754"/>
      <c r="F82" s="2033"/>
    </row>
    <row r="83" spans="1:6">
      <c r="A83" s="2754" t="s">
        <v>2237</v>
      </c>
      <c r="B83" s="13" t="s">
        <v>4603</v>
      </c>
      <c r="C83" s="2034"/>
      <c r="F83" s="2033">
        <v>29044386</v>
      </c>
    </row>
    <row r="84" spans="1:6">
      <c r="A84" s="2754"/>
      <c r="F84" s="2033"/>
    </row>
    <row r="85" spans="1:6">
      <c r="A85" s="2754">
        <v>3</v>
      </c>
      <c r="B85" s="13" t="s">
        <v>5484</v>
      </c>
      <c r="F85" s="2033">
        <v>0</v>
      </c>
    </row>
    <row r="86" spans="1:6">
      <c r="A86" s="2675"/>
      <c r="F86" s="2033"/>
    </row>
    <row r="87" spans="1:6">
      <c r="A87" s="2754" t="s">
        <v>3610</v>
      </c>
      <c r="B87" s="13" t="s">
        <v>393</v>
      </c>
      <c r="C87" s="2034"/>
      <c r="F87" s="2033"/>
    </row>
    <row r="88" spans="1:6">
      <c r="A88" s="2754"/>
      <c r="C88" s="2034" t="s">
        <v>6063</v>
      </c>
      <c r="F88" s="2033">
        <v>0</v>
      </c>
    </row>
    <row r="89" spans="1:6">
      <c r="A89" s="2754"/>
      <c r="C89" s="13" t="s">
        <v>5865</v>
      </c>
      <c r="D89" s="16"/>
      <c r="E89" s="16"/>
      <c r="F89" s="2033">
        <v>846719</v>
      </c>
    </row>
    <row r="90" spans="1:6">
      <c r="A90" s="2754"/>
      <c r="C90" s="2034" t="s">
        <v>5481</v>
      </c>
      <c r="D90" s="16"/>
      <c r="E90" s="16"/>
      <c r="F90" s="2033">
        <v>70864869</v>
      </c>
    </row>
    <row r="91" spans="1:6">
      <c r="A91" s="2754"/>
      <c r="C91" s="13" t="s">
        <v>5485</v>
      </c>
      <c r="D91" s="16"/>
      <c r="E91" s="16"/>
      <c r="F91" s="2035">
        <f>SUM(F87:F90)</f>
        <v>71711588</v>
      </c>
    </row>
    <row r="92" spans="1:6">
      <c r="A92" s="2754"/>
      <c r="F92" s="2037"/>
    </row>
    <row r="93" spans="1:6">
      <c r="A93" s="2754" t="s">
        <v>3615</v>
      </c>
      <c r="B93" s="17" t="s">
        <v>394</v>
      </c>
      <c r="F93" s="2033"/>
    </row>
    <row r="94" spans="1:6">
      <c r="A94" s="2754"/>
      <c r="C94" s="1871" t="s">
        <v>5059</v>
      </c>
      <c r="F94" s="2033">
        <v>915531</v>
      </c>
    </row>
    <row r="95" spans="1:6">
      <c r="A95" s="2754"/>
      <c r="C95" s="13" t="s">
        <v>5060</v>
      </c>
      <c r="F95" s="2033">
        <v>1611228</v>
      </c>
    </row>
    <row r="96" spans="1:6">
      <c r="A96" s="2754"/>
      <c r="C96" s="13" t="s">
        <v>5061</v>
      </c>
      <c r="F96" s="2033">
        <v>1138274</v>
      </c>
    </row>
    <row r="97" spans="1:6">
      <c r="A97" s="2754"/>
      <c r="B97" s="17"/>
      <c r="C97" s="2402" t="s">
        <v>6064</v>
      </c>
      <c r="F97" s="2033">
        <v>58921</v>
      </c>
    </row>
    <row r="98" spans="1:6">
      <c r="A98" s="2754"/>
      <c r="C98" s="2402" t="s">
        <v>5879</v>
      </c>
      <c r="F98" s="2500">
        <v>32431180</v>
      </c>
    </row>
    <row r="99" spans="1:6">
      <c r="A99" s="2754"/>
      <c r="C99" s="2402" t="s">
        <v>5867</v>
      </c>
      <c r="F99" s="2500">
        <v>3207229</v>
      </c>
    </row>
    <row r="100" spans="1:6">
      <c r="A100" s="2754"/>
      <c r="C100" s="2402" t="s">
        <v>5868</v>
      </c>
      <c r="F100" s="2500">
        <v>7842330</v>
      </c>
    </row>
    <row r="101" spans="1:6">
      <c r="A101" s="2754"/>
      <c r="C101" s="2402" t="s">
        <v>6285</v>
      </c>
      <c r="F101" s="2500">
        <v>3170074</v>
      </c>
    </row>
    <row r="102" spans="1:6">
      <c r="A102" s="2754"/>
      <c r="C102" s="2402" t="s">
        <v>5079</v>
      </c>
      <c r="F102" s="2500">
        <v>2249946</v>
      </c>
    </row>
    <row r="103" spans="1:6">
      <c r="A103" s="2754"/>
      <c r="C103" s="2402" t="s">
        <v>5869</v>
      </c>
      <c r="F103" s="2500">
        <v>11211327</v>
      </c>
    </row>
    <row r="104" spans="1:6">
      <c r="A104" s="2754"/>
      <c r="C104" s="2402" t="s">
        <v>5063</v>
      </c>
      <c r="F104" s="2500">
        <v>367229</v>
      </c>
    </row>
    <row r="105" spans="1:6">
      <c r="A105" s="2754"/>
      <c r="C105" s="2402" t="s">
        <v>5870</v>
      </c>
      <c r="F105" s="2500">
        <v>408728259</v>
      </c>
    </row>
    <row r="106" spans="1:6">
      <c r="A106" s="2754"/>
      <c r="C106" s="2402" t="s">
        <v>5871</v>
      </c>
      <c r="F106" s="2500">
        <v>9502230</v>
      </c>
    </row>
    <row r="107" spans="1:6">
      <c r="A107" s="2754"/>
      <c r="C107" s="2402" t="s">
        <v>5083</v>
      </c>
      <c r="F107" s="2500">
        <v>99019</v>
      </c>
    </row>
    <row r="108" spans="1:6">
      <c r="A108" s="2754"/>
      <c r="C108" s="2402" t="s">
        <v>5872</v>
      </c>
      <c r="F108" s="2500">
        <v>321972</v>
      </c>
    </row>
    <row r="109" spans="1:6">
      <c r="A109" s="2754"/>
      <c r="C109" s="2402" t="s">
        <v>6827</v>
      </c>
      <c r="F109" s="2500">
        <v>2047</v>
      </c>
    </row>
    <row r="110" spans="1:6">
      <c r="A110" s="2754"/>
      <c r="C110" s="2402" t="s">
        <v>5881</v>
      </c>
      <c r="F110" s="2500">
        <v>36266485</v>
      </c>
    </row>
    <row r="111" spans="1:6">
      <c r="A111" s="2754"/>
      <c r="C111" s="2402" t="s">
        <v>5066</v>
      </c>
      <c r="F111" s="2500">
        <v>147935</v>
      </c>
    </row>
    <row r="112" spans="1:6">
      <c r="A112" s="2754"/>
      <c r="C112" s="2402" t="s">
        <v>5873</v>
      </c>
      <c r="F112" s="2500">
        <v>8397150</v>
      </c>
    </row>
    <row r="113" spans="1:6">
      <c r="A113" s="2754"/>
      <c r="C113" s="2402" t="s">
        <v>5874</v>
      </c>
      <c r="F113" s="2500">
        <v>124656249</v>
      </c>
    </row>
    <row r="114" spans="1:6">
      <c r="A114" s="2754"/>
      <c r="C114" s="2402" t="s">
        <v>5084</v>
      </c>
      <c r="F114" s="2500">
        <v>99489363</v>
      </c>
    </row>
    <row r="115" spans="1:6">
      <c r="A115" s="2754"/>
      <c r="C115" s="2402" t="s">
        <v>6065</v>
      </c>
      <c r="F115" s="2500">
        <v>55507009</v>
      </c>
    </row>
    <row r="116" spans="1:6">
      <c r="A116" s="2754"/>
      <c r="C116" s="2402" t="s">
        <v>5875</v>
      </c>
      <c r="F116" s="2500">
        <v>111743</v>
      </c>
    </row>
    <row r="117" spans="1:6">
      <c r="A117" s="2754"/>
      <c r="C117" s="2402" t="s">
        <v>5877</v>
      </c>
      <c r="F117" s="2500">
        <v>1920826</v>
      </c>
    </row>
    <row r="118" spans="1:6">
      <c r="A118" s="2754"/>
      <c r="C118" s="2402" t="s">
        <v>5069</v>
      </c>
      <c r="F118" s="2500">
        <v>445000</v>
      </c>
    </row>
    <row r="119" spans="1:6">
      <c r="A119" s="2754"/>
      <c r="C119" s="2402" t="s">
        <v>5070</v>
      </c>
      <c r="F119" s="2500">
        <v>39477429</v>
      </c>
    </row>
    <row r="120" spans="1:6">
      <c r="A120" s="2754"/>
      <c r="C120" s="2402" t="s">
        <v>6286</v>
      </c>
      <c r="F120" s="2500">
        <v>58713</v>
      </c>
    </row>
    <row r="121" spans="1:6">
      <c r="A121" s="2754"/>
      <c r="C121" s="2402" t="s">
        <v>5073</v>
      </c>
      <c r="F121" s="2500">
        <v>243019</v>
      </c>
    </row>
    <row r="122" spans="1:6">
      <c r="A122" s="2754"/>
      <c r="C122" s="2402" t="s">
        <v>5882</v>
      </c>
      <c r="F122" s="2500">
        <v>1403473</v>
      </c>
    </row>
    <row r="123" spans="1:6">
      <c r="A123" s="2754"/>
      <c r="C123" s="2402" t="s">
        <v>5884</v>
      </c>
      <c r="F123" s="2500">
        <v>1353083</v>
      </c>
    </row>
    <row r="124" spans="1:6">
      <c r="A124" s="2754"/>
      <c r="C124" s="2402" t="s">
        <v>6828</v>
      </c>
      <c r="F124" s="2500">
        <v>393802671</v>
      </c>
    </row>
    <row r="125" spans="1:6">
      <c r="A125" s="2754"/>
      <c r="F125" s="2500"/>
    </row>
    <row r="126" spans="1:6">
      <c r="A126" s="2754"/>
      <c r="F126" s="2500"/>
    </row>
    <row r="127" spans="1:6">
      <c r="A127" s="2754"/>
      <c r="F127" s="3034"/>
    </row>
    <row r="128" spans="1:6">
      <c r="A128" s="2675"/>
      <c r="C128" s="13" t="s">
        <v>5486</v>
      </c>
      <c r="F128" s="2035">
        <f>SUM(F94:F127)</f>
        <v>1246136944</v>
      </c>
    </row>
    <row r="129" spans="1:7">
      <c r="A129" s="2675"/>
      <c r="E129" s="2678"/>
      <c r="F129" s="2500"/>
    </row>
    <row r="130" spans="1:7" ht="15.75">
      <c r="A130" s="3035" t="s">
        <v>671</v>
      </c>
      <c r="B130" s="17" t="s">
        <v>5487</v>
      </c>
      <c r="C130" s="1464"/>
      <c r="E130" s="2678"/>
      <c r="F130" s="2501">
        <f>SUM(F128+F91+F85+F83+F81)</f>
        <v>1682428128</v>
      </c>
    </row>
    <row r="131" spans="1:7" ht="15.75" thickBot="1">
      <c r="A131" s="2039"/>
      <c r="B131" s="2713"/>
      <c r="C131" s="2713"/>
      <c r="D131" s="2713"/>
      <c r="E131" s="2273"/>
      <c r="F131" s="2040"/>
    </row>
    <row r="133" spans="1:7">
      <c r="A133" s="13" t="s">
        <v>402</v>
      </c>
      <c r="F133" s="16"/>
    </row>
    <row r="134" spans="1:7">
      <c r="A134" s="16" t="s">
        <v>403</v>
      </c>
      <c r="B134" s="16"/>
      <c r="C134" s="16"/>
      <c r="D134" s="16"/>
      <c r="E134" s="16"/>
      <c r="F134" s="16"/>
    </row>
    <row r="135" spans="1:7" ht="15.75" thickBot="1">
      <c r="A135" s="13" t="str">
        <f>A72</f>
        <v xml:space="preserve">Niagara Mohawk Power Corporation </v>
      </c>
      <c r="B135" s="16"/>
      <c r="C135" s="16"/>
      <c r="D135" s="16"/>
      <c r="E135" s="552" t="str">
        <f>'Data Sheet'!$C$40</f>
        <v>April 30, 2025</v>
      </c>
      <c r="F135" s="13" t="str">
        <f>'Data Sheet'!$C$38</f>
        <v>December 31, 2024</v>
      </c>
    </row>
    <row r="136" spans="1:7">
      <c r="A136" s="2027"/>
      <c r="B136" s="2197"/>
      <c r="C136" s="2197"/>
      <c r="D136" s="2197"/>
      <c r="E136" s="2197"/>
      <c r="F136" s="1964"/>
    </row>
    <row r="137" spans="1:7">
      <c r="A137" s="3667" t="s">
        <v>3254</v>
      </c>
      <c r="B137" s="3517"/>
      <c r="C137" s="3517"/>
      <c r="D137" s="3517"/>
      <c r="E137" s="3517"/>
      <c r="F137" s="3668"/>
    </row>
    <row r="138" spans="1:7">
      <c r="A138" s="2754"/>
      <c r="F138" s="2678"/>
    </row>
    <row r="139" spans="1:7">
      <c r="A139" s="3030"/>
      <c r="B139" s="1947"/>
      <c r="C139" s="3031" t="s">
        <v>2494</v>
      </c>
      <c r="D139" s="3031"/>
      <c r="E139" s="3031"/>
      <c r="F139" s="3210" t="s">
        <v>1795</v>
      </c>
    </row>
    <row r="140" spans="1:7">
      <c r="A140" s="3032"/>
      <c r="B140" s="1024"/>
      <c r="C140" s="3033" t="s">
        <v>2935</v>
      </c>
      <c r="D140" s="3033"/>
      <c r="E140" s="3033"/>
      <c r="F140" s="3211" t="s">
        <v>2936</v>
      </c>
    </row>
    <row r="141" spans="1:7">
      <c r="A141" s="2754"/>
      <c r="F141" s="3212"/>
      <c r="G141" s="1870"/>
    </row>
    <row r="142" spans="1:7">
      <c r="A142" s="2754" t="s">
        <v>677</v>
      </c>
      <c r="B142" s="17" t="s">
        <v>395</v>
      </c>
      <c r="F142" s="2041"/>
      <c r="G142" s="1870"/>
    </row>
    <row r="143" spans="1:7">
      <c r="A143" s="2675"/>
      <c r="C143" s="13" t="s">
        <v>5488</v>
      </c>
      <c r="F143" s="2036">
        <v>-224290</v>
      </c>
      <c r="G143" s="1870"/>
    </row>
    <row r="144" spans="1:7">
      <c r="A144" s="2675"/>
      <c r="C144" s="13" t="s">
        <v>5075</v>
      </c>
      <c r="F144" s="2038">
        <v>-24864695</v>
      </c>
      <c r="G144" s="1692"/>
    </row>
    <row r="145" spans="1:7">
      <c r="A145" s="2675"/>
      <c r="F145" s="2036"/>
    </row>
    <row r="146" spans="1:7">
      <c r="A146" s="2675"/>
      <c r="F146" s="2036">
        <v>0</v>
      </c>
    </row>
    <row r="147" spans="1:7">
      <c r="A147" s="2675"/>
      <c r="C147" s="13" t="s">
        <v>5489</v>
      </c>
      <c r="F147" s="2502">
        <f>SUM(F143:F146)</f>
        <v>-25088985</v>
      </c>
    </row>
    <row r="148" spans="1:7">
      <c r="A148" s="2754"/>
      <c r="F148" s="2504"/>
      <c r="G148" s="260"/>
    </row>
    <row r="149" spans="1:7">
      <c r="A149" s="2754"/>
      <c r="F149" s="2503"/>
      <c r="G149" s="260"/>
    </row>
    <row r="150" spans="1:7">
      <c r="A150" s="2754"/>
      <c r="F150" s="2503"/>
      <c r="G150" s="260"/>
    </row>
    <row r="151" spans="1:7">
      <c r="A151" s="2754" t="s">
        <v>1904</v>
      </c>
      <c r="B151" s="17" t="s">
        <v>396</v>
      </c>
      <c r="C151" s="16"/>
      <c r="F151" s="2503"/>
      <c r="G151" s="260"/>
    </row>
    <row r="152" spans="1:7">
      <c r="A152" s="2754"/>
      <c r="C152" s="13" t="s">
        <v>5076</v>
      </c>
      <c r="F152" s="2503">
        <v>-3783274</v>
      </c>
      <c r="G152" s="260"/>
    </row>
    <row r="153" spans="1:7">
      <c r="A153" s="2754"/>
      <c r="C153" s="13" t="s">
        <v>5077</v>
      </c>
      <c r="F153" s="2503">
        <v>-90650</v>
      </c>
      <c r="G153" s="260"/>
    </row>
    <row r="154" spans="1:7">
      <c r="A154" s="2754"/>
      <c r="C154" s="13" t="s">
        <v>5866</v>
      </c>
      <c r="F154" s="2503">
        <v>-16633561</v>
      </c>
      <c r="G154" s="260"/>
    </row>
    <row r="155" spans="1:7">
      <c r="A155" s="2754"/>
      <c r="C155" s="13" t="s">
        <v>5078</v>
      </c>
      <c r="F155" s="2503">
        <v>-64876931</v>
      </c>
    </row>
    <row r="156" spans="1:7">
      <c r="A156" s="2754"/>
      <c r="C156" s="13" t="s">
        <v>6287</v>
      </c>
      <c r="D156" s="16"/>
      <c r="E156" s="16"/>
      <c r="F156" s="2503">
        <v>-8171516</v>
      </c>
    </row>
    <row r="157" spans="1:7">
      <c r="A157" s="2675"/>
      <c r="C157" s="13" t="s">
        <v>5079</v>
      </c>
      <c r="D157" s="16"/>
      <c r="E157" s="16"/>
      <c r="F157" s="2503">
        <v>-2363085</v>
      </c>
    </row>
    <row r="158" spans="1:7">
      <c r="A158" s="2754"/>
      <c r="C158" s="1464" t="s">
        <v>6288</v>
      </c>
      <c r="F158" s="2503">
        <v>-66095722</v>
      </c>
      <c r="G158" s="260"/>
    </row>
    <row r="159" spans="1:7">
      <c r="A159" s="2754"/>
      <c r="C159" s="1464" t="s">
        <v>5062</v>
      </c>
      <c r="F159" s="2503">
        <v>-93667411</v>
      </c>
      <c r="G159" s="260"/>
    </row>
    <row r="160" spans="1:7">
      <c r="A160" s="2754"/>
      <c r="C160" s="1464" t="s">
        <v>5880</v>
      </c>
      <c r="F160" s="2503">
        <v>-9997976</v>
      </c>
      <c r="G160" s="260"/>
    </row>
    <row r="161" spans="1:7">
      <c r="A161" s="2754"/>
      <c r="C161" s="1464" t="s">
        <v>5080</v>
      </c>
      <c r="F161" s="2503">
        <v>-412465835</v>
      </c>
      <c r="G161" s="260"/>
    </row>
    <row r="162" spans="1:7">
      <c r="A162" s="2754"/>
      <c r="C162" s="1464" t="s">
        <v>5482</v>
      </c>
      <c r="F162" s="2503">
        <v>-838469</v>
      </c>
      <c r="G162" s="260"/>
    </row>
    <row r="163" spans="1:7">
      <c r="A163" s="2754"/>
      <c r="C163" s="1464" t="s">
        <v>5081</v>
      </c>
      <c r="F163" s="2503">
        <v>-3924330</v>
      </c>
      <c r="G163" s="260"/>
    </row>
    <row r="164" spans="1:7">
      <c r="A164" s="2754"/>
      <c r="C164" s="1464" t="s">
        <v>5082</v>
      </c>
      <c r="F164" s="2503">
        <v>-11666202</v>
      </c>
      <c r="G164" s="260"/>
    </row>
    <row r="165" spans="1:7">
      <c r="A165" s="2754"/>
      <c r="C165" s="1464" t="s">
        <v>5064</v>
      </c>
      <c r="F165" s="2503">
        <v>-124656249</v>
      </c>
      <c r="G165" s="260"/>
    </row>
    <row r="166" spans="1:7">
      <c r="A166" s="2754"/>
      <c r="C166" s="1464" t="s">
        <v>5483</v>
      </c>
      <c r="F166" s="2503">
        <v>-39273423</v>
      </c>
      <c r="G166" s="260"/>
    </row>
    <row r="167" spans="1:7">
      <c r="A167" s="2754"/>
      <c r="C167" s="1464" t="s">
        <v>5065</v>
      </c>
      <c r="F167" s="2503">
        <v>-167632254</v>
      </c>
      <c r="G167" s="260"/>
    </row>
    <row r="168" spans="1:7">
      <c r="A168" s="2754"/>
      <c r="C168" s="1464" t="s">
        <v>5067</v>
      </c>
      <c r="F168" s="2503">
        <v>-33300397</v>
      </c>
      <c r="G168" s="260"/>
    </row>
    <row r="169" spans="1:7">
      <c r="A169" s="2754"/>
      <c r="C169" s="1464" t="s">
        <v>5085</v>
      </c>
      <c r="F169" s="2503">
        <v>-216059124</v>
      </c>
      <c r="G169" s="260"/>
    </row>
    <row r="170" spans="1:7">
      <c r="A170" s="2754"/>
      <c r="C170" s="1464" t="s">
        <v>5086</v>
      </c>
      <c r="F170" s="2503">
        <v>-157223832</v>
      </c>
      <c r="G170" s="260"/>
    </row>
    <row r="171" spans="1:7">
      <c r="A171" s="2754"/>
      <c r="C171" s="1464" t="s">
        <v>5087</v>
      </c>
      <c r="F171" s="2503">
        <v>-51931076</v>
      </c>
      <c r="G171" s="260"/>
    </row>
    <row r="172" spans="1:7">
      <c r="A172" s="2754"/>
      <c r="C172" s="1464" t="s">
        <v>5088</v>
      </c>
      <c r="F172" s="2503">
        <v>-292096394</v>
      </c>
      <c r="G172" s="260"/>
    </row>
    <row r="173" spans="1:7">
      <c r="A173" s="2754"/>
      <c r="C173" s="1464" t="s">
        <v>5876</v>
      </c>
      <c r="F173" s="2503">
        <v>-9262949</v>
      </c>
      <c r="G173" s="260"/>
    </row>
    <row r="174" spans="1:7">
      <c r="A174" s="2754"/>
      <c r="C174" s="1464" t="s">
        <v>5068</v>
      </c>
      <c r="F174" s="2503">
        <v>-99330</v>
      </c>
      <c r="G174" s="260"/>
    </row>
    <row r="175" spans="1:7">
      <c r="A175" s="2754"/>
      <c r="C175" s="17" t="s">
        <v>5071</v>
      </c>
      <c r="F175" s="2503">
        <v>-354281</v>
      </c>
      <c r="G175" s="260"/>
    </row>
    <row r="176" spans="1:7">
      <c r="A176" s="2754"/>
      <c r="C176" s="1464" t="s">
        <v>5072</v>
      </c>
      <c r="F176" s="2503">
        <v>-1638216</v>
      </c>
      <c r="G176" s="260"/>
    </row>
    <row r="177" spans="1:7">
      <c r="A177" s="2754"/>
      <c r="C177" s="1464" t="s">
        <v>5878</v>
      </c>
      <c r="F177" s="2503">
        <v>-3667603</v>
      </c>
      <c r="G177" s="260"/>
    </row>
    <row r="178" spans="1:7">
      <c r="A178" s="2754"/>
      <c r="C178" s="13" t="s">
        <v>5074</v>
      </c>
      <c r="F178" s="2503">
        <v>-1607626</v>
      </c>
      <c r="G178" s="260"/>
    </row>
    <row r="179" spans="1:7">
      <c r="A179" s="2754"/>
      <c r="C179" s="17" t="s">
        <v>5883</v>
      </c>
      <c r="F179" s="2503">
        <v>-166057</v>
      </c>
      <c r="G179" s="260"/>
    </row>
    <row r="180" spans="1:7">
      <c r="A180" s="2754"/>
      <c r="C180" s="17"/>
      <c r="F180" s="2503"/>
      <c r="G180" s="260"/>
    </row>
    <row r="181" spans="1:7">
      <c r="A181" s="2754"/>
      <c r="C181" s="17"/>
      <c r="F181" s="2503"/>
      <c r="G181" s="260"/>
    </row>
    <row r="182" spans="1:7">
      <c r="A182" s="2754"/>
      <c r="C182" s="17"/>
      <c r="F182" s="2503"/>
      <c r="G182" s="260"/>
    </row>
    <row r="183" spans="1:7">
      <c r="A183" s="2754"/>
      <c r="C183" s="17"/>
      <c r="F183" s="2503"/>
      <c r="G183" s="260"/>
    </row>
    <row r="184" spans="1:7">
      <c r="A184" s="2754"/>
      <c r="C184" s="17"/>
      <c r="F184" s="2503"/>
      <c r="G184" s="260"/>
    </row>
    <row r="185" spans="1:7">
      <c r="A185" s="2754"/>
      <c r="C185" s="17"/>
      <c r="F185" s="3213"/>
      <c r="G185" s="260"/>
    </row>
    <row r="186" spans="1:7">
      <c r="A186" s="2754"/>
      <c r="C186" s="17"/>
      <c r="F186" s="2504">
        <f>SUM(F152:F185)</f>
        <v>-1793543773</v>
      </c>
      <c r="G186" s="260"/>
    </row>
    <row r="187" spans="1:7">
      <c r="A187" s="2675"/>
      <c r="F187" s="2503"/>
      <c r="G187" s="260"/>
    </row>
    <row r="188" spans="1:7">
      <c r="A188" s="3314" t="s">
        <v>1912</v>
      </c>
      <c r="B188" s="3315" t="s">
        <v>5490</v>
      </c>
      <c r="C188" s="3315"/>
      <c r="F188" s="2503">
        <f>F186+F147</f>
        <v>-1818632758</v>
      </c>
      <c r="G188" s="1727"/>
    </row>
    <row r="189" spans="1:7">
      <c r="A189" s="2754"/>
      <c r="C189" s="17"/>
      <c r="F189" s="2033"/>
      <c r="G189" s="1727"/>
    </row>
    <row r="190" spans="1:7">
      <c r="A190" s="2754"/>
      <c r="C190" s="17"/>
      <c r="F190" s="2033"/>
      <c r="G190" s="1727"/>
    </row>
    <row r="191" spans="1:7">
      <c r="A191" s="2754"/>
      <c r="C191" s="17"/>
      <c r="F191" s="2033"/>
    </row>
    <row r="192" spans="1:7">
      <c r="A192" s="2754"/>
      <c r="C192" s="17"/>
      <c r="F192" s="2033"/>
    </row>
    <row r="193" spans="1:6">
      <c r="A193" s="2754"/>
      <c r="C193" s="17"/>
      <c r="F193" s="2033"/>
    </row>
    <row r="194" spans="1:6">
      <c r="A194" s="2754"/>
      <c r="C194" s="17"/>
      <c r="F194" s="2033"/>
    </row>
    <row r="195" spans="1:6">
      <c r="A195" s="2754"/>
      <c r="C195" s="17"/>
      <c r="F195" s="2033"/>
    </row>
    <row r="196" spans="1:6">
      <c r="A196" s="2754"/>
      <c r="C196" s="17"/>
      <c r="F196" s="2033"/>
    </row>
    <row r="197" spans="1:6" ht="15.75" thickBot="1">
      <c r="A197" s="2039"/>
      <c r="B197" s="2713"/>
      <c r="C197" s="2800"/>
      <c r="D197" s="2713"/>
      <c r="E197" s="2713"/>
      <c r="F197" s="2042"/>
    </row>
    <row r="199" spans="1:6">
      <c r="A199" s="13" t="s">
        <v>402</v>
      </c>
      <c r="F199" s="16"/>
    </row>
    <row r="200" spans="1:6">
      <c r="A200" s="16" t="s">
        <v>404</v>
      </c>
      <c r="B200" s="16"/>
      <c r="C200" s="16"/>
      <c r="D200" s="16"/>
      <c r="E200" s="16"/>
      <c r="F200" s="16"/>
    </row>
  </sheetData>
  <mergeCells count="3">
    <mergeCell ref="A78:E78"/>
    <mergeCell ref="A79:E79"/>
    <mergeCell ref="A137:F137"/>
  </mergeCells>
  <printOptions horizontalCentered="1" verticalCentered="1"/>
  <pageMargins left="0.5" right="0.5" top="0.5" bottom="0.5" header="0.5" footer="0.5"/>
  <pageSetup scale="67" fitToHeight="3" orientation="portrait" r:id="rId1"/>
  <headerFooter alignWithMargins="0"/>
  <rowBreaks count="2" manualBreakCount="2">
    <brk id="70" max="16383" man="1"/>
    <brk id="134" max="5" man="1"/>
  </rowBreaks>
  <customProperties>
    <customPr name="_pios_id" r:id="rId2"/>
  </customPropertie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ransitionEvaluation="1">
    <tabColor rgb="FF92D050"/>
  </sheetPr>
  <dimension ref="A1:AT200"/>
  <sheetViews>
    <sheetView view="pageBreakPreview" topLeftCell="F1" zoomScale="60" zoomScaleNormal="60" workbookViewId="0">
      <selection activeCell="P1" sqref="P1:AR1048576"/>
    </sheetView>
  </sheetViews>
  <sheetFormatPr defaultColWidth="9.6640625" defaultRowHeight="15"/>
  <cols>
    <col min="1" max="1" width="4.6640625" style="13" customWidth="1"/>
    <col min="2" max="2" width="30.6640625" style="13" customWidth="1"/>
    <col min="3" max="4" width="18.6640625" style="13" customWidth="1"/>
    <col min="5" max="6" width="16.6640625" style="13" customWidth="1"/>
    <col min="7" max="7" width="24.44140625" style="13" customWidth="1"/>
    <col min="8" max="13" width="18.6640625" style="13" customWidth="1"/>
    <col min="14" max="14" width="5.6640625" style="13" customWidth="1"/>
    <col min="15" max="15" width="9.6640625" style="13" customWidth="1"/>
    <col min="16" max="16" width="16.21875" bestFit="1" customWidth="1"/>
    <col min="17" max="17" width="13.6640625" customWidth="1"/>
    <col min="18" max="20" width="21.44140625" customWidth="1"/>
    <col min="21" max="25" width="12.6640625" customWidth="1"/>
    <col min="26" max="26" width="22.6640625" customWidth="1"/>
    <col min="27" max="27" width="15.6640625" bestFit="1" customWidth="1"/>
    <col min="28" max="28" width="12.6640625" customWidth="1"/>
    <col min="29" max="29" width="15.5546875" customWidth="1"/>
    <col min="30" max="30" width="32" bestFit="1" customWidth="1"/>
    <col min="31" max="31" width="14" customWidth="1"/>
    <col min="32" max="32" width="13.5546875" bestFit="1" customWidth="1"/>
    <col min="33" max="33" width="12" bestFit="1" customWidth="1"/>
    <col min="34" max="34" width="9.6640625" bestFit="1" customWidth="1"/>
    <col min="36" max="36" width="17" bestFit="1" customWidth="1"/>
    <col min="37" max="37" width="9.6640625" bestFit="1" customWidth="1"/>
    <col min="38" max="38" width="17.21875" bestFit="1" customWidth="1"/>
    <col min="39" max="39" width="13" customWidth="1"/>
    <col min="40" max="40" width="17" bestFit="1" customWidth="1"/>
    <col min="41" max="41" width="9.6640625" bestFit="1" customWidth="1"/>
    <col min="42" max="42" width="16.21875" bestFit="1" customWidth="1"/>
    <col min="43" max="43" width="14" customWidth="1"/>
    <col min="45" max="16384" width="9.6640625" style="13"/>
  </cols>
  <sheetData>
    <row r="1" spans="1:46" ht="12.75" customHeight="1">
      <c r="A1" s="1962" t="s">
        <v>1757</v>
      </c>
      <c r="B1" s="2197"/>
      <c r="C1" s="2197"/>
      <c r="D1" s="2052" t="s">
        <v>5792</v>
      </c>
      <c r="E1" s="2052" t="s">
        <v>3219</v>
      </c>
      <c r="F1" s="2052" t="s">
        <v>1760</v>
      </c>
      <c r="G1" s="1964"/>
      <c r="H1" s="1962" t="s">
        <v>1757</v>
      </c>
      <c r="I1" s="2050"/>
      <c r="J1" s="2052" t="s">
        <v>5792</v>
      </c>
      <c r="K1" s="2050"/>
      <c r="L1" s="2050" t="s">
        <v>3219</v>
      </c>
      <c r="M1" s="2052" t="s">
        <v>1760</v>
      </c>
      <c r="N1" s="1964"/>
    </row>
    <row r="2" spans="1:46" ht="12.75" customHeight="1">
      <c r="A2" s="1967" t="str">
        <f>'Data Sheet'!$C$25</f>
        <v xml:space="preserve">Niagara Mohawk Power Corporation </v>
      </c>
      <c r="D2" s="90" t="s">
        <v>1121</v>
      </c>
      <c r="E2" s="559" t="str">
        <f>'Data Sheet'!$C$40</f>
        <v>April 30, 2025</v>
      </c>
      <c r="F2" s="92" t="str">
        <f>'Data Sheet'!$C$38</f>
        <v>December 31, 2024</v>
      </c>
      <c r="G2" s="1968"/>
      <c r="H2" s="1967" t="str">
        <f>'Data Sheet'!$C$25</f>
        <v xml:space="preserve">Niagara Mohawk Power Corporation </v>
      </c>
      <c r="I2" s="80"/>
      <c r="J2" s="90" t="s">
        <v>1121</v>
      </c>
      <c r="K2" s="80"/>
      <c r="L2" s="560" t="str">
        <f>'Data Sheet'!$C$40</f>
        <v>April 30, 2025</v>
      </c>
      <c r="M2" s="92" t="str">
        <f>'Data Sheet'!$C$38</f>
        <v>December 31, 2024</v>
      </c>
      <c r="N2" s="1968"/>
    </row>
    <row r="3" spans="1:46" ht="15" customHeight="1">
      <c r="A3" s="2214" t="s">
        <v>405</v>
      </c>
      <c r="B3" s="190"/>
      <c r="C3" s="190"/>
      <c r="D3" s="190"/>
      <c r="E3" s="190"/>
      <c r="F3" s="190"/>
      <c r="G3" s="2054"/>
      <c r="H3" s="2214" t="s">
        <v>406</v>
      </c>
      <c r="I3" s="190"/>
      <c r="J3" s="190"/>
      <c r="K3" s="190"/>
      <c r="L3" s="190"/>
      <c r="M3" s="190"/>
      <c r="N3" s="2054"/>
    </row>
    <row r="4" spans="1:46" ht="15" customHeight="1">
      <c r="A4" s="1967"/>
      <c r="B4" s="13" t="s">
        <v>407</v>
      </c>
      <c r="G4" s="1968"/>
      <c r="H4" s="2291" t="s">
        <v>408</v>
      </c>
      <c r="N4" s="1968"/>
      <c r="AS4" s="1696"/>
      <c r="AT4" s="1696"/>
    </row>
    <row r="5" spans="1:46" ht="12.75" customHeight="1">
      <c r="A5" s="1967"/>
      <c r="B5" s="13" t="s">
        <v>409</v>
      </c>
      <c r="G5" s="1968"/>
      <c r="H5" s="2291" t="s">
        <v>410</v>
      </c>
      <c r="N5" s="1968"/>
    </row>
    <row r="6" spans="1:46" ht="12.75" customHeight="1">
      <c r="A6" s="1967"/>
      <c r="B6" s="13" t="s">
        <v>411</v>
      </c>
      <c r="G6" s="1968"/>
      <c r="H6" s="1967" t="s">
        <v>412</v>
      </c>
      <c r="N6" s="1968"/>
    </row>
    <row r="7" spans="1:46" ht="12.75" customHeight="1">
      <c r="A7" s="1967"/>
      <c r="B7" s="13" t="s">
        <v>413</v>
      </c>
      <c r="G7" s="1968"/>
      <c r="H7" s="1967" t="s">
        <v>414</v>
      </c>
      <c r="N7" s="1968"/>
    </row>
    <row r="8" spans="1:46" ht="12.75" customHeight="1">
      <c r="A8" s="1967"/>
      <c r="B8" s="13" t="s">
        <v>415</v>
      </c>
      <c r="G8" s="1968"/>
      <c r="H8" s="1967" t="s">
        <v>416</v>
      </c>
      <c r="N8" s="1968"/>
    </row>
    <row r="9" spans="1:46" ht="12.75" customHeight="1">
      <c r="A9" s="1967"/>
      <c r="B9" s="13" t="s">
        <v>417</v>
      </c>
      <c r="G9" s="1968"/>
      <c r="H9" s="1967" t="s">
        <v>418</v>
      </c>
      <c r="N9" s="1968"/>
    </row>
    <row r="10" spans="1:46" ht="12.75" customHeight="1">
      <c r="A10" s="1967"/>
      <c r="B10" s="13" t="s">
        <v>419</v>
      </c>
      <c r="G10" s="1968"/>
      <c r="H10" s="1967"/>
      <c r="N10" s="1968"/>
    </row>
    <row r="11" spans="1:46" ht="15.75" customHeight="1">
      <c r="A11" s="1967"/>
      <c r="B11" s="13" t="s">
        <v>420</v>
      </c>
      <c r="G11" s="1968"/>
      <c r="H11" s="1967" t="s">
        <v>421</v>
      </c>
      <c r="N11" s="1968"/>
    </row>
    <row r="12" spans="1:46" ht="12.75" customHeight="1">
      <c r="A12" s="1967"/>
      <c r="B12" s="13" t="s">
        <v>422</v>
      </c>
      <c r="G12" s="1968"/>
      <c r="H12" s="1967"/>
      <c r="N12" s="1968"/>
    </row>
    <row r="13" spans="1:46" ht="12.75" customHeight="1">
      <c r="A13" s="1967"/>
      <c r="B13" s="13" t="s">
        <v>423</v>
      </c>
      <c r="G13" s="1968"/>
      <c r="H13" s="1967" t="s">
        <v>424</v>
      </c>
      <c r="N13" s="1968"/>
    </row>
    <row r="14" spans="1:46" ht="12.75" customHeight="1">
      <c r="A14" s="1967"/>
      <c r="B14" s="13" t="s">
        <v>425</v>
      </c>
      <c r="G14" s="1968"/>
      <c r="H14" s="1967"/>
      <c r="N14" s="1968"/>
    </row>
    <row r="15" spans="1:46" ht="12.75" customHeight="1">
      <c r="A15" s="1974"/>
      <c r="B15" s="88"/>
      <c r="C15" s="903" t="s">
        <v>426</v>
      </c>
      <c r="D15" s="190"/>
      <c r="E15" s="88"/>
      <c r="F15" s="88"/>
      <c r="G15" s="2225"/>
      <c r="H15" s="2214" t="s">
        <v>427</v>
      </c>
      <c r="I15" s="190"/>
      <c r="J15" s="903" t="s">
        <v>428</v>
      </c>
      <c r="K15" s="190"/>
      <c r="L15" s="190"/>
      <c r="M15" s="190"/>
      <c r="N15" s="2054"/>
    </row>
    <row r="16" spans="1:46" ht="12.75" customHeight="1">
      <c r="A16" s="1969"/>
      <c r="B16" s="90"/>
      <c r="C16" s="90"/>
      <c r="D16" s="245" t="s">
        <v>429</v>
      </c>
      <c r="E16" s="90"/>
      <c r="F16" s="90"/>
      <c r="G16" s="2224"/>
      <c r="H16" s="1967"/>
      <c r="I16" s="90"/>
      <c r="J16" s="90"/>
      <c r="K16" s="90"/>
      <c r="L16" s="92"/>
      <c r="M16" s="245" t="s">
        <v>430</v>
      </c>
      <c r="N16" s="2200"/>
    </row>
    <row r="17" spans="1:14" ht="12.75" customHeight="1">
      <c r="A17" s="1969"/>
      <c r="B17" s="245" t="s">
        <v>431</v>
      </c>
      <c r="C17" s="245" t="s">
        <v>432</v>
      </c>
      <c r="D17" s="245" t="s">
        <v>433</v>
      </c>
      <c r="E17" s="245" t="s">
        <v>434</v>
      </c>
      <c r="F17" s="245" t="s">
        <v>435</v>
      </c>
      <c r="G17" s="2224"/>
      <c r="H17" s="1969" t="s">
        <v>436</v>
      </c>
      <c r="I17" s="245" t="s">
        <v>429</v>
      </c>
      <c r="J17" s="245" t="s">
        <v>2912</v>
      </c>
      <c r="K17" s="245" t="s">
        <v>2913</v>
      </c>
      <c r="L17" s="245" t="s">
        <v>437</v>
      </c>
      <c r="M17" s="245" t="s">
        <v>438</v>
      </c>
      <c r="N17" s="2200"/>
    </row>
    <row r="18" spans="1:14" ht="12.75" customHeight="1">
      <c r="A18" s="1969" t="s">
        <v>1686</v>
      </c>
      <c r="B18" s="245" t="s">
        <v>439</v>
      </c>
      <c r="C18" s="245" t="s">
        <v>440</v>
      </c>
      <c r="D18" s="245" t="s">
        <v>441</v>
      </c>
      <c r="E18" s="245" t="s">
        <v>497</v>
      </c>
      <c r="F18" s="245" t="s">
        <v>497</v>
      </c>
      <c r="G18" s="2200" t="s">
        <v>291</v>
      </c>
      <c r="H18" s="1969" t="s">
        <v>442</v>
      </c>
      <c r="I18" s="245" t="s">
        <v>443</v>
      </c>
      <c r="J18" s="245" t="s">
        <v>444</v>
      </c>
      <c r="K18" s="245" t="s">
        <v>444</v>
      </c>
      <c r="L18" s="245" t="s">
        <v>444</v>
      </c>
      <c r="M18" s="245" t="s">
        <v>444</v>
      </c>
      <c r="N18" s="2200" t="s">
        <v>1686</v>
      </c>
    </row>
    <row r="19" spans="1:14" ht="12.75" customHeight="1">
      <c r="A19" s="1977" t="s">
        <v>1689</v>
      </c>
      <c r="B19" s="277" t="s">
        <v>2935</v>
      </c>
      <c r="C19" s="277" t="s">
        <v>2936</v>
      </c>
      <c r="D19" s="277" t="s">
        <v>2937</v>
      </c>
      <c r="E19" s="277" t="s">
        <v>2938</v>
      </c>
      <c r="F19" s="277" t="s">
        <v>2268</v>
      </c>
      <c r="G19" s="2201" t="s">
        <v>2269</v>
      </c>
      <c r="H19" s="1977" t="s">
        <v>2270</v>
      </c>
      <c r="I19" s="277" t="s">
        <v>2271</v>
      </c>
      <c r="J19" s="277" t="s">
        <v>2272</v>
      </c>
      <c r="K19" s="277" t="s">
        <v>2273</v>
      </c>
      <c r="L19" s="277" t="s">
        <v>2274</v>
      </c>
      <c r="M19" s="277" t="s">
        <v>2275</v>
      </c>
      <c r="N19" s="2201" t="s">
        <v>1689</v>
      </c>
    </row>
    <row r="20" spans="1:14">
      <c r="A20" s="1969"/>
      <c r="B20" s="90" t="s">
        <v>445</v>
      </c>
      <c r="C20" s="90"/>
      <c r="D20" s="90"/>
      <c r="E20" s="90"/>
      <c r="F20" s="90"/>
      <c r="G20" s="2224"/>
      <c r="H20" s="1967"/>
      <c r="I20" s="90"/>
      <c r="J20" s="90"/>
      <c r="K20" s="90"/>
      <c r="L20" s="90"/>
      <c r="M20" s="90"/>
      <c r="N20" s="2287"/>
    </row>
    <row r="21" spans="1:14">
      <c r="A21" s="1969">
        <v>1</v>
      </c>
      <c r="B21" s="90" t="s">
        <v>446</v>
      </c>
      <c r="C21" s="265">
        <v>5698741</v>
      </c>
      <c r="D21" s="265"/>
      <c r="E21" s="265">
        <v>-8232907</v>
      </c>
      <c r="F21" s="265">
        <v>11171331</v>
      </c>
      <c r="G21" s="2250">
        <v>13705497</v>
      </c>
      <c r="H21" s="2567">
        <v>0</v>
      </c>
      <c r="I21" s="265"/>
      <c r="J21" s="265">
        <v>-5133887</v>
      </c>
      <c r="K21" s="2566">
        <v>-5945695</v>
      </c>
      <c r="L21" s="265"/>
      <c r="M21" s="265">
        <f>E21-J21-K21-C77</f>
        <v>-4</v>
      </c>
      <c r="N21" s="2287">
        <v>1</v>
      </c>
    </row>
    <row r="22" spans="1:14">
      <c r="A22" s="1969">
        <v>2</v>
      </c>
      <c r="B22" s="90" t="s">
        <v>447</v>
      </c>
      <c r="C22" s="261">
        <v>1711014</v>
      </c>
      <c r="D22" s="265"/>
      <c r="E22" s="261">
        <v>46436876</v>
      </c>
      <c r="F22" s="261">
        <v>46763532</v>
      </c>
      <c r="G22" s="2076">
        <v>0</v>
      </c>
      <c r="H22" s="2292">
        <v>1384358</v>
      </c>
      <c r="I22" s="265"/>
      <c r="J22" s="261">
        <v>25817298</v>
      </c>
      <c r="K22" s="261">
        <v>6034458</v>
      </c>
      <c r="L22" s="261"/>
      <c r="M22" s="261">
        <f t="shared" ref="M22:M23" si="0">E22-J22-K22-C78</f>
        <v>14585120</v>
      </c>
      <c r="N22" s="2287">
        <v>2</v>
      </c>
    </row>
    <row r="23" spans="1:14">
      <c r="A23" s="1969">
        <v>3</v>
      </c>
      <c r="B23" s="90" t="s">
        <v>5089</v>
      </c>
      <c r="C23" s="261">
        <v>4297</v>
      </c>
      <c r="D23" s="261"/>
      <c r="E23" s="261">
        <v>387515</v>
      </c>
      <c r="F23" s="261">
        <v>388497</v>
      </c>
      <c r="G23" s="2076">
        <v>0</v>
      </c>
      <c r="H23" s="2292">
        <v>3315</v>
      </c>
      <c r="I23" s="261"/>
      <c r="J23" s="261">
        <v>371269</v>
      </c>
      <c r="K23" s="261">
        <v>16246</v>
      </c>
      <c r="L23" s="261"/>
      <c r="M23" s="261">
        <f t="shared" si="0"/>
        <v>0</v>
      </c>
      <c r="N23" s="2287">
        <v>3</v>
      </c>
    </row>
    <row r="24" spans="1:14">
      <c r="A24" s="1969">
        <v>4</v>
      </c>
      <c r="B24" s="90" t="s">
        <v>6289</v>
      </c>
      <c r="C24" s="261">
        <v>550</v>
      </c>
      <c r="D24" s="261"/>
      <c r="E24" s="261"/>
      <c r="F24" s="261"/>
      <c r="G24" s="2076">
        <v>-550</v>
      </c>
      <c r="H24" s="2292">
        <v>0</v>
      </c>
      <c r="I24" s="265"/>
      <c r="J24" s="261"/>
      <c r="K24" s="261"/>
      <c r="L24" s="261"/>
      <c r="M24" s="261"/>
      <c r="N24" s="2287">
        <v>4</v>
      </c>
    </row>
    <row r="25" spans="1:14">
      <c r="A25" s="1969">
        <v>5</v>
      </c>
      <c r="B25" s="90" t="s">
        <v>448</v>
      </c>
      <c r="C25" s="223">
        <f t="shared" ref="C25:M25" si="1">SUM(C21:C24)</f>
        <v>7414602</v>
      </c>
      <c r="D25" s="223">
        <f t="shared" si="1"/>
        <v>0</v>
      </c>
      <c r="E25" s="223">
        <f t="shared" si="1"/>
        <v>38591484</v>
      </c>
      <c r="F25" s="223">
        <f t="shared" si="1"/>
        <v>58323360</v>
      </c>
      <c r="G25" s="2226">
        <f t="shared" si="1"/>
        <v>13704947</v>
      </c>
      <c r="H25" s="2293">
        <f t="shared" si="1"/>
        <v>1387673</v>
      </c>
      <c r="I25" s="223">
        <f t="shared" si="1"/>
        <v>0</v>
      </c>
      <c r="J25" s="223">
        <f>SUM(J21:J24)</f>
        <v>21054680</v>
      </c>
      <c r="K25" s="223">
        <f t="shared" si="1"/>
        <v>105009</v>
      </c>
      <c r="L25" s="223">
        <f t="shared" si="1"/>
        <v>0</v>
      </c>
      <c r="M25" s="223">
        <f t="shared" si="1"/>
        <v>14585116</v>
      </c>
      <c r="N25" s="2287">
        <v>5</v>
      </c>
    </row>
    <row r="26" spans="1:14">
      <c r="A26" s="1969"/>
      <c r="B26" s="90" t="s">
        <v>449</v>
      </c>
      <c r="C26" s="261"/>
      <c r="D26" s="261"/>
      <c r="E26" s="261"/>
      <c r="F26" s="261"/>
      <c r="G26" s="2076"/>
      <c r="H26" s="2292"/>
      <c r="I26" s="261"/>
      <c r="J26" s="261"/>
      <c r="K26" s="261"/>
      <c r="L26" s="261"/>
      <c r="M26" s="261"/>
      <c r="N26" s="2287"/>
    </row>
    <row r="27" spans="1:14">
      <c r="A27" s="1969">
        <v>6</v>
      </c>
      <c r="B27" s="90" t="s">
        <v>6290</v>
      </c>
      <c r="C27" s="261">
        <v>0</v>
      </c>
      <c r="D27" s="261">
        <v>3499382</v>
      </c>
      <c r="E27" s="261">
        <v>-11147446</v>
      </c>
      <c r="F27" s="261">
        <v>4644501</v>
      </c>
      <c r="G27" s="2076">
        <v>19291329</v>
      </c>
      <c r="H27" s="2292">
        <v>0</v>
      </c>
      <c r="I27" s="265"/>
      <c r="J27" s="261">
        <v>-8183839</v>
      </c>
      <c r="K27" s="261">
        <v>-4040742</v>
      </c>
      <c r="L27" s="261"/>
      <c r="M27" s="261">
        <f t="shared" ref="M27:M32" si="2">E27-J27-K27-C83</f>
        <v>0</v>
      </c>
      <c r="N27" s="2287">
        <v>6</v>
      </c>
    </row>
    <row r="28" spans="1:14">
      <c r="A28" s="1969">
        <v>7</v>
      </c>
      <c r="B28" s="90" t="s">
        <v>5885</v>
      </c>
      <c r="C28" s="261">
        <v>0</v>
      </c>
      <c r="D28" s="261">
        <v>-2466956</v>
      </c>
      <c r="E28" s="261">
        <v>13750000</v>
      </c>
      <c r="F28" s="261">
        <v>0</v>
      </c>
      <c r="G28" s="2076">
        <v>-16216956</v>
      </c>
      <c r="H28" s="2292">
        <v>0</v>
      </c>
      <c r="I28" s="261"/>
      <c r="J28" s="261">
        <v>13750000</v>
      </c>
      <c r="K28" s="261"/>
      <c r="L28" s="261"/>
      <c r="M28" s="261">
        <f t="shared" si="2"/>
        <v>0</v>
      </c>
      <c r="N28" s="2287">
        <v>7</v>
      </c>
    </row>
    <row r="29" spans="1:14">
      <c r="A29" s="1969">
        <v>8</v>
      </c>
      <c r="B29" s="90" t="s">
        <v>5415</v>
      </c>
      <c r="C29" s="261">
        <v>25744</v>
      </c>
      <c r="D29" s="261"/>
      <c r="E29" s="261">
        <v>1212683</v>
      </c>
      <c r="F29" s="261">
        <v>1286801</v>
      </c>
      <c r="G29" s="2076">
        <v>0</v>
      </c>
      <c r="H29" s="2292">
        <v>-48374</v>
      </c>
      <c r="I29" s="261"/>
      <c r="J29" s="261">
        <v>1114027</v>
      </c>
      <c r="K29" s="261">
        <v>98656</v>
      </c>
      <c r="L29" s="261"/>
      <c r="M29" s="261">
        <f t="shared" si="2"/>
        <v>0</v>
      </c>
      <c r="N29" s="2287">
        <v>8</v>
      </c>
    </row>
    <row r="30" spans="1:14">
      <c r="A30" s="1969">
        <v>9</v>
      </c>
      <c r="B30" s="90" t="s">
        <v>5416</v>
      </c>
      <c r="C30" s="261">
        <v>-884326</v>
      </c>
      <c r="D30" s="261"/>
      <c r="E30" s="261">
        <v>32026145</v>
      </c>
      <c r="F30" s="261">
        <v>30072751</v>
      </c>
      <c r="G30" s="2076">
        <v>-49471</v>
      </c>
      <c r="H30" s="2292">
        <v>1019597</v>
      </c>
      <c r="I30" s="261"/>
      <c r="J30" s="261">
        <v>25173212</v>
      </c>
      <c r="K30" s="261">
        <v>6852933</v>
      </c>
      <c r="L30" s="261"/>
      <c r="M30" s="261">
        <f t="shared" si="2"/>
        <v>0</v>
      </c>
      <c r="N30" s="2287">
        <v>9</v>
      </c>
    </row>
    <row r="31" spans="1:14">
      <c r="A31" s="1969">
        <v>10</v>
      </c>
      <c r="B31" s="90" t="s">
        <v>5417</v>
      </c>
      <c r="C31" s="261">
        <v>3680946</v>
      </c>
      <c r="D31" s="261"/>
      <c r="E31" s="261">
        <v>77627023</v>
      </c>
      <c r="F31" s="261">
        <v>75743366</v>
      </c>
      <c r="G31" s="2076">
        <v>0</v>
      </c>
      <c r="H31" s="2292">
        <v>5564603</v>
      </c>
      <c r="I31" s="261"/>
      <c r="J31" s="261">
        <v>643733</v>
      </c>
      <c r="K31" s="261">
        <v>164176</v>
      </c>
      <c r="L31" s="261"/>
      <c r="M31" s="261">
        <f t="shared" si="2"/>
        <v>76819114</v>
      </c>
      <c r="N31" s="2287">
        <v>10</v>
      </c>
    </row>
    <row r="32" spans="1:14">
      <c r="A32" s="1969">
        <v>11</v>
      </c>
      <c r="B32" s="90" t="s">
        <v>6291</v>
      </c>
      <c r="C32" s="261">
        <v>8845</v>
      </c>
      <c r="D32" s="261"/>
      <c r="E32" s="261">
        <v>402737</v>
      </c>
      <c r="F32" s="261">
        <v>388515</v>
      </c>
      <c r="G32" s="2076">
        <v>550</v>
      </c>
      <c r="H32" s="2292">
        <v>23617</v>
      </c>
      <c r="I32" s="261"/>
      <c r="J32" s="261">
        <v>59510</v>
      </c>
      <c r="K32" s="261">
        <v>12631</v>
      </c>
      <c r="L32" s="261"/>
      <c r="M32" s="261">
        <f t="shared" si="2"/>
        <v>330596</v>
      </c>
      <c r="N32" s="2287">
        <v>11</v>
      </c>
    </row>
    <row r="33" spans="1:14">
      <c r="A33" s="1969">
        <v>12</v>
      </c>
      <c r="B33" s="90"/>
      <c r="C33" s="261"/>
      <c r="D33" s="261"/>
      <c r="E33" s="261"/>
      <c r="F33" s="261"/>
      <c r="G33" s="2076"/>
      <c r="H33" s="2292"/>
      <c r="I33" s="261"/>
      <c r="J33" s="261"/>
      <c r="K33" s="261"/>
      <c r="L33" s="261"/>
      <c r="M33" s="261"/>
      <c r="N33" s="2287">
        <v>12</v>
      </c>
    </row>
    <row r="34" spans="1:14">
      <c r="A34" s="1969">
        <v>13</v>
      </c>
      <c r="B34" s="90"/>
      <c r="C34" s="261"/>
      <c r="D34" s="261"/>
      <c r="E34" s="261"/>
      <c r="F34" s="261"/>
      <c r="G34" s="2076"/>
      <c r="H34" s="2292"/>
      <c r="I34" s="265"/>
      <c r="J34" s="261"/>
      <c r="K34" s="261"/>
      <c r="L34" s="261"/>
      <c r="M34" s="261"/>
      <c r="N34" s="2287">
        <v>13</v>
      </c>
    </row>
    <row r="35" spans="1:14">
      <c r="A35" s="1969">
        <v>14</v>
      </c>
      <c r="B35" s="90"/>
      <c r="C35" s="261"/>
      <c r="D35" s="261"/>
      <c r="E35" s="261"/>
      <c r="F35" s="261"/>
      <c r="G35" s="2076"/>
      <c r="H35" s="2292"/>
      <c r="I35" s="261"/>
      <c r="J35" s="261"/>
      <c r="K35" s="261"/>
      <c r="L35" s="261"/>
      <c r="M35" s="261"/>
      <c r="N35" s="2287">
        <v>14</v>
      </c>
    </row>
    <row r="36" spans="1:14">
      <c r="A36" s="1969">
        <v>15</v>
      </c>
      <c r="B36" s="90"/>
      <c r="C36" s="261"/>
      <c r="D36" s="261"/>
      <c r="E36" s="261"/>
      <c r="F36" s="261"/>
      <c r="G36" s="2076"/>
      <c r="H36" s="2292"/>
      <c r="I36" s="265"/>
      <c r="J36" s="261"/>
      <c r="K36" s="261"/>
      <c r="L36" s="261"/>
      <c r="M36" s="261"/>
      <c r="N36" s="2287">
        <v>15</v>
      </c>
    </row>
    <row r="37" spans="1:14">
      <c r="A37" s="1969">
        <v>16</v>
      </c>
      <c r="B37" s="90"/>
      <c r="C37" s="261"/>
      <c r="D37" s="261"/>
      <c r="E37" s="261"/>
      <c r="F37" s="261"/>
      <c r="G37" s="2076"/>
      <c r="H37" s="2292"/>
      <c r="I37" s="261"/>
      <c r="J37" s="261"/>
      <c r="K37" s="261"/>
      <c r="L37" s="261"/>
      <c r="M37" s="261"/>
      <c r="N37" s="2287">
        <v>16</v>
      </c>
    </row>
    <row r="38" spans="1:14">
      <c r="A38" s="1969">
        <v>17</v>
      </c>
      <c r="B38" s="90"/>
      <c r="C38" s="261"/>
      <c r="D38" s="261"/>
      <c r="E38" s="261"/>
      <c r="F38" s="261"/>
      <c r="G38" s="2076"/>
      <c r="H38" s="2292" t="s">
        <v>1746</v>
      </c>
      <c r="I38" s="261"/>
      <c r="J38" s="261"/>
      <c r="K38" s="261"/>
      <c r="L38" s="261"/>
      <c r="M38" s="261"/>
      <c r="N38" s="2287">
        <v>17</v>
      </c>
    </row>
    <row r="39" spans="1:14">
      <c r="A39" s="1969">
        <v>18</v>
      </c>
      <c r="B39" s="90"/>
      <c r="C39" s="261"/>
      <c r="D39" s="261"/>
      <c r="E39" s="261"/>
      <c r="F39" s="261"/>
      <c r="G39" s="2076"/>
      <c r="H39" s="2292" t="s">
        <v>1746</v>
      </c>
      <c r="I39" s="261"/>
      <c r="J39" s="261"/>
      <c r="K39" s="261"/>
      <c r="L39" s="261"/>
      <c r="M39" s="261"/>
      <c r="N39" s="2287">
        <v>18</v>
      </c>
    </row>
    <row r="40" spans="1:14">
      <c r="A40" s="1969">
        <v>19</v>
      </c>
      <c r="B40" s="90"/>
      <c r="C40" s="261"/>
      <c r="D40" s="261"/>
      <c r="E40" s="261"/>
      <c r="F40" s="261"/>
      <c r="G40" s="2076"/>
      <c r="H40" s="2292"/>
      <c r="I40" s="261"/>
      <c r="J40" s="261"/>
      <c r="K40" s="261"/>
      <c r="L40" s="261"/>
      <c r="M40" s="261"/>
      <c r="N40" s="2287">
        <v>19</v>
      </c>
    </row>
    <row r="41" spans="1:14">
      <c r="A41" s="1969">
        <v>20</v>
      </c>
      <c r="B41" s="90" t="s">
        <v>448</v>
      </c>
      <c r="C41" s="223">
        <f>SUM(C27:C40)</f>
        <v>2831209</v>
      </c>
      <c r="D41" s="223">
        <f t="shared" ref="D41:L41" si="3">SUM(D27:D40)</f>
        <v>1032426</v>
      </c>
      <c r="E41" s="223">
        <f>SUM(E27:E40)</f>
        <v>113871142</v>
      </c>
      <c r="F41" s="223">
        <f t="shared" si="3"/>
        <v>112135934</v>
      </c>
      <c r="G41" s="2226">
        <f t="shared" si="3"/>
        <v>3025452</v>
      </c>
      <c r="H41" s="2293">
        <f t="shared" si="3"/>
        <v>6559443</v>
      </c>
      <c r="I41" s="223">
        <f t="shared" si="3"/>
        <v>0</v>
      </c>
      <c r="J41" s="223">
        <f>SUM(J27:J40)</f>
        <v>32556643</v>
      </c>
      <c r="K41" s="223">
        <f>SUM(K27:K40)</f>
        <v>3087654</v>
      </c>
      <c r="L41" s="223">
        <f t="shared" si="3"/>
        <v>0</v>
      </c>
      <c r="M41" s="223">
        <f>SUM(M27:M40)</f>
        <v>77149710</v>
      </c>
      <c r="N41" s="2287">
        <v>20</v>
      </c>
    </row>
    <row r="42" spans="1:14">
      <c r="A42" s="1969"/>
      <c r="B42" s="90" t="s">
        <v>2403</v>
      </c>
      <c r="C42" s="261"/>
      <c r="D42" s="261"/>
      <c r="E42" s="261"/>
      <c r="F42" s="261"/>
      <c r="G42" s="2076"/>
      <c r="H42" s="2292"/>
      <c r="I42" s="261"/>
      <c r="J42" s="261"/>
      <c r="K42" s="261"/>
      <c r="L42" s="261"/>
      <c r="M42" s="261"/>
      <c r="N42" s="2287"/>
    </row>
    <row r="43" spans="1:14">
      <c r="A43" s="1969">
        <v>21</v>
      </c>
      <c r="B43" s="90" t="s">
        <v>5418</v>
      </c>
      <c r="C43" s="261">
        <v>8498743</v>
      </c>
      <c r="D43" s="261"/>
      <c r="E43" s="261">
        <v>255532119</v>
      </c>
      <c r="F43" s="261">
        <v>249487522</v>
      </c>
      <c r="G43" s="2076">
        <v>0</v>
      </c>
      <c r="H43" s="2292">
        <v>14543340</v>
      </c>
      <c r="I43" s="261"/>
      <c r="J43" s="261">
        <v>202304217</v>
      </c>
      <c r="K43" s="261">
        <v>52653329</v>
      </c>
      <c r="L43" s="261"/>
      <c r="M43" s="261">
        <f t="shared" ref="M43:M44" si="4">E43-J43-K43-C99</f>
        <v>-5070</v>
      </c>
      <c r="N43" s="2287">
        <v>21</v>
      </c>
    </row>
    <row r="44" spans="1:14">
      <c r="A44" s="1969">
        <v>22</v>
      </c>
      <c r="B44" s="90" t="s">
        <v>5419</v>
      </c>
      <c r="C44" s="261">
        <v>1639287</v>
      </c>
      <c r="D44" s="261"/>
      <c r="E44" s="261">
        <v>18899625</v>
      </c>
      <c r="F44" s="261">
        <v>18774332</v>
      </c>
      <c r="G44" s="2076">
        <v>0</v>
      </c>
      <c r="H44" s="2292">
        <v>1764580</v>
      </c>
      <c r="I44" s="261"/>
      <c r="J44" s="261">
        <v>15690588</v>
      </c>
      <c r="K44" s="261">
        <v>3209037</v>
      </c>
      <c r="L44" s="261"/>
      <c r="M44" s="261">
        <f t="shared" si="4"/>
        <v>0</v>
      </c>
      <c r="N44" s="2287">
        <v>22</v>
      </c>
    </row>
    <row r="45" spans="1:14">
      <c r="A45" s="1969">
        <v>23</v>
      </c>
      <c r="B45" s="90"/>
      <c r="C45" s="261"/>
      <c r="D45" s="261"/>
      <c r="E45" s="261"/>
      <c r="F45" s="261"/>
      <c r="G45" s="2076"/>
      <c r="H45" s="2292"/>
      <c r="I45" s="261"/>
      <c r="J45" s="261"/>
      <c r="K45" s="261"/>
      <c r="L45" s="261"/>
      <c r="M45" s="261"/>
      <c r="N45" s="2287">
        <v>23</v>
      </c>
    </row>
    <row r="46" spans="1:14">
      <c r="A46" s="1969">
        <v>24</v>
      </c>
      <c r="B46" s="90"/>
      <c r="C46" s="261"/>
      <c r="D46" s="261"/>
      <c r="E46" s="261"/>
      <c r="F46" s="261"/>
      <c r="G46" s="2076"/>
      <c r="H46" s="2292"/>
      <c r="I46" s="261"/>
      <c r="J46" s="261"/>
      <c r="K46" s="261"/>
      <c r="L46" s="261"/>
      <c r="M46" s="261"/>
      <c r="N46" s="2287">
        <v>24</v>
      </c>
    </row>
    <row r="47" spans="1:14">
      <c r="A47" s="1969">
        <v>25</v>
      </c>
      <c r="B47" s="90"/>
      <c r="C47" s="261"/>
      <c r="D47" s="261"/>
      <c r="E47" s="261"/>
      <c r="F47" s="261"/>
      <c r="G47" s="2076"/>
      <c r="H47" s="2292"/>
      <c r="I47" s="261"/>
      <c r="J47" s="261"/>
      <c r="K47" s="261"/>
      <c r="L47" s="261"/>
      <c r="M47" s="261"/>
      <c r="N47" s="2287">
        <v>25</v>
      </c>
    </row>
    <row r="48" spans="1:14">
      <c r="A48" s="1969">
        <v>26</v>
      </c>
      <c r="B48" s="90" t="s">
        <v>448</v>
      </c>
      <c r="C48" s="223">
        <f>SUM(C43:C47)</f>
        <v>10138030</v>
      </c>
      <c r="D48" s="223">
        <f t="shared" ref="D48:M48" si="5">SUM(D43:D47)</f>
        <v>0</v>
      </c>
      <c r="E48" s="223">
        <f t="shared" si="5"/>
        <v>274431744</v>
      </c>
      <c r="F48" s="223">
        <f t="shared" si="5"/>
        <v>268261854</v>
      </c>
      <c r="G48" s="2226">
        <f t="shared" si="5"/>
        <v>0</v>
      </c>
      <c r="H48" s="2293">
        <f t="shared" si="5"/>
        <v>16307920</v>
      </c>
      <c r="I48" s="223">
        <f t="shared" si="5"/>
        <v>0</v>
      </c>
      <c r="J48" s="223">
        <f>SUM(J43:J47)</f>
        <v>217994805</v>
      </c>
      <c r="K48" s="223">
        <f t="shared" si="5"/>
        <v>55862366</v>
      </c>
      <c r="L48" s="223">
        <f t="shared" si="5"/>
        <v>0</v>
      </c>
      <c r="M48" s="223">
        <f t="shared" si="5"/>
        <v>-5070</v>
      </c>
      <c r="N48" s="2287">
        <v>26</v>
      </c>
    </row>
    <row r="49" spans="1:15">
      <c r="A49" s="1969"/>
      <c r="B49" s="90" t="s">
        <v>1026</v>
      </c>
      <c r="C49" s="261"/>
      <c r="D49" s="261"/>
      <c r="E49" s="261"/>
      <c r="F49" s="261"/>
      <c r="G49" s="2076"/>
      <c r="H49" s="2292"/>
      <c r="I49" s="261"/>
      <c r="J49" s="261"/>
      <c r="K49" s="261"/>
      <c r="L49" s="261"/>
      <c r="M49" s="261"/>
      <c r="N49" s="2287"/>
    </row>
    <row r="50" spans="1:15">
      <c r="A50" s="1969">
        <v>27</v>
      </c>
      <c r="B50" s="90"/>
      <c r="C50" s="261"/>
      <c r="D50" s="261"/>
      <c r="E50" s="261"/>
      <c r="F50" s="261"/>
      <c r="G50" s="2076"/>
      <c r="H50" s="2292" t="s">
        <v>1746</v>
      </c>
      <c r="I50" s="261"/>
      <c r="J50" s="261"/>
      <c r="K50" s="261"/>
      <c r="L50" s="261"/>
      <c r="M50" s="261"/>
      <c r="N50" s="2287">
        <v>27</v>
      </c>
    </row>
    <row r="51" spans="1:15">
      <c r="A51" s="1969">
        <v>28</v>
      </c>
      <c r="B51" s="90" t="s">
        <v>2252</v>
      </c>
      <c r="C51" s="261">
        <v>18</v>
      </c>
      <c r="D51" s="261"/>
      <c r="E51" s="261"/>
      <c r="F51" s="261"/>
      <c r="G51" s="2076">
        <v>-18</v>
      </c>
      <c r="H51" s="2292">
        <v>0</v>
      </c>
      <c r="I51" s="261"/>
      <c r="J51" s="261"/>
      <c r="K51" s="261"/>
      <c r="L51" s="261"/>
      <c r="M51" s="261"/>
      <c r="N51" s="2287">
        <v>28</v>
      </c>
    </row>
    <row r="52" spans="1:15">
      <c r="A52" s="1969">
        <v>29</v>
      </c>
      <c r="B52" s="90"/>
      <c r="C52" s="90"/>
      <c r="D52" s="90"/>
      <c r="E52" s="90"/>
      <c r="F52" s="90"/>
      <c r="G52" s="2224"/>
      <c r="H52" s="1967"/>
      <c r="I52" s="90"/>
      <c r="J52" s="90"/>
      <c r="K52" s="90"/>
      <c r="L52" s="90"/>
      <c r="M52" s="90"/>
      <c r="N52" s="2287">
        <v>29</v>
      </c>
    </row>
    <row r="53" spans="1:15">
      <c r="A53" s="1969">
        <v>30</v>
      </c>
      <c r="B53" s="90"/>
      <c r="C53" s="261"/>
      <c r="D53" s="261"/>
      <c r="E53" s="261"/>
      <c r="F53" s="261"/>
      <c r="G53" s="2076"/>
      <c r="H53" s="2292"/>
      <c r="I53" s="261"/>
      <c r="J53" s="261"/>
      <c r="K53" s="261"/>
      <c r="L53" s="261"/>
      <c r="M53" s="261"/>
      <c r="N53" s="2287">
        <v>30</v>
      </c>
    </row>
    <row r="54" spans="1:15">
      <c r="A54" s="1969">
        <v>31</v>
      </c>
      <c r="B54" s="251"/>
      <c r="C54" s="261"/>
      <c r="D54" s="261"/>
      <c r="E54" s="261"/>
      <c r="F54" s="261"/>
      <c r="G54" s="2250"/>
      <c r="H54" s="2292"/>
      <c r="I54" s="261"/>
      <c r="J54" s="261"/>
      <c r="K54" s="261"/>
      <c r="L54" s="261"/>
      <c r="M54" s="261"/>
      <c r="N54" s="2287">
        <v>31</v>
      </c>
    </row>
    <row r="55" spans="1:15">
      <c r="A55" s="1969">
        <v>32</v>
      </c>
      <c r="B55" s="90"/>
      <c r="C55" s="90"/>
      <c r="D55" s="90"/>
      <c r="E55" s="90"/>
      <c r="F55" s="90"/>
      <c r="G55" s="2250"/>
      <c r="H55" s="1967"/>
      <c r="I55" s="90"/>
      <c r="J55" s="90"/>
      <c r="K55" s="90"/>
      <c r="L55" s="90"/>
      <c r="M55" s="90"/>
      <c r="N55" s="2287">
        <v>32</v>
      </c>
    </row>
    <row r="56" spans="1:15">
      <c r="A56" s="1969">
        <v>33</v>
      </c>
      <c r="B56" s="90"/>
      <c r="C56" s="261"/>
      <c r="D56" s="261"/>
      <c r="E56" s="261"/>
      <c r="F56" s="261"/>
      <c r="G56" s="2076"/>
      <c r="H56" s="2292"/>
      <c r="I56" s="261"/>
      <c r="J56" s="261"/>
      <c r="K56" s="261"/>
      <c r="L56" s="261"/>
      <c r="M56" s="261"/>
      <c r="N56" s="2287">
        <v>33</v>
      </c>
    </row>
    <row r="57" spans="1:15">
      <c r="A57" s="1969">
        <v>34</v>
      </c>
      <c r="B57" s="90"/>
      <c r="C57" s="90"/>
      <c r="D57" s="90"/>
      <c r="E57" s="90"/>
      <c r="F57" s="90"/>
      <c r="G57" s="2076"/>
      <c r="H57" s="1967"/>
      <c r="I57" s="90"/>
      <c r="J57" s="90"/>
      <c r="K57" s="90"/>
      <c r="L57" s="90"/>
      <c r="M57" s="90"/>
      <c r="N57" s="2287">
        <v>34</v>
      </c>
    </row>
    <row r="58" spans="1:15">
      <c r="A58" s="1969">
        <v>35</v>
      </c>
      <c r="B58" s="90"/>
      <c r="C58" s="90"/>
      <c r="D58" s="90"/>
      <c r="E58" s="90"/>
      <c r="F58" s="90"/>
      <c r="G58" s="2076"/>
      <c r="H58" s="1967"/>
      <c r="I58" s="90"/>
      <c r="J58" s="90"/>
      <c r="K58" s="90"/>
      <c r="L58" s="90"/>
      <c r="M58" s="90"/>
      <c r="N58" s="2287">
        <v>35</v>
      </c>
    </row>
    <row r="59" spans="1:15">
      <c r="A59" s="1969">
        <v>36</v>
      </c>
      <c r="B59" s="90"/>
      <c r="C59" s="261"/>
      <c r="D59" s="90"/>
      <c r="E59" s="90"/>
      <c r="F59" s="90"/>
      <c r="G59" s="2290"/>
      <c r="H59" s="2292"/>
      <c r="I59" s="261"/>
      <c r="J59" s="261"/>
      <c r="K59" s="261"/>
      <c r="L59" s="261"/>
      <c r="M59" s="261"/>
      <c r="N59" s="2287">
        <v>36</v>
      </c>
    </row>
    <row r="60" spans="1:15">
      <c r="A60" s="1969">
        <v>37</v>
      </c>
      <c r="B60" s="90"/>
      <c r="C60" s="90"/>
      <c r="D60" s="261"/>
      <c r="E60" s="261"/>
      <c r="F60" s="261"/>
      <c r="G60" s="2290"/>
      <c r="H60" s="2292"/>
      <c r="I60" s="261"/>
      <c r="J60" s="261"/>
      <c r="K60" s="261"/>
      <c r="L60" s="261"/>
      <c r="M60" s="261"/>
      <c r="N60" s="2287">
        <v>37</v>
      </c>
    </row>
    <row r="61" spans="1:15">
      <c r="A61" s="1969">
        <v>38</v>
      </c>
      <c r="B61" s="90"/>
      <c r="C61" s="261"/>
      <c r="D61" s="261"/>
      <c r="E61" s="261"/>
      <c r="F61" s="261"/>
      <c r="G61" s="2290"/>
      <c r="H61" s="2292"/>
      <c r="I61" s="261"/>
      <c r="J61" s="261"/>
      <c r="K61" s="261"/>
      <c r="L61" s="261"/>
      <c r="M61" s="261"/>
      <c r="N61" s="2287">
        <v>38</v>
      </c>
    </row>
    <row r="62" spans="1:15">
      <c r="A62" s="1969">
        <v>39</v>
      </c>
      <c r="B62" s="90"/>
      <c r="C62" s="90"/>
      <c r="D62" s="90"/>
      <c r="E62" s="90"/>
      <c r="F62" s="90"/>
      <c r="G62" s="2290"/>
      <c r="H62" s="2292"/>
      <c r="I62" s="261"/>
      <c r="J62" s="261"/>
      <c r="K62" s="261"/>
      <c r="L62" s="261"/>
      <c r="M62" s="261"/>
      <c r="N62" s="2287">
        <v>39</v>
      </c>
    </row>
    <row r="63" spans="1:15" ht="15.75" thickBot="1">
      <c r="A63" s="2276">
        <v>40</v>
      </c>
      <c r="B63" s="2230" t="s">
        <v>159</v>
      </c>
      <c r="C63" s="2568">
        <f>C25+C41+C48+SUM(C49:C62)</f>
        <v>20383859</v>
      </c>
      <c r="D63" s="2569">
        <f t="shared" ref="D63:M63" si="6">D25+D41+D48+SUM(D49:D62)</f>
        <v>1032426</v>
      </c>
      <c r="E63" s="2569">
        <f t="shared" si="6"/>
        <v>426894370</v>
      </c>
      <c r="F63" s="2569">
        <f t="shared" si="6"/>
        <v>438721148</v>
      </c>
      <c r="G63" s="2570">
        <f t="shared" si="6"/>
        <v>16730381</v>
      </c>
      <c r="H63" s="2571">
        <f>H25+H41+H48+SUM(H49:H62)</f>
        <v>24255036</v>
      </c>
      <c r="I63" s="2569">
        <f t="shared" si="6"/>
        <v>0</v>
      </c>
      <c r="J63" s="2568">
        <f>J25+J41+J48+SUM(J49:J62)</f>
        <v>271606128</v>
      </c>
      <c r="K63" s="2569">
        <f>K25+K41+K48+SUM(K49:K62)</f>
        <v>59055029</v>
      </c>
      <c r="L63" s="2264">
        <f t="shared" si="6"/>
        <v>0</v>
      </c>
      <c r="M63" s="2264">
        <f t="shared" si="6"/>
        <v>91729756</v>
      </c>
      <c r="N63" s="2238">
        <v>40</v>
      </c>
      <c r="O63" s="1701"/>
    </row>
    <row r="64" spans="1:15" ht="12.75" customHeight="1">
      <c r="A64" s="246"/>
      <c r="E64" s="1500"/>
      <c r="N64" s="246"/>
    </row>
    <row r="65" spans="1:14" ht="18">
      <c r="A65" s="13" t="s">
        <v>1027</v>
      </c>
      <c r="C65" s="334"/>
      <c r="H65" s="13" t="str">
        <f>A65</f>
        <v>FERC FORM NO.1 (ED.  12-96) NYPSC Modified-96</v>
      </c>
      <c r="J65" s="10"/>
    </row>
    <row r="66" spans="1:14" ht="15.75" thickBot="1">
      <c r="A66" s="16" t="s">
        <v>1028</v>
      </c>
      <c r="B66" s="16"/>
      <c r="C66" s="16"/>
      <c r="D66" s="16"/>
      <c r="E66" s="16"/>
      <c r="F66" s="16"/>
      <c r="G66" s="16"/>
      <c r="H66" s="16" t="s">
        <v>1029</v>
      </c>
      <c r="I66" s="16"/>
      <c r="J66" s="16"/>
      <c r="K66" s="16"/>
      <c r="L66" s="16"/>
      <c r="M66" s="16"/>
      <c r="N66" s="16"/>
    </row>
    <row r="67" spans="1:14" ht="12.75" customHeight="1">
      <c r="A67" s="1962" t="s">
        <v>1757</v>
      </c>
      <c r="B67" s="2197"/>
      <c r="C67" s="2197"/>
      <c r="D67" s="2052" t="s">
        <v>1307</v>
      </c>
      <c r="E67" s="2052" t="s">
        <v>1759</v>
      </c>
      <c r="F67" s="2052" t="s">
        <v>1760</v>
      </c>
      <c r="G67" s="1964"/>
      <c r="H67" s="1962"/>
      <c r="I67" s="2197"/>
      <c r="J67" s="2197"/>
      <c r="K67" s="2197"/>
      <c r="L67" s="2197"/>
      <c r="M67" s="2197"/>
      <c r="N67" s="1964"/>
    </row>
    <row r="68" spans="1:14" ht="12.75" customHeight="1">
      <c r="A68" s="2675" t="str">
        <f>'Data Sheet'!$C$25</f>
        <v xml:space="preserve">Niagara Mohawk Power Corporation </v>
      </c>
      <c r="D68" s="90" t="s">
        <v>5792</v>
      </c>
      <c r="E68" s="90" t="s">
        <v>3219</v>
      </c>
      <c r="F68" s="59"/>
      <c r="G68" s="2678"/>
      <c r="H68" s="2675"/>
      <c r="M68" s="32"/>
      <c r="N68" s="2678"/>
    </row>
    <row r="69" spans="1:14" ht="12.75" customHeight="1">
      <c r="A69" s="2675"/>
      <c r="D69" s="90" t="s">
        <v>1121</v>
      </c>
      <c r="E69" s="553" t="str">
        <f>'Data Sheet'!$C$40</f>
        <v>April 30, 2025</v>
      </c>
      <c r="F69" s="92" t="str">
        <f>'Data Sheet'!$C$38</f>
        <v>December 31, 2024</v>
      </c>
      <c r="G69" s="2678"/>
      <c r="H69" s="2675"/>
      <c r="I69" s="260"/>
      <c r="L69" s="552"/>
      <c r="N69" s="2678"/>
    </row>
    <row r="70" spans="1:14">
      <c r="A70" s="2214" t="s">
        <v>406</v>
      </c>
      <c r="B70" s="190"/>
      <c r="C70" s="190"/>
      <c r="D70" s="190"/>
      <c r="E70" s="190"/>
      <c r="F70" s="190"/>
      <c r="G70" s="2054"/>
      <c r="H70" s="2675"/>
      <c r="N70" s="2678"/>
    </row>
    <row r="71" spans="1:14" ht="12.75" customHeight="1">
      <c r="A71" s="2214" t="s">
        <v>428</v>
      </c>
      <c r="B71" s="190"/>
      <c r="C71" s="190"/>
      <c r="D71" s="190"/>
      <c r="E71" s="190"/>
      <c r="F71" s="190"/>
      <c r="G71" s="2054"/>
      <c r="H71" s="2675"/>
      <c r="N71" s="2678"/>
    </row>
    <row r="72" spans="1:14" ht="12.75" customHeight="1">
      <c r="A72" s="2754"/>
      <c r="B72" s="90"/>
      <c r="C72" s="245" t="s">
        <v>1403</v>
      </c>
      <c r="D72" s="245" t="s">
        <v>1030</v>
      </c>
      <c r="E72" s="245" t="s">
        <v>1031</v>
      </c>
      <c r="F72" s="90"/>
      <c r="G72" s="2224"/>
      <c r="H72" s="2675"/>
      <c r="N72" s="2751"/>
    </row>
    <row r="73" spans="1:14" ht="12.75" customHeight="1">
      <c r="A73" s="2754"/>
      <c r="B73" s="245" t="s">
        <v>431</v>
      </c>
      <c r="C73" s="245" t="s">
        <v>1032</v>
      </c>
      <c r="D73" s="245" t="s">
        <v>1033</v>
      </c>
      <c r="E73" s="245" t="s">
        <v>1034</v>
      </c>
      <c r="F73" s="92"/>
      <c r="G73" s="2131"/>
      <c r="H73" s="2675"/>
      <c r="N73" s="2751"/>
    </row>
    <row r="74" spans="1:14" ht="12.75" customHeight="1">
      <c r="A74" s="2754" t="s">
        <v>1686</v>
      </c>
      <c r="B74" s="245" t="s">
        <v>439</v>
      </c>
      <c r="C74" s="245" t="s">
        <v>1035</v>
      </c>
      <c r="D74" s="245" t="s">
        <v>1036</v>
      </c>
      <c r="E74" s="245" t="s">
        <v>1037</v>
      </c>
      <c r="F74" s="245" t="s">
        <v>2252</v>
      </c>
      <c r="G74" s="2200" t="s">
        <v>2252</v>
      </c>
      <c r="H74" s="2675"/>
      <c r="N74" s="2751"/>
    </row>
    <row r="75" spans="1:14" ht="12.75" customHeight="1">
      <c r="A75" s="2677" t="s">
        <v>1689</v>
      </c>
      <c r="B75" s="277" t="s">
        <v>2935</v>
      </c>
      <c r="C75" s="277" t="s">
        <v>168</v>
      </c>
      <c r="D75" s="277" t="s">
        <v>169</v>
      </c>
      <c r="E75" s="277" t="s">
        <v>170</v>
      </c>
      <c r="F75" s="277" t="s">
        <v>171</v>
      </c>
      <c r="G75" s="2201" t="s">
        <v>1038</v>
      </c>
      <c r="H75" s="2675"/>
      <c r="N75" s="2751"/>
    </row>
    <row r="76" spans="1:14">
      <c r="A76" s="2754"/>
      <c r="B76" s="90" t="s">
        <v>445</v>
      </c>
      <c r="C76" s="90"/>
      <c r="D76" s="90"/>
      <c r="E76" s="90"/>
      <c r="F76" s="90"/>
      <c r="G76" s="2224"/>
      <c r="H76" s="2675"/>
      <c r="N76" s="2751"/>
    </row>
    <row r="77" spans="1:14">
      <c r="A77" s="2754">
        <v>1</v>
      </c>
      <c r="B77" s="90" t="s">
        <v>446</v>
      </c>
      <c r="C77" s="265">
        <f>E21-J21-K21+4</f>
        <v>2846679</v>
      </c>
      <c r="D77" s="265"/>
      <c r="E77" s="265"/>
      <c r="F77" s="77"/>
      <c r="G77" s="2250"/>
      <c r="H77" s="3038"/>
      <c r="I77" s="336"/>
      <c r="J77" s="336"/>
      <c r="K77" s="260"/>
      <c r="L77" s="260"/>
      <c r="M77" s="336"/>
      <c r="N77" s="2751"/>
    </row>
    <row r="78" spans="1:14">
      <c r="A78" s="2754">
        <v>2</v>
      </c>
      <c r="B78" s="90" t="s">
        <v>447</v>
      </c>
      <c r="C78" s="261"/>
      <c r="D78" s="265"/>
      <c r="E78" s="261"/>
      <c r="F78" s="261"/>
      <c r="G78" s="2250"/>
      <c r="H78" s="3013"/>
      <c r="I78" s="336"/>
      <c r="J78" s="260"/>
      <c r="K78" s="260"/>
      <c r="L78" s="260"/>
      <c r="M78" s="260"/>
      <c r="N78" s="2751"/>
    </row>
    <row r="79" spans="1:14">
      <c r="A79" s="2754">
        <v>3</v>
      </c>
      <c r="B79" s="90" t="s">
        <v>4882</v>
      </c>
      <c r="C79" s="261"/>
      <c r="D79" s="261"/>
      <c r="E79" s="261"/>
      <c r="F79" s="261"/>
      <c r="G79" s="2076"/>
      <c r="H79" s="3669" t="s">
        <v>1039</v>
      </c>
      <c r="I79" s="3670"/>
      <c r="J79" s="3670"/>
      <c r="K79" s="3670"/>
      <c r="L79" s="3670"/>
      <c r="M79" s="3670"/>
      <c r="N79" s="3671"/>
    </row>
    <row r="80" spans="1:14">
      <c r="A80" s="2754">
        <v>4</v>
      </c>
      <c r="B80" s="90" t="s">
        <v>5182</v>
      </c>
      <c r="C80" s="261"/>
      <c r="D80" s="261"/>
      <c r="E80" s="261"/>
      <c r="F80" s="261"/>
      <c r="G80" s="2076"/>
      <c r="H80" s="3669"/>
      <c r="I80" s="3670"/>
      <c r="J80" s="3670"/>
      <c r="K80" s="3670"/>
      <c r="L80" s="3670"/>
      <c r="M80" s="3670"/>
      <c r="N80" s="3671"/>
    </row>
    <row r="81" spans="1:14">
      <c r="A81" s="2754">
        <v>5</v>
      </c>
      <c r="B81" s="90" t="s">
        <v>448</v>
      </c>
      <c r="C81" s="223">
        <f>SUM(C77:C80)</f>
        <v>2846679</v>
      </c>
      <c r="D81" s="223">
        <f>SUM(D77:D80)</f>
        <v>0</v>
      </c>
      <c r="E81" s="223">
        <f>SUM(E77:E80)</f>
        <v>0</v>
      </c>
      <c r="F81" s="223">
        <f>SUM(F77:F80)</f>
        <v>0</v>
      </c>
      <c r="G81" s="2226">
        <f>SUM(G77:G80)</f>
        <v>0</v>
      </c>
      <c r="H81" s="3669"/>
      <c r="I81" s="3670"/>
      <c r="J81" s="3670"/>
      <c r="K81" s="3670"/>
      <c r="L81" s="3670"/>
      <c r="M81" s="3670"/>
      <c r="N81" s="3671"/>
    </row>
    <row r="82" spans="1:14">
      <c r="A82" s="2754"/>
      <c r="B82" s="90" t="s">
        <v>449</v>
      </c>
      <c r="C82" s="261"/>
      <c r="D82" s="261"/>
      <c r="E82" s="261"/>
      <c r="F82" s="261"/>
      <c r="G82" s="2076"/>
      <c r="H82" s="3669"/>
      <c r="I82" s="3670"/>
      <c r="J82" s="3670"/>
      <c r="K82" s="3670"/>
      <c r="L82" s="3670"/>
      <c r="M82" s="3670"/>
      <c r="N82" s="3671"/>
    </row>
    <row r="83" spans="1:14">
      <c r="A83" s="2754">
        <v>6</v>
      </c>
      <c r="B83" s="90" t="s">
        <v>4883</v>
      </c>
      <c r="C83" s="261">
        <f>E27-J27-K27</f>
        <v>1077135</v>
      </c>
      <c r="D83" s="261"/>
      <c r="E83" s="261"/>
      <c r="F83" s="77"/>
      <c r="G83" s="2076"/>
      <c r="H83" s="3669"/>
      <c r="I83" s="3670"/>
      <c r="J83" s="3670"/>
      <c r="K83" s="3670"/>
      <c r="L83" s="3670"/>
      <c r="M83" s="3670"/>
      <c r="N83" s="3671"/>
    </row>
    <row r="84" spans="1:14">
      <c r="A84" s="2754">
        <v>7</v>
      </c>
      <c r="B84" s="90" t="s">
        <v>5415</v>
      </c>
      <c r="C84" s="261"/>
      <c r="D84" s="261"/>
      <c r="E84" s="261"/>
      <c r="F84" s="261"/>
      <c r="G84" s="2076"/>
      <c r="H84" s="3669"/>
      <c r="I84" s="3670"/>
      <c r="J84" s="3670"/>
      <c r="K84" s="3670"/>
      <c r="L84" s="3670"/>
      <c r="M84" s="3670"/>
      <c r="N84" s="3671"/>
    </row>
    <row r="85" spans="1:14">
      <c r="A85" s="2754">
        <v>8</v>
      </c>
      <c r="B85" s="90" t="s">
        <v>5416</v>
      </c>
      <c r="C85" s="261"/>
      <c r="D85" s="261"/>
      <c r="E85" s="261"/>
      <c r="F85" s="261"/>
      <c r="G85" s="2076"/>
      <c r="H85" s="3669"/>
      <c r="I85" s="3670"/>
      <c r="J85" s="3670"/>
      <c r="K85" s="3670"/>
      <c r="L85" s="3670"/>
      <c r="M85" s="3670"/>
      <c r="N85" s="3671"/>
    </row>
    <row r="86" spans="1:14">
      <c r="A86" s="2754">
        <v>9</v>
      </c>
      <c r="B86" s="90" t="s">
        <v>5417</v>
      </c>
      <c r="C86" s="261"/>
      <c r="D86" s="261"/>
      <c r="E86" s="261"/>
      <c r="F86" s="261"/>
      <c r="G86" s="2076"/>
      <c r="H86" s="3669"/>
      <c r="I86" s="3670"/>
      <c r="J86" s="3670"/>
      <c r="K86" s="3670"/>
      <c r="L86" s="3670"/>
      <c r="M86" s="3670"/>
      <c r="N86" s="3671"/>
    </row>
    <row r="87" spans="1:14">
      <c r="A87" s="2754">
        <v>10</v>
      </c>
      <c r="B87" s="90"/>
      <c r="C87" s="261"/>
      <c r="D87" s="261"/>
      <c r="E87" s="261"/>
      <c r="F87" s="261"/>
      <c r="G87" s="2076"/>
      <c r="H87" s="3669"/>
      <c r="I87" s="3670"/>
      <c r="J87" s="3670"/>
      <c r="K87" s="3670"/>
      <c r="L87" s="3670"/>
      <c r="M87" s="3670"/>
      <c r="N87" s="3671"/>
    </row>
    <row r="88" spans="1:14">
      <c r="A88" s="2754">
        <v>11</v>
      </c>
      <c r="B88" s="90"/>
      <c r="C88" s="261"/>
      <c r="D88" s="261"/>
      <c r="E88" s="261"/>
      <c r="F88" s="261"/>
      <c r="G88" s="2076"/>
      <c r="H88" s="3669"/>
      <c r="I88" s="3670"/>
      <c r="J88" s="3670"/>
      <c r="K88" s="3670"/>
      <c r="L88" s="3670"/>
      <c r="M88" s="3670"/>
      <c r="N88" s="3671"/>
    </row>
    <row r="89" spans="1:14">
      <c r="A89" s="2754">
        <v>12</v>
      </c>
      <c r="B89" s="90"/>
      <c r="C89" s="261"/>
      <c r="D89" s="261"/>
      <c r="E89" s="261"/>
      <c r="F89" s="261"/>
      <c r="G89" s="2076"/>
      <c r="H89" s="3013"/>
      <c r="I89" s="260"/>
      <c r="J89" s="260"/>
      <c r="K89" s="260"/>
      <c r="L89" s="260"/>
      <c r="M89" s="260"/>
      <c r="N89" s="2751"/>
    </row>
    <row r="90" spans="1:14">
      <c r="A90" s="2754">
        <v>13</v>
      </c>
      <c r="B90" s="90"/>
      <c r="C90" s="261"/>
      <c r="D90" s="261"/>
      <c r="E90" s="261"/>
      <c r="F90" s="261"/>
      <c r="G90" s="2076"/>
      <c r="H90" s="3013"/>
      <c r="I90" s="260"/>
      <c r="J90" s="260"/>
      <c r="K90" s="260"/>
      <c r="L90" s="260"/>
      <c r="M90" s="260"/>
      <c r="N90" s="2751"/>
    </row>
    <row r="91" spans="1:14">
      <c r="A91" s="2754">
        <v>14</v>
      </c>
      <c r="B91" s="90"/>
      <c r="C91" s="261"/>
      <c r="D91" s="261"/>
      <c r="E91" s="261"/>
      <c r="F91" s="261"/>
      <c r="G91" s="2076"/>
      <c r="H91" s="3013"/>
      <c r="I91" s="260"/>
      <c r="J91" s="260"/>
      <c r="K91" s="260"/>
      <c r="L91" s="260"/>
      <c r="M91" s="260"/>
      <c r="N91" s="2751"/>
    </row>
    <row r="92" spans="1:14">
      <c r="A92" s="2754">
        <v>15</v>
      </c>
      <c r="B92" s="90"/>
      <c r="C92" s="261" t="s">
        <v>1746</v>
      </c>
      <c r="D92" s="261"/>
      <c r="E92" s="261" t="s">
        <v>1746</v>
      </c>
      <c r="F92" s="261" t="s">
        <v>1746</v>
      </c>
      <c r="G92" s="2076" t="s">
        <v>1746</v>
      </c>
      <c r="H92" s="3013"/>
      <c r="I92" s="260"/>
      <c r="J92" s="260"/>
      <c r="K92" s="260"/>
      <c r="L92" s="260"/>
      <c r="M92" s="260"/>
      <c r="N92" s="2751"/>
    </row>
    <row r="93" spans="1:14">
      <c r="A93" s="2754">
        <v>16</v>
      </c>
      <c r="B93" s="90"/>
      <c r="C93" s="261"/>
      <c r="D93" s="261"/>
      <c r="E93" s="261"/>
      <c r="F93" s="261"/>
      <c r="G93" s="2076"/>
      <c r="H93" s="3013"/>
      <c r="I93" s="260"/>
      <c r="J93" s="260"/>
      <c r="K93" s="260"/>
      <c r="L93" s="260"/>
      <c r="M93" s="260"/>
      <c r="N93" s="2751"/>
    </row>
    <row r="94" spans="1:14">
      <c r="A94" s="2754">
        <v>17</v>
      </c>
      <c r="B94" s="90"/>
      <c r="C94" s="261"/>
      <c r="D94" s="261"/>
      <c r="E94" s="261"/>
      <c r="F94" s="261"/>
      <c r="G94" s="2076"/>
      <c r="H94" s="3013"/>
      <c r="I94" s="260"/>
      <c r="J94" s="260"/>
      <c r="K94" s="260"/>
      <c r="L94" s="260"/>
      <c r="M94" s="260"/>
      <c r="N94" s="2751"/>
    </row>
    <row r="95" spans="1:14">
      <c r="A95" s="2754">
        <v>18</v>
      </c>
      <c r="B95" s="90"/>
      <c r="C95" s="261"/>
      <c r="D95" s="261"/>
      <c r="E95" s="261"/>
      <c r="F95" s="261"/>
      <c r="G95" s="2076"/>
      <c r="H95" s="3013"/>
      <c r="I95" s="260"/>
      <c r="J95" s="260"/>
      <c r="K95" s="260"/>
      <c r="L95" s="260"/>
      <c r="M95" s="260"/>
      <c r="N95" s="2751"/>
    </row>
    <row r="96" spans="1:14">
      <c r="A96" s="2754">
        <v>19</v>
      </c>
      <c r="B96" s="90"/>
      <c r="C96" s="261"/>
      <c r="D96" s="261"/>
      <c r="E96" s="261"/>
      <c r="F96" s="261"/>
      <c r="G96" s="2076"/>
      <c r="H96" s="3013"/>
      <c r="I96" s="260"/>
      <c r="J96" s="260"/>
      <c r="K96" s="260"/>
      <c r="L96" s="260"/>
      <c r="M96" s="260"/>
      <c r="N96" s="2751"/>
    </row>
    <row r="97" spans="1:14">
      <c r="A97" s="2754">
        <v>20</v>
      </c>
      <c r="B97" s="90" t="s">
        <v>448</v>
      </c>
      <c r="C97" s="223">
        <f>SUM(C83:C96)</f>
        <v>1077135</v>
      </c>
      <c r="D97" s="223">
        <f>SUM(D83:D96)</f>
        <v>0</v>
      </c>
      <c r="E97" s="223">
        <f>SUM(E83:E96)</f>
        <v>0</v>
      </c>
      <c r="F97" s="223">
        <f>SUM(F83:F96)</f>
        <v>0</v>
      </c>
      <c r="G97" s="2226">
        <f>SUM(G83:G96)</f>
        <v>0</v>
      </c>
      <c r="H97" s="3013"/>
      <c r="I97" s="260"/>
      <c r="J97" s="260"/>
      <c r="K97" s="260"/>
      <c r="L97" s="260"/>
      <c r="M97" s="260"/>
      <c r="N97" s="2751"/>
    </row>
    <row r="98" spans="1:14">
      <c r="A98" s="2754"/>
      <c r="B98" s="90" t="s">
        <v>2403</v>
      </c>
      <c r="C98" s="261"/>
      <c r="D98" s="261"/>
      <c r="E98" s="261"/>
      <c r="F98" s="261"/>
      <c r="G98" s="2076"/>
      <c r="H98" s="3013"/>
      <c r="I98" s="260"/>
      <c r="J98" s="260"/>
      <c r="K98" s="260"/>
      <c r="L98" s="260"/>
      <c r="M98" s="260"/>
      <c r="N98" s="2751"/>
    </row>
    <row r="99" spans="1:14">
      <c r="A99" s="2754">
        <v>21</v>
      </c>
      <c r="B99" s="90" t="s">
        <v>2404</v>
      </c>
      <c r="C99" s="261">
        <v>579643</v>
      </c>
      <c r="D99" s="261"/>
      <c r="E99" s="261"/>
      <c r="F99" s="261"/>
      <c r="G99" s="2076"/>
      <c r="H99" s="3013"/>
      <c r="I99" s="260"/>
      <c r="J99" s="260"/>
      <c r="K99" s="260"/>
      <c r="L99" s="260"/>
      <c r="M99" s="260"/>
      <c r="N99" s="2751"/>
    </row>
    <row r="100" spans="1:14">
      <c r="A100" s="2754">
        <v>22</v>
      </c>
      <c r="B100" s="90" t="s">
        <v>2405</v>
      </c>
      <c r="C100" s="261"/>
      <c r="D100" s="261"/>
      <c r="E100" s="261"/>
      <c r="F100" s="77"/>
      <c r="G100" s="2076"/>
      <c r="H100" s="3013"/>
      <c r="I100" s="260"/>
      <c r="J100" s="260"/>
      <c r="K100" s="260"/>
      <c r="L100" s="260"/>
      <c r="M100" s="260"/>
      <c r="N100" s="2751"/>
    </row>
    <row r="101" spans="1:14">
      <c r="A101" s="2754">
        <v>23</v>
      </c>
      <c r="B101" s="90"/>
      <c r="C101" s="261"/>
      <c r="D101" s="261"/>
      <c r="E101" s="261"/>
      <c r="F101" s="261"/>
      <c r="G101" s="2076"/>
      <c r="H101" s="3013"/>
      <c r="I101" s="260"/>
      <c r="J101" s="260"/>
      <c r="K101" s="260"/>
      <c r="L101" s="260"/>
      <c r="M101" s="260"/>
      <c r="N101" s="2751"/>
    </row>
    <row r="102" spans="1:14">
      <c r="A102" s="2754">
        <v>24</v>
      </c>
      <c r="B102" s="90"/>
      <c r="C102" s="261"/>
      <c r="D102" s="261"/>
      <c r="E102" s="261"/>
      <c r="F102" s="261"/>
      <c r="G102" s="2076"/>
      <c r="H102" s="3013"/>
      <c r="I102" s="260"/>
      <c r="J102" s="260"/>
      <c r="K102" s="260"/>
      <c r="L102" s="260"/>
      <c r="M102" s="260"/>
      <c r="N102" s="2751"/>
    </row>
    <row r="103" spans="1:14">
      <c r="A103" s="2754">
        <v>25</v>
      </c>
      <c r="B103" s="90"/>
      <c r="C103" s="261"/>
      <c r="D103" s="261"/>
      <c r="E103" s="261"/>
      <c r="F103" s="261"/>
      <c r="G103" s="2076"/>
      <c r="H103" s="3013"/>
      <c r="I103" s="260"/>
      <c r="J103" s="260"/>
      <c r="K103" s="260"/>
      <c r="L103" s="260"/>
      <c r="M103" s="260"/>
      <c r="N103" s="2751"/>
    </row>
    <row r="104" spans="1:14">
      <c r="A104" s="2754">
        <v>26</v>
      </c>
      <c r="B104" s="90" t="s">
        <v>448</v>
      </c>
      <c r="C104" s="223">
        <f>SUM(C99:C103)</f>
        <v>579643</v>
      </c>
      <c r="D104" s="223">
        <f>SUM(D99:D103)</f>
        <v>0</v>
      </c>
      <c r="E104" s="223">
        <f>SUM(E99:E103)</f>
        <v>0</v>
      </c>
      <c r="F104" s="223">
        <f>SUM(F99:F103)</f>
        <v>0</v>
      </c>
      <c r="G104" s="2226">
        <f>SUM(G99:G103)</f>
        <v>0</v>
      </c>
      <c r="H104" s="3013"/>
      <c r="I104" s="260"/>
      <c r="J104" s="260"/>
      <c r="K104" s="260"/>
      <c r="L104" s="260"/>
      <c r="M104" s="260"/>
      <c r="N104" s="2751"/>
    </row>
    <row r="105" spans="1:14">
      <c r="A105" s="2754"/>
      <c r="B105" s="90" t="s">
        <v>1026</v>
      </c>
      <c r="C105" s="261"/>
      <c r="D105" s="261"/>
      <c r="E105" s="261"/>
      <c r="F105" s="261"/>
      <c r="G105" s="2076"/>
      <c r="H105" s="3013"/>
      <c r="I105" s="260"/>
      <c r="J105" s="260"/>
      <c r="K105" s="260"/>
      <c r="L105" s="260"/>
      <c r="M105" s="260"/>
      <c r="N105" s="2751"/>
    </row>
    <row r="106" spans="1:14">
      <c r="A106" s="2754">
        <v>27</v>
      </c>
      <c r="B106" s="90"/>
      <c r="C106" s="261"/>
      <c r="D106" s="261"/>
      <c r="E106" s="261"/>
      <c r="F106" s="261"/>
      <c r="G106" s="2076"/>
      <c r="H106" s="3013"/>
      <c r="I106" s="260"/>
      <c r="J106" s="260"/>
      <c r="K106" s="260"/>
      <c r="L106" s="260"/>
      <c r="M106" s="260"/>
      <c r="N106" s="2751"/>
    </row>
    <row r="107" spans="1:14">
      <c r="A107" s="2754">
        <v>28</v>
      </c>
      <c r="B107" s="90" t="s">
        <v>2252</v>
      </c>
      <c r="C107" s="261"/>
      <c r="D107" s="261"/>
      <c r="E107" s="261"/>
      <c r="F107" s="261"/>
      <c r="G107" s="2076"/>
      <c r="H107" s="3013"/>
      <c r="I107" s="260"/>
      <c r="J107" s="260"/>
      <c r="K107" s="260"/>
      <c r="L107" s="260"/>
      <c r="M107" s="260"/>
      <c r="N107" s="2751"/>
    </row>
    <row r="108" spans="1:14">
      <c r="A108" s="2754">
        <v>29</v>
      </c>
      <c r="B108" s="90"/>
      <c r="C108" s="90"/>
      <c r="D108" s="90"/>
      <c r="E108" s="90"/>
      <c r="F108" s="90"/>
      <c r="G108" s="2224"/>
      <c r="H108" s="2675"/>
      <c r="N108" s="2751"/>
    </row>
    <row r="109" spans="1:14">
      <c r="A109" s="2754">
        <v>30</v>
      </c>
      <c r="B109" s="90"/>
      <c r="C109" s="261"/>
      <c r="D109" s="261"/>
      <c r="E109" s="261"/>
      <c r="F109" s="261"/>
      <c r="G109" s="2076"/>
      <c r="H109" s="3013"/>
      <c r="I109" s="260"/>
      <c r="J109" s="260"/>
      <c r="K109" s="260"/>
      <c r="L109" s="260"/>
      <c r="M109" s="260"/>
      <c r="N109" s="2751"/>
    </row>
    <row r="110" spans="1:14">
      <c r="A110" s="2754">
        <v>31</v>
      </c>
      <c r="B110" s="251"/>
      <c r="C110" s="261"/>
      <c r="D110" s="261"/>
      <c r="E110" s="261"/>
      <c r="F110" s="261"/>
      <c r="G110" s="2250"/>
      <c r="H110" s="3013"/>
      <c r="I110" s="260"/>
      <c r="J110" s="260"/>
      <c r="K110" s="260"/>
      <c r="L110" s="260"/>
      <c r="M110" s="260"/>
      <c r="N110" s="2751"/>
    </row>
    <row r="111" spans="1:14">
      <c r="A111" s="2754">
        <v>32</v>
      </c>
      <c r="B111" s="90"/>
      <c r="C111" s="90"/>
      <c r="D111" s="90"/>
      <c r="E111" s="90"/>
      <c r="F111" s="90"/>
      <c r="G111" s="2250"/>
      <c r="H111" s="2675"/>
      <c r="N111" s="2751"/>
    </row>
    <row r="112" spans="1:14">
      <c r="A112" s="2754">
        <v>33</v>
      </c>
      <c r="B112" s="90"/>
      <c r="C112" s="261"/>
      <c r="D112" s="261"/>
      <c r="E112" s="261"/>
      <c r="F112" s="261"/>
      <c r="G112" s="2076"/>
      <c r="H112" s="3013"/>
      <c r="I112" s="260"/>
      <c r="J112" s="260"/>
      <c r="K112" s="260"/>
      <c r="L112" s="260"/>
      <c r="M112" s="260"/>
      <c r="N112" s="2751"/>
    </row>
    <row r="113" spans="1:14">
      <c r="A113" s="2754">
        <v>34</v>
      </c>
      <c r="B113" s="90"/>
      <c r="C113" s="90"/>
      <c r="D113" s="90"/>
      <c r="E113" s="90"/>
      <c r="F113" s="90"/>
      <c r="G113" s="2076"/>
      <c r="H113" s="2675"/>
      <c r="N113" s="2751"/>
    </row>
    <row r="114" spans="1:14">
      <c r="A114" s="2754">
        <v>35</v>
      </c>
      <c r="B114" s="90"/>
      <c r="C114" s="90"/>
      <c r="D114" s="90"/>
      <c r="E114" s="90"/>
      <c r="F114" s="90"/>
      <c r="G114" s="2076"/>
      <c r="H114" s="2675"/>
      <c r="N114" s="2751"/>
    </row>
    <row r="115" spans="1:14">
      <c r="A115" s="2754">
        <v>36</v>
      </c>
      <c r="B115" s="90"/>
      <c r="C115" s="261"/>
      <c r="D115" s="90"/>
      <c r="E115" s="90"/>
      <c r="F115" s="90"/>
      <c r="G115" s="2290"/>
      <c r="H115" s="3013"/>
      <c r="I115" s="260"/>
      <c r="J115" s="260"/>
      <c r="K115" s="260"/>
      <c r="L115" s="260"/>
      <c r="M115" s="260"/>
      <c r="N115" s="2751"/>
    </row>
    <row r="116" spans="1:14">
      <c r="A116" s="2754">
        <v>37</v>
      </c>
      <c r="B116" s="90"/>
      <c r="C116" s="90"/>
      <c r="D116" s="261"/>
      <c r="E116" s="261"/>
      <c r="F116" s="261"/>
      <c r="G116" s="2290"/>
      <c r="H116" s="3013"/>
      <c r="I116" s="260"/>
      <c r="J116" s="260"/>
      <c r="K116" s="260"/>
      <c r="L116" s="260"/>
      <c r="M116" s="260"/>
      <c r="N116" s="2751"/>
    </row>
    <row r="117" spans="1:14">
      <c r="A117" s="2754">
        <v>38</v>
      </c>
      <c r="B117" s="90"/>
      <c r="C117" s="261"/>
      <c r="D117" s="261"/>
      <c r="E117" s="261"/>
      <c r="F117" s="261"/>
      <c r="G117" s="2290"/>
      <c r="H117" s="3013"/>
      <c r="I117" s="260"/>
      <c r="J117" s="260"/>
      <c r="K117" s="260"/>
      <c r="L117" s="260"/>
      <c r="M117" s="260"/>
      <c r="N117" s="2751"/>
    </row>
    <row r="118" spans="1:14">
      <c r="A118" s="2754">
        <v>39</v>
      </c>
      <c r="B118" s="90"/>
      <c r="C118" s="90"/>
      <c r="D118" s="90"/>
      <c r="E118" s="90"/>
      <c r="F118" s="90"/>
      <c r="G118" s="2290"/>
      <c r="H118" s="3013"/>
      <c r="I118" s="260"/>
      <c r="J118" s="260"/>
      <c r="K118" s="260"/>
      <c r="L118" s="260"/>
      <c r="M118" s="260"/>
      <c r="N118" s="2751"/>
    </row>
    <row r="119" spans="1:14" ht="15.75" thickBot="1">
      <c r="A119" s="2276">
        <v>40</v>
      </c>
      <c r="B119" s="2230" t="s">
        <v>159</v>
      </c>
      <c r="C119" s="2236">
        <f>C81+C97+C104+SUM(C105:C118)</f>
        <v>4503457</v>
      </c>
      <c r="D119" s="2236">
        <f>D81+D97+D104+SUM(D105:D118)</f>
        <v>0</v>
      </c>
      <c r="E119" s="2236">
        <f>E81+E97+E104+SUM(E105:E118)</f>
        <v>0</v>
      </c>
      <c r="F119" s="2236">
        <f>F81+F97+F104+SUM(F105:F118)</f>
        <v>0</v>
      </c>
      <c r="G119" s="2227">
        <f>G81+G97+G104+SUM(G105:G118)</f>
        <v>0</v>
      </c>
      <c r="H119" s="2294"/>
      <c r="I119" s="2822"/>
      <c r="J119" s="2822"/>
      <c r="K119" s="2822"/>
      <c r="L119" s="2822"/>
      <c r="M119" s="2822"/>
      <c r="N119" s="2296"/>
    </row>
    <row r="120" spans="1:14" ht="17.25" customHeight="1"/>
    <row r="121" spans="1:14" ht="24" customHeight="1">
      <c r="A121" s="13" t="str">
        <f>A65</f>
        <v>FERC FORM NO.1 (ED.  12-96) NYPSC Modified-96</v>
      </c>
      <c r="C121" s="334"/>
      <c r="E121" s="16"/>
      <c r="F121" s="16"/>
      <c r="G121" s="16"/>
      <c r="H121" s="13" t="s">
        <v>1040</v>
      </c>
      <c r="I121" s="334"/>
      <c r="L121" s="16"/>
      <c r="M121" s="16" t="s">
        <v>1041</v>
      </c>
      <c r="N121" s="16"/>
    </row>
    <row r="122" spans="1:14" ht="12.75" customHeight="1">
      <c r="A122" s="16" t="s">
        <v>1042</v>
      </c>
      <c r="B122" s="16"/>
      <c r="C122" s="16"/>
      <c r="D122" s="16"/>
      <c r="E122" s="16"/>
      <c r="F122" s="16"/>
      <c r="G122" s="16"/>
      <c r="H122" s="16" t="s">
        <v>1043</v>
      </c>
      <c r="I122" s="16"/>
      <c r="J122" s="16"/>
      <c r="K122" s="16"/>
      <c r="L122" s="16"/>
      <c r="M122" s="16"/>
      <c r="N122" s="16"/>
    </row>
    <row r="123" spans="1:14" ht="18">
      <c r="B123" s="411" t="s">
        <v>6743</v>
      </c>
    </row>
    <row r="124" spans="1:14" ht="12.75" customHeight="1"/>
    <row r="125" spans="1:14" ht="15.75">
      <c r="B125" s="98" t="s">
        <v>6741</v>
      </c>
      <c r="C125" s="1702"/>
      <c r="D125" s="1701"/>
      <c r="H125" s="1692"/>
      <c r="J125" s="1739"/>
    </row>
    <row r="126" spans="1:14">
      <c r="B126" s="13" t="s">
        <v>7263</v>
      </c>
    </row>
    <row r="127" spans="1:14" ht="15.75">
      <c r="B127" s="98" t="s">
        <v>7264</v>
      </c>
      <c r="J127" s="336"/>
      <c r="K127" s="1739"/>
    </row>
    <row r="128" spans="1:14">
      <c r="B128" s="13" t="s">
        <v>7265</v>
      </c>
      <c r="C128" s="2823"/>
    </row>
    <row r="129" spans="1:7" ht="15.75">
      <c r="B129" s="98" t="s">
        <v>6742</v>
      </c>
    </row>
    <row r="130" spans="1:7">
      <c r="B130" s="13" t="s">
        <v>7266</v>
      </c>
      <c r="C130" s="1339"/>
      <c r="D130" s="1339"/>
      <c r="E130" s="1339"/>
      <c r="F130" s="1339"/>
      <c r="G130" s="1339"/>
    </row>
    <row r="131" spans="1:7" ht="21.75" customHeight="1">
      <c r="B131" s="1339"/>
      <c r="C131" s="1339"/>
      <c r="D131" s="1339"/>
      <c r="E131" s="1339"/>
      <c r="F131" s="1339"/>
      <c r="G131" s="1339"/>
    </row>
    <row r="132" spans="1:7" ht="12.75" customHeight="1">
      <c r="B132" s="98"/>
    </row>
    <row r="133" spans="1:7" ht="12.75" customHeight="1">
      <c r="B133"/>
    </row>
    <row r="134" spans="1:7" ht="12.75" customHeight="1">
      <c r="B134"/>
    </row>
    <row r="135" spans="1:7" ht="12.75" customHeight="1">
      <c r="A135"/>
      <c r="B135"/>
      <c r="C135"/>
      <c r="D135"/>
      <c r="E135"/>
      <c r="F135"/>
    </row>
    <row r="136" spans="1:7" ht="12.75" customHeight="1">
      <c r="A136"/>
      <c r="B136"/>
      <c r="C136"/>
      <c r="D136"/>
      <c r="E136"/>
      <c r="F136"/>
    </row>
    <row r="137" spans="1:7" ht="12.75" customHeight="1">
      <c r="A137"/>
      <c r="B137"/>
      <c r="C137"/>
      <c r="D137"/>
      <c r="E137"/>
      <c r="F137"/>
    </row>
    <row r="138" spans="1:7" ht="12.75" customHeight="1">
      <c r="A138"/>
      <c r="B138"/>
      <c r="C138"/>
      <c r="D138"/>
      <c r="E138"/>
      <c r="F138"/>
    </row>
    <row r="139" spans="1:7" ht="12.75" customHeight="1">
      <c r="A139"/>
      <c r="B139"/>
      <c r="C139"/>
      <c r="D139"/>
      <c r="E139"/>
      <c r="F139"/>
    </row>
    <row r="140" spans="1:7" ht="12.75" customHeight="1">
      <c r="A140"/>
      <c r="B140"/>
      <c r="C140"/>
      <c r="D140"/>
      <c r="E140"/>
      <c r="F140"/>
    </row>
    <row r="141" spans="1:7" ht="12.75" customHeight="1">
      <c r="A141"/>
      <c r="B141"/>
      <c r="C141"/>
      <c r="D141"/>
      <c r="E141"/>
      <c r="F141"/>
    </row>
    <row r="142" spans="1:7">
      <c r="A142"/>
      <c r="B142"/>
      <c r="C142"/>
      <c r="D142"/>
      <c r="E142"/>
      <c r="F142"/>
    </row>
    <row r="143" spans="1:7">
      <c r="A143"/>
      <c r="B143"/>
      <c r="C143"/>
      <c r="D143"/>
      <c r="E143"/>
      <c r="F143"/>
    </row>
    <row r="144" spans="1:7">
      <c r="A144" s="2450"/>
      <c r="B144"/>
      <c r="C144" s="2842"/>
      <c r="D144" s="2842"/>
      <c r="E144" s="2683"/>
      <c r="F144"/>
    </row>
    <row r="145" spans="1:6">
      <c r="A145" s="2450"/>
      <c r="B145"/>
      <c r="C145" s="2842"/>
      <c r="D145" s="2842"/>
      <c r="E145" s="2683"/>
      <c r="F145"/>
    </row>
    <row r="146" spans="1:6">
      <c r="A146" s="2450"/>
      <c r="B146"/>
      <c r="C146" s="2842"/>
      <c r="D146" s="2842"/>
      <c r="E146" s="2683"/>
      <c r="F146"/>
    </row>
    <row r="147" spans="1:6">
      <c r="A147" s="2450"/>
      <c r="B147"/>
      <c r="C147" s="2842"/>
      <c r="D147" s="2842"/>
      <c r="E147" s="2683"/>
      <c r="F147"/>
    </row>
    <row r="148" spans="1:6">
      <c r="A148" s="2450"/>
      <c r="B148"/>
      <c r="C148" s="2842"/>
      <c r="D148" s="2842"/>
      <c r="E148" s="2683"/>
      <c r="F148"/>
    </row>
    <row r="149" spans="1:6">
      <c r="A149" s="2450"/>
      <c r="B149"/>
      <c r="C149" s="2842"/>
      <c r="D149" s="2842"/>
      <c r="E149" s="2683"/>
      <c r="F149"/>
    </row>
    <row r="150" spans="1:6">
      <c r="A150" s="2450"/>
      <c r="B150"/>
      <c r="C150" s="2842"/>
      <c r="D150" s="2842"/>
      <c r="E150" s="2683"/>
      <c r="F150"/>
    </row>
    <row r="151" spans="1:6">
      <c r="A151" s="2450"/>
      <c r="B151"/>
      <c r="C151" s="2842"/>
      <c r="D151" s="2842"/>
      <c r="E151" s="2683"/>
      <c r="F151"/>
    </row>
    <row r="152" spans="1:6">
      <c r="A152" s="2450"/>
      <c r="B152"/>
      <c r="C152" s="2842"/>
      <c r="D152" s="2842"/>
      <c r="E152" s="2683"/>
      <c r="F152"/>
    </row>
    <row r="153" spans="1:6">
      <c r="A153" s="2450"/>
      <c r="B153"/>
      <c r="C153" s="2842"/>
      <c r="D153" s="2842"/>
      <c r="E153" s="2683"/>
      <c r="F153"/>
    </row>
    <row r="154" spans="1:6">
      <c r="A154" s="2450"/>
      <c r="B154"/>
      <c r="C154" s="2842"/>
      <c r="D154" s="2842"/>
      <c r="E154" s="2683"/>
      <c r="F154"/>
    </row>
    <row r="155" spans="1:6">
      <c r="A155" s="2450"/>
      <c r="B155"/>
      <c r="C155" s="2842"/>
      <c r="D155" s="2842"/>
      <c r="E155" s="2683"/>
      <c r="F155"/>
    </row>
    <row r="156" spans="1:6">
      <c r="A156" s="2450"/>
      <c r="B156"/>
      <c r="C156" s="2842"/>
      <c r="D156" s="2842"/>
      <c r="E156" s="2683"/>
      <c r="F156"/>
    </row>
    <row r="157" spans="1:6">
      <c r="A157" s="2450"/>
      <c r="B157"/>
      <c r="C157" s="2842"/>
      <c r="D157" s="2842"/>
      <c r="E157" s="2683"/>
      <c r="F157"/>
    </row>
    <row r="158" spans="1:6">
      <c r="A158" s="2450"/>
      <c r="B158"/>
      <c r="C158" s="2842"/>
      <c r="D158" s="2842"/>
      <c r="E158" s="2683"/>
      <c r="F15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1">
    <mergeCell ref="H79:N88"/>
  </mergeCells>
  <printOptions horizontalCentered="1" verticalCentered="1"/>
  <pageMargins left="0.5" right="0.5" top="0.5" bottom="0.5" header="0.5" footer="0.5"/>
  <pageSetup scale="61" fitToWidth="2" fitToHeight="2" pageOrder="overThenDown" orientation="portrait" r:id="rId1"/>
  <headerFooter alignWithMargins="0"/>
  <rowBreaks count="1" manualBreakCount="1">
    <brk id="66" max="16383" man="1"/>
  </rowBreaks>
  <colBreaks count="1" manualBreakCount="1">
    <brk id="7" max="1048575" man="1"/>
  </colBreaks>
  <customProperties>
    <customPr name="_pios_id" r:id="rId2"/>
  </customPropertie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ransitionEvaluation="1">
    <tabColor rgb="FF92D050"/>
  </sheetPr>
  <dimension ref="A1:AC200"/>
  <sheetViews>
    <sheetView view="pageBreakPreview" topLeftCell="E1" zoomScale="60" zoomScaleNormal="70" workbookViewId="0">
      <selection activeCell="P1" sqref="P1:AC1048576"/>
    </sheetView>
  </sheetViews>
  <sheetFormatPr defaultColWidth="9.6640625" defaultRowHeight="15"/>
  <cols>
    <col min="1" max="1" width="4.6640625" style="13" customWidth="1"/>
    <col min="2" max="2" width="17.6640625" style="13" customWidth="1"/>
    <col min="3" max="3" width="15.6640625" style="13" customWidth="1"/>
    <col min="4" max="4" width="7.6640625" style="13" customWidth="1"/>
    <col min="5" max="5" width="15.6640625" style="13" customWidth="1"/>
    <col min="6" max="6" width="7.6640625" style="13" customWidth="1"/>
    <col min="7" max="7" width="15.6640625" style="13" customWidth="1"/>
    <col min="8" max="8" width="16.6640625" style="13" customWidth="1"/>
    <col min="9" max="10" width="18.6640625" style="13" customWidth="1"/>
    <col min="11" max="12" width="20.6640625" style="13" customWidth="1"/>
    <col min="13" max="13" width="16.6640625" style="13" customWidth="1"/>
    <col min="14" max="14" width="4.6640625" style="13" customWidth="1"/>
    <col min="15" max="15" width="9.6640625" style="13" customWidth="1"/>
    <col min="16" max="16" width="9.6640625" customWidth="1"/>
    <col min="17" max="17" width="18" customWidth="1"/>
    <col min="18" max="25" width="9.6640625" customWidth="1"/>
    <col min="28" max="28" width="18.44140625" customWidth="1"/>
    <col min="30" max="16384" width="9.6640625" style="13"/>
  </cols>
  <sheetData>
    <row r="1" spans="1:14">
      <c r="A1" s="31" t="s">
        <v>1757</v>
      </c>
      <c r="B1" s="66"/>
      <c r="C1" s="186"/>
      <c r="D1" s="66" t="s">
        <v>3200</v>
      </c>
      <c r="E1" s="66"/>
      <c r="F1" s="188" t="s">
        <v>1342</v>
      </c>
      <c r="G1" s="66"/>
      <c r="H1" s="340" t="s">
        <v>1760</v>
      </c>
      <c r="I1" s="31" t="s">
        <v>1757</v>
      </c>
      <c r="J1" s="186"/>
      <c r="K1" s="186" t="s">
        <v>1307</v>
      </c>
      <c r="L1" s="186" t="s">
        <v>1759</v>
      </c>
      <c r="M1" s="66" t="s">
        <v>1760</v>
      </c>
      <c r="N1" s="67"/>
    </row>
    <row r="2" spans="1:14">
      <c r="A2" s="71" t="str">
        <f>'Data Sheet'!$C$25</f>
        <v xml:space="preserve">Niagara Mohawk Power Corporation </v>
      </c>
      <c r="C2" s="80"/>
      <c r="D2" s="90" t="s">
        <v>5792</v>
      </c>
      <c r="F2" s="90" t="s">
        <v>1044</v>
      </c>
      <c r="H2" s="82"/>
      <c r="I2" s="71" t="str">
        <f>'Data Sheet'!$C$25</f>
        <v xml:space="preserve">Niagara Mohawk Power Corporation </v>
      </c>
      <c r="J2" s="80"/>
      <c r="K2" s="77" t="s">
        <v>5792</v>
      </c>
      <c r="L2" s="77" t="s">
        <v>1761</v>
      </c>
      <c r="N2" s="72"/>
    </row>
    <row r="3" spans="1:14" ht="15" customHeight="1">
      <c r="A3" s="73"/>
      <c r="B3" s="76"/>
      <c r="C3" s="80"/>
      <c r="D3" s="13" t="s">
        <v>1121</v>
      </c>
      <c r="F3" s="1570" t="str">
        <f>'Data Sheet'!$C$40</f>
        <v>April 30, 2025</v>
      </c>
      <c r="G3" s="957"/>
      <c r="H3" s="94" t="str">
        <f>'Data Sheet'!$C$38</f>
        <v>December 31, 2024</v>
      </c>
      <c r="I3" s="71"/>
      <c r="J3" s="80"/>
      <c r="K3" s="80" t="s">
        <v>1121</v>
      </c>
      <c r="L3" s="560" t="str">
        <f>'Data Sheet'!$C$40</f>
        <v>April 30, 2025</v>
      </c>
      <c r="M3" s="92" t="str">
        <f>'Data Sheet'!$C$38</f>
        <v>December 31, 2024</v>
      </c>
      <c r="N3" s="72"/>
    </row>
    <row r="4" spans="1:14" ht="15" customHeight="1">
      <c r="A4" s="341" t="s">
        <v>1045</v>
      </c>
      <c r="B4" s="74"/>
      <c r="C4" s="190"/>
      <c r="D4" s="190"/>
      <c r="E4" s="190"/>
      <c r="F4" s="190"/>
      <c r="G4" s="190"/>
      <c r="H4" s="191"/>
      <c r="I4" s="341" t="s">
        <v>1046</v>
      </c>
      <c r="J4" s="190"/>
      <c r="K4" s="190"/>
      <c r="L4" s="190"/>
      <c r="M4" s="190"/>
      <c r="N4" s="191"/>
    </row>
    <row r="5" spans="1:14">
      <c r="A5" s="71"/>
      <c r="B5" s="13" t="s">
        <v>1047</v>
      </c>
      <c r="H5" s="72"/>
      <c r="I5" s="71"/>
      <c r="N5" s="72"/>
    </row>
    <row r="6" spans="1:14">
      <c r="A6" s="71"/>
      <c r="B6" s="13" t="s">
        <v>844</v>
      </c>
      <c r="H6" s="72"/>
      <c r="I6" s="71"/>
      <c r="N6" s="72"/>
    </row>
    <row r="7" spans="1:14">
      <c r="A7" s="71"/>
      <c r="B7" s="13" t="s">
        <v>845</v>
      </c>
      <c r="H7" s="72"/>
      <c r="I7" s="71"/>
      <c r="N7" s="72"/>
    </row>
    <row r="8" spans="1:14">
      <c r="A8" s="73"/>
      <c r="B8" s="76"/>
      <c r="C8" s="76"/>
      <c r="D8" s="76"/>
      <c r="E8" s="76"/>
      <c r="F8" s="76"/>
      <c r="G8" s="76"/>
      <c r="H8" s="75"/>
      <c r="I8" s="73"/>
      <c r="J8" s="76"/>
      <c r="K8" s="76"/>
      <c r="L8" s="76"/>
      <c r="M8" s="76"/>
      <c r="N8" s="75"/>
    </row>
    <row r="9" spans="1:14">
      <c r="A9" s="232" t="s">
        <v>1686</v>
      </c>
      <c r="B9" s="80"/>
      <c r="C9" s="80"/>
      <c r="D9" s="16" t="s">
        <v>2247</v>
      </c>
      <c r="E9" s="342"/>
      <c r="F9" s="78" t="s">
        <v>846</v>
      </c>
      <c r="G9" s="342"/>
      <c r="H9" s="82"/>
      <c r="I9" s="71"/>
      <c r="J9" s="90"/>
      <c r="K9" s="92"/>
      <c r="L9" s="74" t="s">
        <v>847</v>
      </c>
      <c r="M9" s="76"/>
      <c r="N9" s="195" t="s">
        <v>1686</v>
      </c>
    </row>
    <row r="10" spans="1:14">
      <c r="A10" s="232" t="s">
        <v>1689</v>
      </c>
      <c r="B10" s="80"/>
      <c r="C10" s="247" t="s">
        <v>1791</v>
      </c>
      <c r="D10" s="74" t="s">
        <v>2990</v>
      </c>
      <c r="E10" s="267"/>
      <c r="F10" s="266" t="s">
        <v>848</v>
      </c>
      <c r="G10" s="267"/>
      <c r="H10" s="82"/>
      <c r="I10" s="196" t="s">
        <v>1791</v>
      </c>
      <c r="J10" s="245" t="s">
        <v>849</v>
      </c>
      <c r="K10" s="90"/>
      <c r="N10" s="195" t="s">
        <v>1689</v>
      </c>
    </row>
    <row r="11" spans="1:14">
      <c r="A11" s="232"/>
      <c r="B11" s="247" t="s">
        <v>163</v>
      </c>
      <c r="C11" s="247" t="s">
        <v>850</v>
      </c>
      <c r="D11" s="16" t="s">
        <v>163</v>
      </c>
      <c r="E11" s="77"/>
      <c r="F11" s="343" t="s">
        <v>163</v>
      </c>
      <c r="G11" s="77"/>
      <c r="H11" s="82"/>
      <c r="I11" s="196" t="s">
        <v>548</v>
      </c>
      <c r="J11" s="245" t="s">
        <v>2124</v>
      </c>
      <c r="K11" s="90"/>
      <c r="N11" s="195"/>
    </row>
    <row r="12" spans="1:14">
      <c r="A12" s="232"/>
      <c r="B12" s="247" t="s">
        <v>2125</v>
      </c>
      <c r="C12" s="247" t="s">
        <v>531</v>
      </c>
      <c r="D12" s="246" t="s">
        <v>1689</v>
      </c>
      <c r="E12" s="515" t="s">
        <v>1795</v>
      </c>
      <c r="F12" s="515" t="s">
        <v>1689</v>
      </c>
      <c r="G12" s="515" t="s">
        <v>1795</v>
      </c>
      <c r="H12" s="195" t="s">
        <v>291</v>
      </c>
      <c r="I12" s="196" t="s">
        <v>2258</v>
      </c>
      <c r="J12" s="245" t="s">
        <v>2126</v>
      </c>
      <c r="K12" s="90"/>
      <c r="N12" s="195"/>
    </row>
    <row r="13" spans="1:14">
      <c r="A13" s="233"/>
      <c r="B13" s="344" t="s">
        <v>2935</v>
      </c>
      <c r="C13" s="344" t="s">
        <v>2936</v>
      </c>
      <c r="D13" s="524" t="s">
        <v>2937</v>
      </c>
      <c r="E13" s="523" t="s">
        <v>2938</v>
      </c>
      <c r="F13" s="523" t="s">
        <v>2268</v>
      </c>
      <c r="G13" s="523" t="s">
        <v>2269</v>
      </c>
      <c r="H13" s="198" t="s">
        <v>2270</v>
      </c>
      <c r="I13" s="197" t="s">
        <v>2271</v>
      </c>
      <c r="J13" s="277" t="s">
        <v>2272</v>
      </c>
      <c r="K13" s="266"/>
      <c r="L13" s="74"/>
      <c r="M13" s="74"/>
      <c r="N13" s="198"/>
    </row>
    <row r="14" spans="1:14">
      <c r="A14" s="232">
        <v>1</v>
      </c>
      <c r="B14" s="344" t="s">
        <v>160</v>
      </c>
      <c r="C14" s="345"/>
      <c r="D14" s="346"/>
      <c r="E14" s="345"/>
      <c r="F14" s="346"/>
      <c r="G14" s="345"/>
      <c r="H14" s="347"/>
      <c r="I14" s="348"/>
      <c r="J14" s="349"/>
      <c r="K14" s="350"/>
      <c r="L14" s="351"/>
      <c r="M14" s="351"/>
      <c r="N14" s="195">
        <v>1</v>
      </c>
    </row>
    <row r="15" spans="1:14">
      <c r="A15" s="232">
        <v>2</v>
      </c>
      <c r="B15" s="247" t="s">
        <v>5420</v>
      </c>
      <c r="C15" s="315">
        <v>7412091</v>
      </c>
      <c r="D15" s="2505">
        <v>410</v>
      </c>
      <c r="E15" s="315">
        <v>0</v>
      </c>
      <c r="F15" s="77">
        <v>411.5</v>
      </c>
      <c r="G15" s="315">
        <v>309508</v>
      </c>
      <c r="H15" s="269">
        <v>0</v>
      </c>
      <c r="I15" s="333">
        <f>C15+E15-G15+H15</f>
        <v>7102583</v>
      </c>
      <c r="J15" s="90" t="s">
        <v>5421</v>
      </c>
      <c r="K15" s="350"/>
      <c r="L15" s="351"/>
      <c r="M15" s="351"/>
      <c r="N15" s="195">
        <v>2</v>
      </c>
    </row>
    <row r="16" spans="1:14">
      <c r="A16" s="232">
        <v>3</v>
      </c>
      <c r="B16" s="247"/>
      <c r="C16" s="299"/>
      <c r="D16" s="77"/>
      <c r="E16" s="299"/>
      <c r="F16" s="77"/>
      <c r="G16" s="299"/>
      <c r="H16" s="352"/>
      <c r="I16" s="296"/>
      <c r="J16" s="90"/>
      <c r="K16" s="350"/>
      <c r="L16" s="351"/>
      <c r="M16" s="351"/>
      <c r="N16" s="195">
        <v>3</v>
      </c>
    </row>
    <row r="17" spans="1:14">
      <c r="A17" s="232">
        <v>4</v>
      </c>
      <c r="B17" s="247"/>
      <c r="C17" s="299"/>
      <c r="D17" s="77"/>
      <c r="E17" s="299"/>
      <c r="F17" s="77"/>
      <c r="G17" s="299"/>
      <c r="H17" s="352"/>
      <c r="I17" s="296"/>
      <c r="J17" s="90"/>
      <c r="K17" s="350"/>
      <c r="L17" s="351"/>
      <c r="M17" s="351"/>
      <c r="N17" s="195">
        <v>4</v>
      </c>
    </row>
    <row r="18" spans="1:14">
      <c r="A18" s="232">
        <v>5</v>
      </c>
      <c r="B18" s="246"/>
      <c r="C18" s="268"/>
      <c r="D18" s="77"/>
      <c r="E18" s="299"/>
      <c r="F18" s="77"/>
      <c r="G18" s="299"/>
      <c r="H18" s="352"/>
      <c r="I18" s="333"/>
      <c r="J18" s="1580"/>
      <c r="K18" s="350"/>
      <c r="L18" s="351"/>
      <c r="M18" s="351"/>
      <c r="N18" s="195">
        <v>5</v>
      </c>
    </row>
    <row r="19" spans="1:14">
      <c r="A19" s="232">
        <v>6</v>
      </c>
      <c r="B19" s="80"/>
      <c r="C19" s="299"/>
      <c r="D19" s="77"/>
      <c r="E19" s="299"/>
      <c r="F19" s="77"/>
      <c r="G19" s="299"/>
      <c r="H19" s="352"/>
      <c r="I19" s="296"/>
      <c r="J19" s="90"/>
      <c r="K19" s="350"/>
      <c r="L19" s="351"/>
      <c r="M19" s="351"/>
      <c r="N19" s="195">
        <v>6</v>
      </c>
    </row>
    <row r="20" spans="1:14">
      <c r="A20" s="232">
        <v>7</v>
      </c>
      <c r="B20" s="80"/>
      <c r="C20" s="299"/>
      <c r="D20" s="77"/>
      <c r="E20" s="299"/>
      <c r="F20" s="77"/>
      <c r="G20" s="299"/>
      <c r="H20" s="352"/>
      <c r="I20" s="296"/>
      <c r="J20" s="90"/>
      <c r="K20" s="350"/>
      <c r="L20" s="351"/>
      <c r="M20" s="351"/>
      <c r="N20" s="195">
        <v>7</v>
      </c>
    </row>
    <row r="21" spans="1:14">
      <c r="A21" s="232">
        <v>8</v>
      </c>
      <c r="B21" s="353"/>
      <c r="C21" s="299"/>
      <c r="D21" s="268"/>
      <c r="E21" s="299"/>
      <c r="F21" s="268"/>
      <c r="G21" s="299"/>
      <c r="H21" s="352"/>
      <c r="I21" s="296"/>
      <c r="J21" s="90"/>
      <c r="K21" s="350"/>
      <c r="L21" s="351"/>
      <c r="M21" s="351"/>
      <c r="N21" s="195">
        <v>8</v>
      </c>
    </row>
    <row r="22" spans="1:14">
      <c r="A22" s="232">
        <v>9</v>
      </c>
      <c r="B22" s="353"/>
      <c r="C22" s="299"/>
      <c r="D22" s="268"/>
      <c r="E22" s="299"/>
      <c r="F22" s="268"/>
      <c r="G22" s="299"/>
      <c r="H22" s="352"/>
      <c r="I22" s="296"/>
      <c r="J22" s="90"/>
      <c r="K22" s="350"/>
      <c r="L22" s="351"/>
      <c r="M22" s="351"/>
      <c r="N22" s="195">
        <v>9</v>
      </c>
    </row>
    <row r="23" spans="1:14">
      <c r="A23" s="232">
        <v>10</v>
      </c>
      <c r="B23" s="353"/>
      <c r="C23" s="299"/>
      <c r="D23" s="268"/>
      <c r="E23" s="299"/>
      <c r="F23" s="268"/>
      <c r="G23" s="299"/>
      <c r="H23" s="352"/>
      <c r="I23" s="296"/>
      <c r="J23" s="90"/>
      <c r="K23" s="350"/>
      <c r="L23" s="351"/>
      <c r="M23" s="351"/>
      <c r="N23" s="195">
        <v>10</v>
      </c>
    </row>
    <row r="24" spans="1:14">
      <c r="A24" s="232">
        <v>11</v>
      </c>
      <c r="B24" s="80"/>
      <c r="C24" s="299"/>
      <c r="D24" s="77"/>
      <c r="E24" s="299"/>
      <c r="F24" s="77"/>
      <c r="G24" s="299"/>
      <c r="H24" s="352"/>
      <c r="I24" s="296"/>
      <c r="J24" s="90"/>
      <c r="K24" s="350"/>
      <c r="L24" s="351"/>
      <c r="M24" s="351"/>
      <c r="N24" s="195">
        <v>11</v>
      </c>
    </row>
    <row r="25" spans="1:14">
      <c r="A25" s="232">
        <v>12</v>
      </c>
      <c r="B25" s="528" t="s">
        <v>2127</v>
      </c>
      <c r="C25" s="205">
        <f>SUM(C15:C24)</f>
        <v>7412091</v>
      </c>
      <c r="D25" s="202"/>
      <c r="E25" s="205">
        <f>SUM(E15:E24)</f>
        <v>0</v>
      </c>
      <c r="F25" s="202"/>
      <c r="G25" s="205">
        <f>SUM(G15:G24)</f>
        <v>309508</v>
      </c>
      <c r="H25" s="203">
        <f>SUM(H15:H24)</f>
        <v>0</v>
      </c>
      <c r="I25" s="354">
        <f>C25+E25-G25+H25</f>
        <v>7102583</v>
      </c>
      <c r="J25" s="199"/>
      <c r="K25" s="350"/>
      <c r="N25" s="195">
        <v>12</v>
      </c>
    </row>
    <row r="26" spans="1:14">
      <c r="A26" s="232">
        <v>13</v>
      </c>
      <c r="B26" s="344" t="s">
        <v>430</v>
      </c>
      <c r="C26" s="355"/>
      <c r="D26" s="356"/>
      <c r="E26" s="355"/>
      <c r="F26" s="356"/>
      <c r="G26" s="355"/>
      <c r="H26" s="357"/>
      <c r="I26" s="358"/>
      <c r="J26" s="359"/>
      <c r="K26" s="90"/>
      <c r="N26" s="195">
        <v>13</v>
      </c>
    </row>
    <row r="27" spans="1:14">
      <c r="A27" s="232">
        <v>14</v>
      </c>
      <c r="B27" s="247"/>
      <c r="C27" s="299"/>
      <c r="D27" s="77"/>
      <c r="E27" s="299"/>
      <c r="F27" s="77"/>
      <c r="G27" s="299"/>
      <c r="H27" s="352"/>
      <c r="I27" s="296"/>
      <c r="J27" s="90"/>
      <c r="K27" s="350"/>
      <c r="L27" s="351"/>
      <c r="M27" s="351"/>
      <c r="N27" s="195">
        <v>14</v>
      </c>
    </row>
    <row r="28" spans="1:14">
      <c r="A28" s="232">
        <v>15</v>
      </c>
      <c r="B28" s="1948">
        <v>0.04</v>
      </c>
      <c r="C28" s="299">
        <v>37112</v>
      </c>
      <c r="D28" s="77"/>
      <c r="E28" s="299"/>
      <c r="F28" s="77">
        <v>411.5</v>
      </c>
      <c r="G28" s="299">
        <v>4438</v>
      </c>
      <c r="H28" s="352"/>
      <c r="I28" s="296">
        <f>C28+E28-G28</f>
        <v>32674</v>
      </c>
      <c r="J28" s="90" t="s">
        <v>5775</v>
      </c>
      <c r="K28" s="90"/>
      <c r="N28" s="195">
        <v>15</v>
      </c>
    </row>
    <row r="29" spans="1:14">
      <c r="A29" s="232">
        <v>16</v>
      </c>
      <c r="B29" s="1948"/>
      <c r="C29" s="299"/>
      <c r="D29" s="77"/>
      <c r="E29" s="299"/>
      <c r="F29" s="77"/>
      <c r="G29" s="299"/>
      <c r="H29" s="352"/>
      <c r="I29" s="296"/>
      <c r="J29" s="1580"/>
      <c r="K29" s="90"/>
      <c r="N29" s="195">
        <v>16</v>
      </c>
    </row>
    <row r="30" spans="1:14">
      <c r="A30" s="232">
        <v>17</v>
      </c>
      <c r="B30" s="1948">
        <v>0.1</v>
      </c>
      <c r="C30" s="299">
        <v>1258887</v>
      </c>
      <c r="D30" s="77"/>
      <c r="E30" s="299"/>
      <c r="F30" s="77">
        <v>411.5</v>
      </c>
      <c r="G30" s="299">
        <v>150557</v>
      </c>
      <c r="H30" s="352"/>
      <c r="I30" s="296">
        <f>C30+E30-G30</f>
        <v>1108330</v>
      </c>
      <c r="J30" s="90" t="s">
        <v>5775</v>
      </c>
      <c r="K30" s="90"/>
      <c r="L30" s="260"/>
      <c r="N30" s="195">
        <v>17</v>
      </c>
    </row>
    <row r="31" spans="1:14">
      <c r="A31" s="232">
        <v>18</v>
      </c>
      <c r="B31" s="1948"/>
      <c r="C31" s="299"/>
      <c r="D31" s="268"/>
      <c r="E31" s="299"/>
      <c r="F31" s="2026"/>
      <c r="G31" s="299"/>
      <c r="H31" s="352"/>
      <c r="I31" s="296"/>
      <c r="J31" s="90"/>
      <c r="K31" s="90"/>
      <c r="N31" s="195">
        <v>18</v>
      </c>
    </row>
    <row r="32" spans="1:14">
      <c r="A32" s="232">
        <v>19</v>
      </c>
      <c r="B32" s="80"/>
      <c r="C32" s="299"/>
      <c r="D32" s="268"/>
      <c r="E32" s="299"/>
      <c r="F32" s="268"/>
      <c r="G32" s="299"/>
      <c r="H32" s="352"/>
      <c r="I32" s="296"/>
      <c r="J32" s="90"/>
      <c r="K32" s="90"/>
      <c r="N32" s="195">
        <v>19</v>
      </c>
    </row>
    <row r="33" spans="1:14">
      <c r="A33" s="232">
        <v>20</v>
      </c>
      <c r="B33" s="80"/>
      <c r="C33" s="299"/>
      <c r="D33" s="268"/>
      <c r="E33" s="299"/>
      <c r="F33" s="268"/>
      <c r="G33" s="299"/>
      <c r="H33" s="264"/>
      <c r="I33" s="296"/>
      <c r="J33" s="90"/>
      <c r="K33" s="90"/>
      <c r="N33" s="195">
        <v>20</v>
      </c>
    </row>
    <row r="34" spans="1:14">
      <c r="A34" s="232">
        <v>21</v>
      </c>
      <c r="B34" s="353"/>
      <c r="C34" s="315"/>
      <c r="D34" s="268"/>
      <c r="E34" s="315"/>
      <c r="F34" s="268"/>
      <c r="G34" s="315"/>
      <c r="H34" s="269"/>
      <c r="I34" s="296"/>
      <c r="J34" s="90"/>
      <c r="K34" s="350"/>
      <c r="N34" s="195">
        <v>21</v>
      </c>
    </row>
    <row r="35" spans="1:14">
      <c r="A35" s="232" t="s">
        <v>559</v>
      </c>
      <c r="B35" s="353"/>
      <c r="C35" s="315"/>
      <c r="D35" s="268"/>
      <c r="E35" s="315"/>
      <c r="F35" s="268"/>
      <c r="G35" s="315"/>
      <c r="H35" s="269"/>
      <c r="I35" s="296"/>
      <c r="J35" s="90"/>
      <c r="K35" s="350"/>
      <c r="N35" s="195" t="s">
        <v>559</v>
      </c>
    </row>
    <row r="36" spans="1:14">
      <c r="A36" s="232">
        <v>23</v>
      </c>
      <c r="B36" s="80"/>
      <c r="C36" s="315"/>
      <c r="D36" s="77"/>
      <c r="E36" s="315"/>
      <c r="F36" s="77"/>
      <c r="G36" s="315"/>
      <c r="H36" s="360"/>
      <c r="I36" s="296"/>
      <c r="J36" s="90"/>
      <c r="K36" s="90"/>
      <c r="N36" s="195">
        <v>23</v>
      </c>
    </row>
    <row r="37" spans="1:14">
      <c r="A37" s="232">
        <v>24</v>
      </c>
      <c r="B37" s="528" t="s">
        <v>2127</v>
      </c>
      <c r="C37" s="205">
        <f>SUM(C27:C36)</f>
        <v>1295999</v>
      </c>
      <c r="D37" s="202"/>
      <c r="E37" s="205">
        <f>SUM(E27:E36)</f>
        <v>0</v>
      </c>
      <c r="F37" s="202"/>
      <c r="G37" s="205">
        <f>SUM(G27:G36)</f>
        <v>154995</v>
      </c>
      <c r="H37" s="203">
        <f>SUM(H27:H36)</f>
        <v>0</v>
      </c>
      <c r="I37" s="354">
        <f>C37+E37-G37+H37</f>
        <v>1141004</v>
      </c>
      <c r="J37" s="199"/>
      <c r="K37" s="350"/>
      <c r="N37" s="195">
        <v>24</v>
      </c>
    </row>
    <row r="38" spans="1:14">
      <c r="A38" s="232">
        <v>25</v>
      </c>
      <c r="B38" s="344" t="s">
        <v>2128</v>
      </c>
      <c r="C38" s="355"/>
      <c r="D38" s="356"/>
      <c r="E38" s="355"/>
      <c r="F38" s="356"/>
      <c r="G38" s="355"/>
      <c r="H38" s="357"/>
      <c r="I38" s="358"/>
      <c r="J38" s="359"/>
      <c r="K38" s="90"/>
      <c r="N38" s="195">
        <v>25</v>
      </c>
    </row>
    <row r="39" spans="1:14">
      <c r="A39" s="232">
        <v>26</v>
      </c>
      <c r="B39" s="247"/>
      <c r="C39" s="299"/>
      <c r="D39" s="77"/>
      <c r="E39" s="299"/>
      <c r="F39" s="77"/>
      <c r="G39" s="299"/>
      <c r="H39" s="352"/>
      <c r="I39" s="296"/>
      <c r="J39" s="90"/>
      <c r="K39" s="90"/>
      <c r="N39" s="195">
        <v>26</v>
      </c>
    </row>
    <row r="40" spans="1:14">
      <c r="A40" s="232">
        <v>27</v>
      </c>
      <c r="B40" s="247"/>
      <c r="C40" s="299"/>
      <c r="D40" s="77"/>
      <c r="E40" s="299"/>
      <c r="F40" s="77"/>
      <c r="G40" s="299"/>
      <c r="H40" s="352"/>
      <c r="I40" s="296"/>
      <c r="J40" s="90"/>
      <c r="K40" s="90"/>
      <c r="N40" s="195">
        <v>27</v>
      </c>
    </row>
    <row r="41" spans="1:14">
      <c r="A41" s="232">
        <v>28</v>
      </c>
      <c r="B41" s="247"/>
      <c r="C41" s="299"/>
      <c r="D41" s="77"/>
      <c r="E41" s="299"/>
      <c r="F41" s="77"/>
      <c r="G41" s="299"/>
      <c r="H41" s="352"/>
      <c r="I41" s="296"/>
      <c r="J41" s="90"/>
      <c r="K41" s="90"/>
      <c r="N41" s="195">
        <v>28</v>
      </c>
    </row>
    <row r="42" spans="1:14">
      <c r="A42" s="232">
        <v>29</v>
      </c>
      <c r="B42" s="247"/>
      <c r="C42" s="299"/>
      <c r="D42" s="77"/>
      <c r="E42" s="299"/>
      <c r="F42" s="77"/>
      <c r="G42" s="299"/>
      <c r="H42" s="352"/>
      <c r="I42" s="296"/>
      <c r="J42" s="90"/>
      <c r="K42" s="90"/>
      <c r="N42" s="195">
        <v>29</v>
      </c>
    </row>
    <row r="43" spans="1:14">
      <c r="A43" s="232">
        <v>30</v>
      </c>
      <c r="B43" s="80"/>
      <c r="C43" s="299"/>
      <c r="D43" s="77"/>
      <c r="E43" s="299"/>
      <c r="F43" s="77"/>
      <c r="G43" s="299"/>
      <c r="H43" s="352"/>
      <c r="I43" s="296"/>
      <c r="J43" s="90"/>
      <c r="K43" s="90"/>
      <c r="N43" s="195">
        <v>30</v>
      </c>
    </row>
    <row r="44" spans="1:14">
      <c r="A44" s="232">
        <v>31</v>
      </c>
      <c r="B44" s="80"/>
      <c r="C44" s="299"/>
      <c r="D44" s="77"/>
      <c r="E44" s="299"/>
      <c r="F44" s="77"/>
      <c r="G44" s="299"/>
      <c r="H44" s="352"/>
      <c r="I44" s="296"/>
      <c r="J44" s="90"/>
      <c r="K44" s="90"/>
      <c r="N44" s="195">
        <v>31</v>
      </c>
    </row>
    <row r="45" spans="1:14">
      <c r="A45" s="232">
        <v>32</v>
      </c>
      <c r="B45" s="80"/>
      <c r="C45" s="299"/>
      <c r="D45" s="77"/>
      <c r="E45" s="299"/>
      <c r="F45" s="77"/>
      <c r="G45" s="299"/>
      <c r="H45" s="352"/>
      <c r="I45" s="296"/>
      <c r="J45" s="90"/>
      <c r="K45" s="90"/>
      <c r="N45" s="195">
        <v>32</v>
      </c>
    </row>
    <row r="46" spans="1:14">
      <c r="A46" s="232">
        <v>33</v>
      </c>
      <c r="B46" s="80"/>
      <c r="C46" s="299"/>
      <c r="D46" s="77"/>
      <c r="E46" s="299"/>
      <c r="F46" s="77"/>
      <c r="G46" s="299"/>
      <c r="H46" s="352"/>
      <c r="I46" s="296"/>
      <c r="J46" s="90"/>
      <c r="K46" s="90"/>
      <c r="N46" s="195">
        <v>33</v>
      </c>
    </row>
    <row r="47" spans="1:14">
      <c r="A47" s="232">
        <v>34</v>
      </c>
      <c r="B47" s="80"/>
      <c r="C47" s="299"/>
      <c r="D47" s="77"/>
      <c r="E47" s="299"/>
      <c r="F47" s="77"/>
      <c r="G47" s="299"/>
      <c r="H47" s="352"/>
      <c r="I47" s="296"/>
      <c r="J47" s="90"/>
      <c r="K47" s="90"/>
      <c r="N47" s="195">
        <v>34</v>
      </c>
    </row>
    <row r="48" spans="1:14">
      <c r="A48" s="232">
        <v>35</v>
      </c>
      <c r="B48" s="80"/>
      <c r="C48" s="299"/>
      <c r="D48" s="77"/>
      <c r="E48" s="299"/>
      <c r="F48" s="77"/>
      <c r="G48" s="299"/>
      <c r="H48" s="352"/>
      <c r="I48" s="296"/>
      <c r="J48" s="90"/>
      <c r="K48" s="90"/>
      <c r="N48" s="195">
        <v>35</v>
      </c>
    </row>
    <row r="49" spans="1:14">
      <c r="A49" s="232">
        <v>36</v>
      </c>
      <c r="B49" s="528" t="s">
        <v>2127</v>
      </c>
      <c r="C49" s="205">
        <f>SUM(C39:C48)</f>
        <v>0</v>
      </c>
      <c r="D49" s="202"/>
      <c r="E49" s="205">
        <f>SUM(E39:E48)</f>
        <v>0</v>
      </c>
      <c r="F49" s="202"/>
      <c r="G49" s="205">
        <f>SUM(G39:G48)</f>
        <v>0</v>
      </c>
      <c r="H49" s="203">
        <f>SUM(H39:H48)</f>
        <v>0</v>
      </c>
      <c r="I49" s="354">
        <f>C49+E49-G49+H49</f>
        <v>0</v>
      </c>
      <c r="J49" s="199"/>
      <c r="K49" s="350"/>
      <c r="N49" s="195">
        <v>36</v>
      </c>
    </row>
    <row r="50" spans="1:14">
      <c r="A50" s="232">
        <v>37</v>
      </c>
      <c r="B50" s="344" t="s">
        <v>2129</v>
      </c>
      <c r="C50" s="355"/>
      <c r="D50" s="356"/>
      <c r="E50" s="355"/>
      <c r="F50" s="356"/>
      <c r="G50" s="355"/>
      <c r="H50" s="357"/>
      <c r="I50" s="358"/>
      <c r="J50" s="359"/>
      <c r="K50" s="90"/>
      <c r="N50" s="195">
        <v>37</v>
      </c>
    </row>
    <row r="51" spans="1:14">
      <c r="A51" s="232">
        <v>38</v>
      </c>
      <c r="B51" s="247"/>
      <c r="C51" s="315"/>
      <c r="D51" s="77"/>
      <c r="E51" s="315"/>
      <c r="F51" s="77"/>
      <c r="G51" s="315"/>
      <c r="H51" s="360"/>
      <c r="I51" s="333"/>
      <c r="J51" s="90"/>
      <c r="K51" s="90"/>
      <c r="N51" s="195">
        <v>38</v>
      </c>
    </row>
    <row r="52" spans="1:14">
      <c r="A52" s="232">
        <v>39</v>
      </c>
      <c r="B52" s="247"/>
      <c r="C52" s="299"/>
      <c r="D52" s="77"/>
      <c r="E52" s="299"/>
      <c r="F52" s="77"/>
      <c r="G52" s="299"/>
      <c r="H52" s="352"/>
      <c r="I52" s="296"/>
      <c r="J52" s="90"/>
      <c r="K52" s="90"/>
      <c r="N52" s="195">
        <v>39</v>
      </c>
    </row>
    <row r="53" spans="1:14">
      <c r="A53" s="232">
        <v>40</v>
      </c>
      <c r="B53" s="247"/>
      <c r="C53" s="299"/>
      <c r="D53" s="77"/>
      <c r="E53" s="299"/>
      <c r="F53" s="77"/>
      <c r="G53" s="299"/>
      <c r="H53" s="352"/>
      <c r="I53" s="296"/>
      <c r="J53" s="90"/>
      <c r="K53" s="90"/>
      <c r="N53" s="195">
        <v>40</v>
      </c>
    </row>
    <row r="54" spans="1:14">
      <c r="A54" s="232">
        <v>41</v>
      </c>
      <c r="B54" s="247"/>
      <c r="C54" s="299"/>
      <c r="D54" s="77"/>
      <c r="E54" s="299"/>
      <c r="F54" s="77"/>
      <c r="G54" s="299"/>
      <c r="H54" s="352"/>
      <c r="I54" s="296"/>
      <c r="J54" s="90"/>
      <c r="K54" s="90"/>
      <c r="N54" s="195">
        <v>41</v>
      </c>
    </row>
    <row r="55" spans="1:14">
      <c r="A55" s="232">
        <v>42</v>
      </c>
      <c r="B55" s="80"/>
      <c r="C55" s="299"/>
      <c r="D55" s="77"/>
      <c r="E55" s="299"/>
      <c r="F55" s="77"/>
      <c r="G55" s="299"/>
      <c r="H55" s="352"/>
      <c r="I55" s="296"/>
      <c r="J55" s="90"/>
      <c r="K55" s="90"/>
      <c r="N55" s="195">
        <v>42</v>
      </c>
    </row>
    <row r="56" spans="1:14">
      <c r="A56" s="232">
        <v>43</v>
      </c>
      <c r="B56" s="80"/>
      <c r="C56" s="299"/>
      <c r="D56" s="77"/>
      <c r="E56" s="299"/>
      <c r="F56" s="77"/>
      <c r="G56" s="299"/>
      <c r="H56" s="352"/>
      <c r="I56" s="296"/>
      <c r="J56" s="90"/>
      <c r="K56" s="90"/>
      <c r="N56" s="195">
        <v>43</v>
      </c>
    </row>
    <row r="57" spans="1:14">
      <c r="A57" s="232">
        <v>44</v>
      </c>
      <c r="B57" s="80"/>
      <c r="C57" s="299"/>
      <c r="D57" s="77"/>
      <c r="E57" s="299"/>
      <c r="F57" s="77"/>
      <c r="G57" s="299"/>
      <c r="H57" s="352"/>
      <c r="I57" s="296"/>
      <c r="J57" s="90"/>
      <c r="K57" s="90"/>
      <c r="N57" s="195">
        <v>44</v>
      </c>
    </row>
    <row r="58" spans="1:14">
      <c r="A58" s="232">
        <v>45</v>
      </c>
      <c r="B58" s="80"/>
      <c r="C58" s="299"/>
      <c r="D58" s="77"/>
      <c r="E58" s="299"/>
      <c r="F58" s="77"/>
      <c r="G58" s="299"/>
      <c r="H58" s="352"/>
      <c r="I58" s="296"/>
      <c r="J58" s="90"/>
      <c r="K58" s="90"/>
      <c r="N58" s="195">
        <v>45</v>
      </c>
    </row>
    <row r="59" spans="1:14">
      <c r="A59" s="232">
        <v>46</v>
      </c>
      <c r="B59" s="80"/>
      <c r="C59" s="299"/>
      <c r="D59" s="77"/>
      <c r="E59" s="299"/>
      <c r="F59" s="77"/>
      <c r="G59" s="299"/>
      <c r="H59" s="352"/>
      <c r="I59" s="296"/>
      <c r="J59" s="90"/>
      <c r="K59" s="90"/>
      <c r="N59" s="195">
        <v>46</v>
      </c>
    </row>
    <row r="60" spans="1:14">
      <c r="A60" s="232">
        <v>47</v>
      </c>
      <c r="B60" s="528" t="s">
        <v>2127</v>
      </c>
      <c r="C60" s="205">
        <f>SUM(C51:C59)</f>
        <v>0</v>
      </c>
      <c r="D60" s="202"/>
      <c r="E60" s="205">
        <f>SUM(E51:E59)</f>
        <v>0</v>
      </c>
      <c r="F60" s="202"/>
      <c r="G60" s="205">
        <f>SUM(G51:G59)</f>
        <v>0</v>
      </c>
      <c r="H60" s="203">
        <f>SUM(H51:H59)</f>
        <v>0</v>
      </c>
      <c r="I60" s="204">
        <f>SUM(I51:I59)</f>
        <v>0</v>
      </c>
      <c r="J60" s="199"/>
      <c r="K60" s="90"/>
      <c r="N60" s="195">
        <v>47</v>
      </c>
    </row>
    <row r="61" spans="1:14" ht="15.75" thickBot="1">
      <c r="A61" s="240">
        <v>48</v>
      </c>
      <c r="B61" s="529" t="s">
        <v>159</v>
      </c>
      <c r="C61" s="361">
        <f>C25+C37+C49+C60</f>
        <v>8708090</v>
      </c>
      <c r="D61" s="362"/>
      <c r="E61" s="361">
        <f>E25+E37+E49+E60</f>
        <v>0</v>
      </c>
      <c r="F61" s="362"/>
      <c r="G61" s="361">
        <f>G25+G37+G49+G60</f>
        <v>464503</v>
      </c>
      <c r="H61" s="276">
        <f>H25+H37+H49+H60</f>
        <v>0</v>
      </c>
      <c r="I61" s="363">
        <f>C61+E61-G61+H61</f>
        <v>8243587</v>
      </c>
      <c r="J61" s="275"/>
      <c r="K61" s="275"/>
      <c r="L61" s="96"/>
      <c r="M61" s="96"/>
      <c r="N61" s="213">
        <v>48</v>
      </c>
    </row>
    <row r="62" spans="1:14">
      <c r="N62" s="246"/>
    </row>
    <row r="63" spans="1:14" ht="15.75">
      <c r="A63" s="98" t="s">
        <v>2130</v>
      </c>
      <c r="B63" s="16"/>
      <c r="C63" s="16"/>
      <c r="E63" s="16"/>
      <c r="F63" s="16"/>
      <c r="G63" s="16"/>
      <c r="H63" s="16"/>
      <c r="I63" s="98" t="str">
        <f>A63</f>
        <v>FERC FORM NO.1 (ED.  12-89) NYPSC Modified-96</v>
      </c>
      <c r="J63" s="16"/>
      <c r="L63" s="16"/>
      <c r="M63" s="16" t="s">
        <v>2131</v>
      </c>
      <c r="N63" s="16"/>
    </row>
    <row r="64" spans="1:14">
      <c r="A64" s="16" t="s">
        <v>2132</v>
      </c>
      <c r="B64" s="16"/>
      <c r="C64" s="16"/>
      <c r="D64" s="16"/>
      <c r="E64" s="16"/>
      <c r="F64" s="16"/>
      <c r="G64" s="16"/>
      <c r="H64" s="16"/>
      <c r="I64" s="16" t="s">
        <v>2133</v>
      </c>
      <c r="J64" s="16"/>
      <c r="K64" s="16"/>
      <c r="L64" s="16"/>
      <c r="M64" s="16"/>
      <c r="N64" s="16"/>
    </row>
    <row r="67" spans="1:14" ht="15.75">
      <c r="A67" s="70" t="s">
        <v>2134</v>
      </c>
      <c r="B67" s="16"/>
      <c r="C67" s="16"/>
      <c r="D67" s="16"/>
      <c r="E67" s="16"/>
      <c r="F67" s="16"/>
      <c r="G67" s="16"/>
      <c r="H67" s="16"/>
    </row>
    <row r="69" spans="1:14" ht="15.75" thickBot="1">
      <c r="C69" s="1699">
        <f>C61-'110113'!G203</f>
        <v>0</v>
      </c>
      <c r="D69" s="1699"/>
      <c r="E69" s="1699"/>
      <c r="F69" s="1699"/>
      <c r="G69" s="1699"/>
      <c r="H69" s="1699"/>
      <c r="I69" s="1699">
        <f>I61-'110113'!H203</f>
        <v>0</v>
      </c>
    </row>
    <row r="70" spans="1:14">
      <c r="A70" s="31" t="s">
        <v>1757</v>
      </c>
      <c r="B70" s="66"/>
      <c r="C70" s="186"/>
      <c r="D70" s="66" t="s">
        <v>3200</v>
      </c>
      <c r="E70" s="66"/>
      <c r="F70" s="188" t="s">
        <v>1342</v>
      </c>
      <c r="G70" s="66"/>
      <c r="H70" s="340" t="s">
        <v>1760</v>
      </c>
      <c r="I70" s="31" t="s">
        <v>1757</v>
      </c>
      <c r="J70" s="186"/>
      <c r="K70" s="186" t="s">
        <v>1307</v>
      </c>
      <c r="L70" s="186" t="s">
        <v>1759</v>
      </c>
      <c r="M70" s="66" t="s">
        <v>1760</v>
      </c>
      <c r="N70" s="67"/>
    </row>
    <row r="71" spans="1:14">
      <c r="A71" s="71" t="str">
        <f>'Data Sheet'!$C$25</f>
        <v xml:space="preserve">Niagara Mohawk Power Corporation </v>
      </c>
      <c r="C71" s="80"/>
      <c r="D71" s="90" t="s">
        <v>5792</v>
      </c>
      <c r="F71" s="90" t="s">
        <v>1044</v>
      </c>
      <c r="H71" s="82"/>
      <c r="I71" s="71" t="str">
        <f>'Data Sheet'!$C$25</f>
        <v xml:space="preserve">Niagara Mohawk Power Corporation </v>
      </c>
      <c r="J71" s="80"/>
      <c r="K71" s="90" t="s">
        <v>5792</v>
      </c>
      <c r="L71" s="77" t="s">
        <v>1761</v>
      </c>
      <c r="N71" s="72"/>
    </row>
    <row r="72" spans="1:14">
      <c r="A72" s="73"/>
      <c r="B72" s="76"/>
      <c r="C72" s="80"/>
      <c r="D72" s="13" t="s">
        <v>1121</v>
      </c>
      <c r="F72" s="1570" t="str">
        <f>'Data Sheet'!$C$40</f>
        <v>April 30, 2025</v>
      </c>
      <c r="G72" s="560"/>
      <c r="H72" s="94" t="str">
        <f>'Data Sheet'!$C$38</f>
        <v>December 31, 2024</v>
      </c>
      <c r="I72" s="71"/>
      <c r="J72" s="80"/>
      <c r="K72" s="80" t="s">
        <v>1121</v>
      </c>
      <c r="L72" s="560" t="str">
        <f>'Data Sheet'!$C$40</f>
        <v>April 30, 2025</v>
      </c>
      <c r="M72" s="92" t="str">
        <f>'Data Sheet'!$C$38</f>
        <v>December 31, 2024</v>
      </c>
      <c r="N72" s="72"/>
    </row>
    <row r="73" spans="1:14">
      <c r="A73" s="341" t="s">
        <v>1045</v>
      </c>
      <c r="B73" s="74"/>
      <c r="C73" s="190"/>
      <c r="D73" s="190"/>
      <c r="E73" s="190"/>
      <c r="F73" s="190"/>
      <c r="G73" s="190"/>
      <c r="H73" s="191"/>
      <c r="I73" s="341" t="s">
        <v>1046</v>
      </c>
      <c r="J73" s="190"/>
      <c r="K73" s="190"/>
      <c r="L73" s="190"/>
      <c r="M73" s="190"/>
      <c r="N73" s="191"/>
    </row>
    <row r="74" spans="1:14">
      <c r="A74" s="71"/>
      <c r="B74" s="13" t="s">
        <v>1047</v>
      </c>
      <c r="H74" s="72"/>
      <c r="I74" s="71"/>
      <c r="N74" s="72"/>
    </row>
    <row r="75" spans="1:14">
      <c r="A75" s="71"/>
      <c r="B75" s="13" t="s">
        <v>844</v>
      </c>
      <c r="H75" s="72"/>
      <c r="I75" s="71"/>
      <c r="N75" s="72"/>
    </row>
    <row r="76" spans="1:14">
      <c r="A76" s="71"/>
      <c r="B76" s="13" t="s">
        <v>845</v>
      </c>
      <c r="H76" s="72"/>
      <c r="I76" s="71"/>
      <c r="N76" s="72"/>
    </row>
    <row r="77" spans="1:14">
      <c r="A77" s="73"/>
      <c r="B77" s="76"/>
      <c r="C77" s="76"/>
      <c r="D77" s="76"/>
      <c r="E77" s="76"/>
      <c r="F77" s="76"/>
      <c r="G77" s="76"/>
      <c r="H77" s="75"/>
      <c r="I77" s="73"/>
      <c r="J77" s="76"/>
      <c r="K77" s="76"/>
      <c r="L77" s="76"/>
      <c r="M77" s="76"/>
      <c r="N77" s="75"/>
    </row>
    <row r="78" spans="1:14">
      <c r="A78" s="232" t="s">
        <v>1686</v>
      </c>
      <c r="B78" s="80"/>
      <c r="C78" s="80"/>
      <c r="D78" s="16" t="s">
        <v>2247</v>
      </c>
      <c r="E78" s="342"/>
      <c r="F78" s="78" t="s">
        <v>846</v>
      </c>
      <c r="G78" s="342"/>
      <c r="H78" s="82"/>
      <c r="I78" s="71"/>
      <c r="J78" s="90"/>
      <c r="K78" s="92"/>
      <c r="L78" s="74" t="s">
        <v>847</v>
      </c>
      <c r="M78" s="76"/>
      <c r="N78" s="195" t="s">
        <v>1686</v>
      </c>
    </row>
    <row r="79" spans="1:14">
      <c r="A79" s="232" t="s">
        <v>1689</v>
      </c>
      <c r="B79" s="80"/>
      <c r="C79" s="247" t="s">
        <v>1791</v>
      </c>
      <c r="D79" s="74" t="s">
        <v>2990</v>
      </c>
      <c r="E79" s="267"/>
      <c r="F79" s="266" t="s">
        <v>848</v>
      </c>
      <c r="G79" s="267"/>
      <c r="H79" s="82"/>
      <c r="I79" s="196" t="s">
        <v>1791</v>
      </c>
      <c r="J79" s="245" t="s">
        <v>849</v>
      </c>
      <c r="K79" s="90"/>
      <c r="N79" s="195" t="s">
        <v>1689</v>
      </c>
    </row>
    <row r="80" spans="1:14">
      <c r="A80" s="232"/>
      <c r="B80" s="247" t="s">
        <v>163</v>
      </c>
      <c r="C80" s="247" t="s">
        <v>850</v>
      </c>
      <c r="D80" s="16" t="s">
        <v>163</v>
      </c>
      <c r="E80" s="77"/>
      <c r="F80" s="343" t="s">
        <v>163</v>
      </c>
      <c r="G80" s="77"/>
      <c r="H80" s="82"/>
      <c r="I80" s="196" t="s">
        <v>548</v>
      </c>
      <c r="J80" s="245" t="s">
        <v>2124</v>
      </c>
      <c r="K80" s="90"/>
      <c r="N80" s="195"/>
    </row>
    <row r="81" spans="1:14">
      <c r="A81" s="232"/>
      <c r="B81" s="247" t="s">
        <v>2125</v>
      </c>
      <c r="C81" s="247" t="s">
        <v>531</v>
      </c>
      <c r="D81" s="246" t="s">
        <v>1689</v>
      </c>
      <c r="E81" s="515" t="s">
        <v>1795</v>
      </c>
      <c r="F81" s="515" t="s">
        <v>1689</v>
      </c>
      <c r="G81" s="515" t="s">
        <v>1795</v>
      </c>
      <c r="H81" s="195" t="s">
        <v>291</v>
      </c>
      <c r="I81" s="196" t="s">
        <v>2258</v>
      </c>
      <c r="J81" s="245" t="s">
        <v>2126</v>
      </c>
      <c r="K81" s="90"/>
      <c r="N81" s="195"/>
    </row>
    <row r="82" spans="1:14">
      <c r="A82" s="233"/>
      <c r="B82" s="344" t="s">
        <v>2935</v>
      </c>
      <c r="C82" s="344" t="s">
        <v>2936</v>
      </c>
      <c r="D82" s="524" t="s">
        <v>2937</v>
      </c>
      <c r="E82" s="523" t="s">
        <v>2938</v>
      </c>
      <c r="F82" s="523" t="s">
        <v>2268</v>
      </c>
      <c r="G82" s="523" t="s">
        <v>2269</v>
      </c>
      <c r="H82" s="198" t="s">
        <v>2270</v>
      </c>
      <c r="I82" s="197" t="s">
        <v>2271</v>
      </c>
      <c r="J82" s="277" t="s">
        <v>2272</v>
      </c>
      <c r="K82" s="266"/>
      <c r="L82" s="74"/>
      <c r="M82" s="74"/>
      <c r="N82" s="198"/>
    </row>
    <row r="83" spans="1:14">
      <c r="A83" s="232">
        <v>1</v>
      </c>
      <c r="B83" s="344" t="s">
        <v>160</v>
      </c>
      <c r="C83" s="345"/>
      <c r="D83" s="346"/>
      <c r="E83" s="345"/>
      <c r="F83" s="346"/>
      <c r="G83" s="345"/>
      <c r="H83" s="347"/>
      <c r="I83" s="348"/>
      <c r="J83" s="349"/>
      <c r="K83" s="350"/>
      <c r="L83" s="351"/>
      <c r="M83" s="351"/>
      <c r="N83" s="195">
        <v>1</v>
      </c>
    </row>
    <row r="84" spans="1:14">
      <c r="A84" s="232">
        <v>2</v>
      </c>
      <c r="B84" s="247"/>
      <c r="C84" s="315"/>
      <c r="D84" s="77"/>
      <c r="E84" s="315"/>
      <c r="F84" s="77"/>
      <c r="G84" s="315"/>
      <c r="H84" s="269"/>
      <c r="I84" s="333">
        <f t="shared" ref="I84:I94" si="0">C84+E84-G84+H84</f>
        <v>0</v>
      </c>
      <c r="J84" s="90"/>
      <c r="K84" s="350"/>
      <c r="L84" s="351"/>
      <c r="M84" s="351"/>
      <c r="N84" s="195">
        <v>2</v>
      </c>
    </row>
    <row r="85" spans="1:14">
      <c r="A85" s="232">
        <v>3</v>
      </c>
      <c r="B85" s="247"/>
      <c r="C85" s="299"/>
      <c r="D85" s="77"/>
      <c r="E85" s="299"/>
      <c r="F85" s="77"/>
      <c r="G85" s="299"/>
      <c r="H85" s="352"/>
      <c r="I85" s="296">
        <f t="shared" si="0"/>
        <v>0</v>
      </c>
      <c r="J85" s="90"/>
      <c r="K85" s="350"/>
      <c r="L85" s="351"/>
      <c r="M85" s="351"/>
      <c r="N85" s="195">
        <v>3</v>
      </c>
    </row>
    <row r="86" spans="1:14">
      <c r="A86" s="232">
        <v>4</v>
      </c>
      <c r="B86" s="247"/>
      <c r="C86" s="299"/>
      <c r="D86" s="77"/>
      <c r="E86" s="299"/>
      <c r="F86" s="77"/>
      <c r="G86" s="299"/>
      <c r="H86" s="352"/>
      <c r="I86" s="296">
        <f t="shared" si="0"/>
        <v>0</v>
      </c>
      <c r="J86" s="90"/>
      <c r="K86" s="350"/>
      <c r="L86" s="351"/>
      <c r="M86" s="351"/>
      <c r="N86" s="195">
        <v>4</v>
      </c>
    </row>
    <row r="87" spans="1:14">
      <c r="A87" s="232">
        <v>5</v>
      </c>
      <c r="B87" s="247"/>
      <c r="C87" s="299"/>
      <c r="D87" s="77"/>
      <c r="E87" s="299"/>
      <c r="F87" s="77"/>
      <c r="G87" s="299"/>
      <c r="H87" s="352"/>
      <c r="I87" s="296">
        <f t="shared" si="0"/>
        <v>0</v>
      </c>
      <c r="J87" s="90"/>
      <c r="K87" s="350"/>
      <c r="L87" s="351"/>
      <c r="M87" s="351"/>
      <c r="N87" s="195">
        <v>5</v>
      </c>
    </row>
    <row r="88" spans="1:14">
      <c r="A88" s="232">
        <v>6</v>
      </c>
      <c r="B88" s="80"/>
      <c r="C88" s="299"/>
      <c r="D88" s="77"/>
      <c r="E88" s="299"/>
      <c r="F88" s="77"/>
      <c r="G88" s="299"/>
      <c r="H88" s="352"/>
      <c r="I88" s="296">
        <f t="shared" si="0"/>
        <v>0</v>
      </c>
      <c r="J88" s="90"/>
      <c r="K88" s="350"/>
      <c r="L88" s="351"/>
      <c r="M88" s="351"/>
      <c r="N88" s="195">
        <v>6</v>
      </c>
    </row>
    <row r="89" spans="1:14">
      <c r="A89" s="232">
        <v>7</v>
      </c>
      <c r="B89" s="80"/>
      <c r="C89" s="299"/>
      <c r="D89" s="77"/>
      <c r="E89" s="299"/>
      <c r="F89" s="77"/>
      <c r="G89" s="299"/>
      <c r="H89" s="352"/>
      <c r="I89" s="296">
        <f t="shared" si="0"/>
        <v>0</v>
      </c>
      <c r="J89" s="90"/>
      <c r="K89" s="350"/>
      <c r="L89" s="351"/>
      <c r="M89" s="351"/>
      <c r="N89" s="195">
        <v>7</v>
      </c>
    </row>
    <row r="90" spans="1:14">
      <c r="A90" s="232">
        <v>8</v>
      </c>
      <c r="B90" s="353"/>
      <c r="C90" s="299"/>
      <c r="D90" s="268"/>
      <c r="E90" s="299"/>
      <c r="F90" s="268"/>
      <c r="G90" s="299"/>
      <c r="H90" s="352"/>
      <c r="I90" s="296">
        <f t="shared" si="0"/>
        <v>0</v>
      </c>
      <c r="J90" s="90"/>
      <c r="K90" s="350"/>
      <c r="L90" s="351"/>
      <c r="M90" s="351"/>
      <c r="N90" s="195">
        <v>8</v>
      </c>
    </row>
    <row r="91" spans="1:14">
      <c r="A91" s="232">
        <v>9</v>
      </c>
      <c r="B91" s="353"/>
      <c r="C91" s="299"/>
      <c r="D91" s="268"/>
      <c r="E91" s="299"/>
      <c r="F91" s="268"/>
      <c r="G91" s="299"/>
      <c r="H91" s="352"/>
      <c r="I91" s="296">
        <f t="shared" si="0"/>
        <v>0</v>
      </c>
      <c r="J91" s="90"/>
      <c r="K91" s="350"/>
      <c r="L91" s="351"/>
      <c r="M91" s="351"/>
      <c r="N91" s="195">
        <v>9</v>
      </c>
    </row>
    <row r="92" spans="1:14">
      <c r="A92" s="232">
        <v>10</v>
      </c>
      <c r="B92" s="353"/>
      <c r="C92" s="299"/>
      <c r="D92" s="268"/>
      <c r="E92" s="299"/>
      <c r="F92" s="268"/>
      <c r="G92" s="299"/>
      <c r="H92" s="352"/>
      <c r="I92" s="296">
        <f t="shared" si="0"/>
        <v>0</v>
      </c>
      <c r="J92" s="90"/>
      <c r="K92" s="350"/>
      <c r="L92" s="351"/>
      <c r="M92" s="351"/>
      <c r="N92" s="195">
        <v>10</v>
      </c>
    </row>
    <row r="93" spans="1:14">
      <c r="A93" s="232">
        <v>11</v>
      </c>
      <c r="B93" s="80"/>
      <c r="C93" s="299"/>
      <c r="D93" s="77"/>
      <c r="E93" s="299"/>
      <c r="F93" s="77"/>
      <c r="G93" s="299"/>
      <c r="H93" s="352"/>
      <c r="I93" s="296">
        <f t="shared" si="0"/>
        <v>0</v>
      </c>
      <c r="J93" s="90"/>
      <c r="K93" s="350"/>
      <c r="L93" s="351"/>
      <c r="M93" s="351"/>
      <c r="N93" s="195">
        <v>11</v>
      </c>
    </row>
    <row r="94" spans="1:14">
      <c r="A94" s="232">
        <v>12</v>
      </c>
      <c r="B94" s="528" t="s">
        <v>2127</v>
      </c>
      <c r="C94" s="205">
        <f>SUM(C84:C93)</f>
        <v>0</v>
      </c>
      <c r="D94" s="202"/>
      <c r="E94" s="205">
        <f>SUM(E84:E93)</f>
        <v>0</v>
      </c>
      <c r="F94" s="202"/>
      <c r="G94" s="205">
        <f>SUM(G84:G93)</f>
        <v>0</v>
      </c>
      <c r="H94" s="203">
        <f>SUM(H84:H93)</f>
        <v>0</v>
      </c>
      <c r="I94" s="354">
        <f t="shared" si="0"/>
        <v>0</v>
      </c>
      <c r="J94" s="199"/>
      <c r="K94" s="350"/>
      <c r="N94" s="195">
        <v>12</v>
      </c>
    </row>
    <row r="95" spans="1:14">
      <c r="A95" s="232">
        <v>13</v>
      </c>
      <c r="B95" s="344" t="s">
        <v>161</v>
      </c>
      <c r="C95" s="355"/>
      <c r="D95" s="356"/>
      <c r="E95" s="355"/>
      <c r="F95" s="356"/>
      <c r="G95" s="355"/>
      <c r="H95" s="357"/>
      <c r="I95" s="358"/>
      <c r="J95" s="359"/>
      <c r="K95" s="90"/>
      <c r="N95" s="195">
        <v>13</v>
      </c>
    </row>
    <row r="96" spans="1:14">
      <c r="A96" s="232">
        <v>14</v>
      </c>
      <c r="B96" s="247"/>
      <c r="C96" s="299"/>
      <c r="D96" s="77"/>
      <c r="E96" s="299"/>
      <c r="F96" s="77"/>
      <c r="G96" s="299"/>
      <c r="H96" s="352"/>
      <c r="I96" s="296">
        <f t="shared" ref="I96:I106" si="1">C96+E96-G96+H96</f>
        <v>0</v>
      </c>
      <c r="J96" s="90"/>
      <c r="K96" s="350"/>
      <c r="L96" s="351"/>
      <c r="M96" s="351"/>
      <c r="N96" s="195">
        <v>14</v>
      </c>
    </row>
    <row r="97" spans="1:14">
      <c r="A97" s="232">
        <v>15</v>
      </c>
      <c r="B97" s="247"/>
      <c r="C97" s="299"/>
      <c r="D97" s="77"/>
      <c r="E97" s="299"/>
      <c r="F97" s="77"/>
      <c r="G97" s="299"/>
      <c r="H97" s="352"/>
      <c r="I97" s="296">
        <f t="shared" si="1"/>
        <v>0</v>
      </c>
      <c r="J97" s="90"/>
      <c r="K97" s="90"/>
      <c r="N97" s="195">
        <v>15</v>
      </c>
    </row>
    <row r="98" spans="1:14">
      <c r="A98" s="232">
        <v>16</v>
      </c>
      <c r="B98" s="247"/>
      <c r="C98" s="299"/>
      <c r="D98" s="77"/>
      <c r="E98" s="299"/>
      <c r="F98" s="77"/>
      <c r="G98" s="299"/>
      <c r="H98" s="352"/>
      <c r="I98" s="296">
        <f t="shared" si="1"/>
        <v>0</v>
      </c>
      <c r="J98" s="90"/>
      <c r="K98" s="90"/>
      <c r="N98" s="195">
        <v>16</v>
      </c>
    </row>
    <row r="99" spans="1:14">
      <c r="A99" s="232">
        <v>17</v>
      </c>
      <c r="B99" s="247"/>
      <c r="C99" s="299"/>
      <c r="D99" s="77"/>
      <c r="E99" s="299"/>
      <c r="F99" s="77"/>
      <c r="G99" s="299"/>
      <c r="H99" s="352"/>
      <c r="I99" s="296">
        <f t="shared" si="1"/>
        <v>0</v>
      </c>
      <c r="J99" s="90"/>
      <c r="K99" s="90"/>
      <c r="N99" s="195">
        <v>17</v>
      </c>
    </row>
    <row r="100" spans="1:14">
      <c r="A100" s="232">
        <v>18</v>
      </c>
      <c r="B100" s="353"/>
      <c r="C100" s="299"/>
      <c r="D100" s="268"/>
      <c r="E100" s="299"/>
      <c r="F100" s="268"/>
      <c r="G100" s="299"/>
      <c r="H100" s="352"/>
      <c r="I100" s="296">
        <f t="shared" si="1"/>
        <v>0</v>
      </c>
      <c r="J100" s="90"/>
      <c r="K100" s="90"/>
      <c r="N100" s="195">
        <v>18</v>
      </c>
    </row>
    <row r="101" spans="1:14">
      <c r="A101" s="232">
        <v>19</v>
      </c>
      <c r="B101" s="80"/>
      <c r="C101" s="299"/>
      <c r="D101" s="268"/>
      <c r="E101" s="299"/>
      <c r="F101" s="268"/>
      <c r="G101" s="299"/>
      <c r="H101" s="352"/>
      <c r="I101" s="296">
        <f t="shared" si="1"/>
        <v>0</v>
      </c>
      <c r="J101" s="90"/>
      <c r="K101" s="90"/>
      <c r="N101" s="195">
        <v>19</v>
      </c>
    </row>
    <row r="102" spans="1:14">
      <c r="A102" s="232">
        <v>20</v>
      </c>
      <c r="B102" s="80"/>
      <c r="C102" s="299"/>
      <c r="D102" s="268"/>
      <c r="E102" s="299"/>
      <c r="F102" s="268"/>
      <c r="G102" s="299"/>
      <c r="H102" s="264"/>
      <c r="I102" s="296">
        <f t="shared" si="1"/>
        <v>0</v>
      </c>
      <c r="J102" s="90"/>
      <c r="K102" s="90"/>
      <c r="N102" s="195">
        <v>20</v>
      </c>
    </row>
    <row r="103" spans="1:14">
      <c r="A103" s="232">
        <v>21</v>
      </c>
      <c r="B103" s="353"/>
      <c r="C103" s="315"/>
      <c r="D103" s="268"/>
      <c r="E103" s="315"/>
      <c r="F103" s="268"/>
      <c r="G103" s="315"/>
      <c r="H103" s="269"/>
      <c r="I103" s="296">
        <f t="shared" si="1"/>
        <v>0</v>
      </c>
      <c r="J103" s="90"/>
      <c r="K103" s="350"/>
      <c r="N103" s="195">
        <v>21</v>
      </c>
    </row>
    <row r="104" spans="1:14">
      <c r="A104" s="232" t="s">
        <v>559</v>
      </c>
      <c r="B104" s="353"/>
      <c r="C104" s="315"/>
      <c r="D104" s="268"/>
      <c r="E104" s="315"/>
      <c r="F104" s="268"/>
      <c r="G104" s="315"/>
      <c r="H104" s="269"/>
      <c r="I104" s="296">
        <f t="shared" si="1"/>
        <v>0</v>
      </c>
      <c r="J104" s="90"/>
      <c r="K104" s="350"/>
      <c r="N104" s="195" t="s">
        <v>559</v>
      </c>
    </row>
    <row r="105" spans="1:14">
      <c r="A105" s="232">
        <v>23</v>
      </c>
      <c r="B105" s="80"/>
      <c r="C105" s="315"/>
      <c r="D105" s="77"/>
      <c r="E105" s="315"/>
      <c r="F105" s="77"/>
      <c r="G105" s="315"/>
      <c r="H105" s="360"/>
      <c r="I105" s="296">
        <f t="shared" si="1"/>
        <v>0</v>
      </c>
      <c r="J105" s="90"/>
      <c r="K105" s="90"/>
      <c r="N105" s="195">
        <v>23</v>
      </c>
    </row>
    <row r="106" spans="1:14">
      <c r="A106" s="232">
        <v>24</v>
      </c>
      <c r="B106" s="528" t="s">
        <v>2127</v>
      </c>
      <c r="C106" s="205">
        <f>SUM(C96:C105)</f>
        <v>0</v>
      </c>
      <c r="D106" s="202"/>
      <c r="E106" s="205">
        <f>SUM(E96:E105)</f>
        <v>0</v>
      </c>
      <c r="F106" s="202"/>
      <c r="G106" s="205">
        <f>SUM(G96:G105)</f>
        <v>0</v>
      </c>
      <c r="H106" s="203">
        <f>SUM(H96:H105)</f>
        <v>0</v>
      </c>
      <c r="I106" s="354">
        <f t="shared" si="1"/>
        <v>0</v>
      </c>
      <c r="J106" s="199"/>
      <c r="K106" s="350"/>
      <c r="N106" s="195">
        <v>24</v>
      </c>
    </row>
    <row r="107" spans="1:14">
      <c r="A107" s="232">
        <v>25</v>
      </c>
      <c r="B107" s="344" t="s">
        <v>2128</v>
      </c>
      <c r="C107" s="355"/>
      <c r="D107" s="356"/>
      <c r="E107" s="355"/>
      <c r="F107" s="356"/>
      <c r="G107" s="355"/>
      <c r="H107" s="357"/>
      <c r="I107" s="358"/>
      <c r="J107" s="359"/>
      <c r="K107" s="90"/>
      <c r="N107" s="195">
        <v>25</v>
      </c>
    </row>
    <row r="108" spans="1:14">
      <c r="A108" s="232">
        <v>26</v>
      </c>
      <c r="B108" s="247"/>
      <c r="C108" s="299"/>
      <c r="D108" s="77"/>
      <c r="E108" s="299"/>
      <c r="F108" s="77"/>
      <c r="G108" s="299"/>
      <c r="H108" s="352"/>
      <c r="I108" s="296">
        <f t="shared" ref="I108:I118" si="2">C108+E108-G108+H108</f>
        <v>0</v>
      </c>
      <c r="J108" s="90"/>
      <c r="K108" s="90"/>
      <c r="N108" s="195">
        <v>26</v>
      </c>
    </row>
    <row r="109" spans="1:14">
      <c r="A109" s="232">
        <v>27</v>
      </c>
      <c r="B109" s="247"/>
      <c r="C109" s="299"/>
      <c r="D109" s="77"/>
      <c r="E109" s="299"/>
      <c r="F109" s="77"/>
      <c r="G109" s="299"/>
      <c r="H109" s="352"/>
      <c r="I109" s="296">
        <f t="shared" si="2"/>
        <v>0</v>
      </c>
      <c r="J109" s="90"/>
      <c r="K109" s="90"/>
      <c r="N109" s="195">
        <v>27</v>
      </c>
    </row>
    <row r="110" spans="1:14">
      <c r="A110" s="232">
        <v>28</v>
      </c>
      <c r="B110" s="247"/>
      <c r="C110" s="299"/>
      <c r="D110" s="77"/>
      <c r="E110" s="299"/>
      <c r="F110" s="77"/>
      <c r="G110" s="299"/>
      <c r="H110" s="352"/>
      <c r="I110" s="296">
        <f t="shared" si="2"/>
        <v>0</v>
      </c>
      <c r="J110" s="90"/>
      <c r="K110" s="90"/>
      <c r="N110" s="195">
        <v>28</v>
      </c>
    </row>
    <row r="111" spans="1:14">
      <c r="A111" s="232">
        <v>29</v>
      </c>
      <c r="B111" s="247"/>
      <c r="C111" s="299"/>
      <c r="D111" s="77"/>
      <c r="E111" s="299"/>
      <c r="F111" s="77"/>
      <c r="G111" s="299"/>
      <c r="H111" s="352"/>
      <c r="I111" s="296">
        <f t="shared" si="2"/>
        <v>0</v>
      </c>
      <c r="J111" s="90"/>
      <c r="K111" s="90"/>
      <c r="N111" s="195">
        <v>29</v>
      </c>
    </row>
    <row r="112" spans="1:14">
      <c r="A112" s="232">
        <v>30</v>
      </c>
      <c r="B112" s="80"/>
      <c r="C112" s="299"/>
      <c r="D112" s="77"/>
      <c r="E112" s="299"/>
      <c r="F112" s="77"/>
      <c r="G112" s="299"/>
      <c r="H112" s="352"/>
      <c r="I112" s="296">
        <f t="shared" si="2"/>
        <v>0</v>
      </c>
      <c r="J112" s="90"/>
      <c r="K112" s="90"/>
      <c r="N112" s="195">
        <v>30</v>
      </c>
    </row>
    <row r="113" spans="1:14">
      <c r="A113" s="232">
        <v>31</v>
      </c>
      <c r="B113" s="80"/>
      <c r="C113" s="299"/>
      <c r="D113" s="77"/>
      <c r="E113" s="299"/>
      <c r="F113" s="77"/>
      <c r="G113" s="299"/>
      <c r="H113" s="352"/>
      <c r="I113" s="296">
        <f t="shared" si="2"/>
        <v>0</v>
      </c>
      <c r="J113" s="90"/>
      <c r="K113" s="90"/>
      <c r="N113" s="195">
        <v>31</v>
      </c>
    </row>
    <row r="114" spans="1:14">
      <c r="A114" s="232">
        <v>32</v>
      </c>
      <c r="B114" s="80"/>
      <c r="C114" s="299"/>
      <c r="D114" s="77"/>
      <c r="E114" s="299"/>
      <c r="F114" s="77"/>
      <c r="G114" s="299"/>
      <c r="H114" s="352"/>
      <c r="I114" s="296">
        <f t="shared" si="2"/>
        <v>0</v>
      </c>
      <c r="J114" s="90"/>
      <c r="K114" s="90"/>
      <c r="N114" s="195">
        <v>32</v>
      </c>
    </row>
    <row r="115" spans="1:14">
      <c r="A115" s="232">
        <v>33</v>
      </c>
      <c r="B115" s="80"/>
      <c r="C115" s="299"/>
      <c r="D115" s="77"/>
      <c r="E115" s="299"/>
      <c r="F115" s="77"/>
      <c r="G115" s="299"/>
      <c r="H115" s="352"/>
      <c r="I115" s="296">
        <f t="shared" si="2"/>
        <v>0</v>
      </c>
      <c r="J115" s="90"/>
      <c r="K115" s="90"/>
      <c r="N115" s="195">
        <v>33</v>
      </c>
    </row>
    <row r="116" spans="1:14">
      <c r="A116" s="232">
        <v>34</v>
      </c>
      <c r="B116" s="80"/>
      <c r="C116" s="299"/>
      <c r="D116" s="77"/>
      <c r="E116" s="299"/>
      <c r="F116" s="77"/>
      <c r="G116" s="299"/>
      <c r="H116" s="352"/>
      <c r="I116" s="296">
        <f t="shared" si="2"/>
        <v>0</v>
      </c>
      <c r="J116" s="90"/>
      <c r="K116" s="90"/>
      <c r="N116" s="195">
        <v>34</v>
      </c>
    </row>
    <row r="117" spans="1:14">
      <c r="A117" s="232">
        <v>35</v>
      </c>
      <c r="B117" s="80"/>
      <c r="C117" s="299"/>
      <c r="D117" s="77"/>
      <c r="E117" s="299"/>
      <c r="F117" s="77"/>
      <c r="G117" s="299"/>
      <c r="H117" s="352"/>
      <c r="I117" s="296">
        <f t="shared" si="2"/>
        <v>0</v>
      </c>
      <c r="J117" s="90"/>
      <c r="K117" s="90"/>
      <c r="N117" s="195">
        <v>35</v>
      </c>
    </row>
    <row r="118" spans="1:14">
      <c r="A118" s="232">
        <v>36</v>
      </c>
      <c r="B118" s="528" t="s">
        <v>2127</v>
      </c>
      <c r="C118" s="205">
        <f>SUM(C108:C117)</f>
        <v>0</v>
      </c>
      <c r="D118" s="202"/>
      <c r="E118" s="205">
        <f>SUM(E108:E117)</f>
        <v>0</v>
      </c>
      <c r="F118" s="202"/>
      <c r="G118" s="205">
        <f>SUM(G108:G117)</f>
        <v>0</v>
      </c>
      <c r="H118" s="203">
        <f>SUM(H108:H117)</f>
        <v>0</v>
      </c>
      <c r="I118" s="354">
        <f t="shared" si="2"/>
        <v>0</v>
      </c>
      <c r="J118" s="199"/>
      <c r="K118" s="350"/>
      <c r="N118" s="195">
        <v>36</v>
      </c>
    </row>
    <row r="119" spans="1:14">
      <c r="A119" s="232">
        <v>37</v>
      </c>
      <c r="B119" s="344" t="s">
        <v>2129</v>
      </c>
      <c r="C119" s="355"/>
      <c r="D119" s="356"/>
      <c r="E119" s="355"/>
      <c r="F119" s="356"/>
      <c r="G119" s="355"/>
      <c r="H119" s="357"/>
      <c r="I119" s="358"/>
      <c r="J119" s="359"/>
      <c r="K119" s="90"/>
      <c r="N119" s="195">
        <v>37</v>
      </c>
    </row>
    <row r="120" spans="1:14">
      <c r="A120" s="232">
        <v>38</v>
      </c>
      <c r="B120" s="247"/>
      <c r="C120" s="315"/>
      <c r="D120" s="77"/>
      <c r="E120" s="315"/>
      <c r="F120" s="77"/>
      <c r="G120" s="315"/>
      <c r="H120" s="360"/>
      <c r="I120" s="333">
        <f t="shared" ref="I120:I128" si="3">C120+E120-G120+H120</f>
        <v>0</v>
      </c>
      <c r="J120" s="90"/>
      <c r="K120" s="90"/>
      <c r="N120" s="195">
        <v>38</v>
      </c>
    </row>
    <row r="121" spans="1:14">
      <c r="A121" s="232">
        <v>39</v>
      </c>
      <c r="B121" s="247"/>
      <c r="C121" s="299"/>
      <c r="D121" s="77"/>
      <c r="E121" s="299"/>
      <c r="F121" s="77"/>
      <c r="G121" s="299"/>
      <c r="H121" s="352"/>
      <c r="I121" s="296">
        <f t="shared" si="3"/>
        <v>0</v>
      </c>
      <c r="J121" s="90"/>
      <c r="K121" s="90"/>
      <c r="N121" s="195">
        <v>39</v>
      </c>
    </row>
    <row r="122" spans="1:14">
      <c r="A122" s="232">
        <v>40</v>
      </c>
      <c r="B122" s="247"/>
      <c r="C122" s="299"/>
      <c r="D122" s="77"/>
      <c r="E122" s="299"/>
      <c r="F122" s="77"/>
      <c r="G122" s="299"/>
      <c r="H122" s="352"/>
      <c r="I122" s="296">
        <f t="shared" si="3"/>
        <v>0</v>
      </c>
      <c r="J122" s="90"/>
      <c r="K122" s="90"/>
      <c r="N122" s="195">
        <v>40</v>
      </c>
    </row>
    <row r="123" spans="1:14">
      <c r="A123" s="232">
        <v>41</v>
      </c>
      <c r="B123" s="247"/>
      <c r="C123" s="299"/>
      <c r="D123" s="77"/>
      <c r="E123" s="299"/>
      <c r="F123" s="77"/>
      <c r="G123" s="299"/>
      <c r="H123" s="352"/>
      <c r="I123" s="296">
        <f t="shared" si="3"/>
        <v>0</v>
      </c>
      <c r="J123" s="90"/>
      <c r="K123" s="90"/>
      <c r="N123" s="195">
        <v>41</v>
      </c>
    </row>
    <row r="124" spans="1:14">
      <c r="A124" s="232">
        <v>42</v>
      </c>
      <c r="B124" s="80"/>
      <c r="C124" s="299"/>
      <c r="D124" s="77"/>
      <c r="E124" s="299"/>
      <c r="F124" s="77"/>
      <c r="G124" s="299"/>
      <c r="H124" s="352"/>
      <c r="I124" s="296">
        <f t="shared" si="3"/>
        <v>0</v>
      </c>
      <c r="J124" s="90"/>
      <c r="K124" s="90"/>
      <c r="N124" s="195">
        <v>42</v>
      </c>
    </row>
    <row r="125" spans="1:14" ht="15.75" thickBot="1">
      <c r="A125" s="232">
        <v>43</v>
      </c>
      <c r="B125" s="80"/>
      <c r="C125" s="299"/>
      <c r="D125" s="77"/>
      <c r="E125" s="299"/>
      <c r="F125" s="77"/>
      <c r="G125" s="299"/>
      <c r="H125" s="352"/>
      <c r="I125" s="296">
        <f t="shared" si="3"/>
        <v>0</v>
      </c>
      <c r="J125" s="90"/>
      <c r="K125" s="90"/>
      <c r="N125" s="195">
        <v>43</v>
      </c>
    </row>
    <row r="126" spans="1:14">
      <c r="A126" s="2952">
        <v>44</v>
      </c>
      <c r="B126" s="2050"/>
      <c r="C126" s="2942"/>
      <c r="D126" s="2051"/>
      <c r="E126" s="2014"/>
      <c r="F126" s="77"/>
      <c r="G126" s="299"/>
      <c r="H126" s="352"/>
      <c r="I126" s="296">
        <f t="shared" si="3"/>
        <v>0</v>
      </c>
      <c r="J126" s="90"/>
      <c r="K126" s="90"/>
      <c r="N126" s="195">
        <v>44</v>
      </c>
    </row>
    <row r="127" spans="1:14">
      <c r="A127" s="2057">
        <v>45</v>
      </c>
      <c r="B127" s="80"/>
      <c r="C127" s="299"/>
      <c r="D127" s="77"/>
      <c r="E127" s="2778"/>
      <c r="F127" s="77"/>
      <c r="G127" s="299"/>
      <c r="H127" s="352"/>
      <c r="I127" s="296">
        <f t="shared" si="3"/>
        <v>0</v>
      </c>
      <c r="J127" s="90"/>
      <c r="K127" s="90"/>
      <c r="N127" s="195">
        <v>45</v>
      </c>
    </row>
    <row r="128" spans="1:14">
      <c r="A128" s="2057">
        <v>46</v>
      </c>
      <c r="B128" s="80"/>
      <c r="C128" s="299"/>
      <c r="D128" s="77"/>
      <c r="E128" s="2778"/>
      <c r="F128" s="77"/>
      <c r="G128" s="299"/>
      <c r="H128" s="352"/>
      <c r="I128" s="296">
        <f t="shared" si="3"/>
        <v>0</v>
      </c>
      <c r="J128" s="90"/>
      <c r="K128" s="90"/>
      <c r="N128" s="195">
        <v>46</v>
      </c>
    </row>
    <row r="129" spans="1:14">
      <c r="A129" s="2057">
        <v>47</v>
      </c>
      <c r="B129" s="528" t="s">
        <v>2127</v>
      </c>
      <c r="C129" s="205">
        <f>SUM(C120:C128)</f>
        <v>0</v>
      </c>
      <c r="D129" s="202"/>
      <c r="E129" s="2219">
        <f>SUM(E120:E128)</f>
        <v>0</v>
      </c>
      <c r="F129" s="202"/>
      <c r="G129" s="205">
        <f>SUM(G120:G128)</f>
        <v>0</v>
      </c>
      <c r="H129" s="203">
        <f>SUM(H120:H128)</f>
        <v>0</v>
      </c>
      <c r="I129" s="204">
        <f>SUM(I120:I128)</f>
        <v>0</v>
      </c>
      <c r="J129" s="199"/>
      <c r="K129" s="90"/>
      <c r="N129" s="195">
        <v>47</v>
      </c>
    </row>
    <row r="130" spans="1:14" ht="15.75" thickBot="1">
      <c r="A130" s="2740">
        <v>48</v>
      </c>
      <c r="B130" s="529" t="s">
        <v>159</v>
      </c>
      <c r="C130" s="361">
        <f>C94+C106+C118+C129</f>
        <v>0</v>
      </c>
      <c r="D130" s="362"/>
      <c r="E130" s="2953">
        <f>E94+E106+E118+E129</f>
        <v>0</v>
      </c>
      <c r="F130" s="362"/>
      <c r="G130" s="361">
        <f>G94+G106+G118+G129</f>
        <v>0</v>
      </c>
      <c r="H130" s="276">
        <f>H94+H106+H118+H129</f>
        <v>0</v>
      </c>
      <c r="I130" s="363">
        <f>C130+E130-G130+H130</f>
        <v>0</v>
      </c>
      <c r="J130" s="275"/>
      <c r="K130" s="275"/>
      <c r="L130" s="96"/>
      <c r="M130" s="96"/>
      <c r="N130" s="213">
        <v>48</v>
      </c>
    </row>
    <row r="131" spans="1:14">
      <c r="A131" s="2511"/>
      <c r="E131" s="2678"/>
      <c r="N131" s="246"/>
    </row>
    <row r="132" spans="1:14" ht="15.75">
      <c r="A132" s="2920" t="s">
        <v>2130</v>
      </c>
      <c r="B132" s="16"/>
      <c r="C132" s="2870"/>
      <c r="D132" s="2850"/>
      <c r="E132" s="2679"/>
      <c r="F132" s="16"/>
      <c r="G132" s="16"/>
      <c r="H132" s="16"/>
      <c r="I132" s="98" t="str">
        <f>A132</f>
        <v>FERC FORM NO.1 (ED.  12-89) NYPSC Modified-96</v>
      </c>
      <c r="J132" s="16"/>
      <c r="L132" s="16"/>
      <c r="M132" s="16" t="s">
        <v>2131</v>
      </c>
      <c r="N132" s="16"/>
    </row>
    <row r="133" spans="1:14">
      <c r="A133" s="2579" t="s">
        <v>2135</v>
      </c>
      <c r="B133" s="16"/>
      <c r="C133" s="2871"/>
      <c r="D133" s="2871"/>
      <c r="E133" s="2679"/>
      <c r="F133" s="16"/>
      <c r="G133" s="16"/>
      <c r="H133" s="16"/>
      <c r="I133" s="16" t="s">
        <v>2136</v>
      </c>
      <c r="J133" s="16"/>
      <c r="K133" s="16"/>
      <c r="L133" s="16"/>
      <c r="M133" s="16"/>
      <c r="N133" s="16"/>
    </row>
    <row r="134" spans="1:14">
      <c r="A134" s="2511"/>
      <c r="C134" s="1097"/>
      <c r="D134" s="1097"/>
      <c r="E134" s="2678"/>
    </row>
    <row r="135" spans="1:14">
      <c r="A135" s="2511"/>
      <c r="C135" s="1097"/>
      <c r="D135" s="1097"/>
      <c r="E135" s="2678"/>
    </row>
    <row r="136" spans="1:14">
      <c r="A136" s="2511"/>
      <c r="C136" s="1097"/>
      <c r="D136" s="1097"/>
      <c r="E136" s="2678"/>
      <c r="F136" s="2678"/>
    </row>
    <row r="137" spans="1:14">
      <c r="A137" s="2511"/>
      <c r="C137" s="1097"/>
      <c r="D137" s="1097"/>
      <c r="E137" s="2678"/>
      <c r="F137" s="2678"/>
    </row>
    <row r="138" spans="1:14">
      <c r="A138" s="2511"/>
      <c r="C138" s="1097"/>
      <c r="D138" s="1097"/>
      <c r="E138" s="2678"/>
      <c r="F138" s="2678"/>
    </row>
    <row r="139" spans="1:14">
      <c r="A139" s="2511"/>
      <c r="C139" s="1097"/>
      <c r="D139" s="1097"/>
      <c r="E139" s="2678"/>
      <c r="F139" s="2678"/>
    </row>
    <row r="140" spans="1:14">
      <c r="A140" s="2511"/>
      <c r="C140" s="1097"/>
      <c r="D140" s="1097"/>
      <c r="E140" s="2678"/>
      <c r="F140" s="2678"/>
    </row>
    <row r="141" spans="1:14">
      <c r="A141" s="2511"/>
      <c r="C141" s="1097"/>
      <c r="D141" s="1097"/>
      <c r="E141" s="2678"/>
      <c r="F141" s="2678"/>
    </row>
    <row r="142" spans="1:14">
      <c r="A142" s="2511"/>
      <c r="C142" s="1097"/>
      <c r="D142" s="1097"/>
      <c r="E142" s="2678"/>
      <c r="F142" s="2678"/>
    </row>
    <row r="143" spans="1:14">
      <c r="A143" s="2511"/>
      <c r="C143" s="1097"/>
      <c r="D143" s="1097"/>
      <c r="E143" s="2678"/>
      <c r="F143" s="2678"/>
    </row>
    <row r="144" spans="1:14">
      <c r="A144" s="2511"/>
      <c r="C144" s="1097"/>
      <c r="D144" s="1097"/>
      <c r="E144" s="2678"/>
      <c r="F144" s="2678"/>
    </row>
    <row r="145" spans="1:6">
      <c r="A145" s="2511"/>
      <c r="C145" s="1097"/>
      <c r="D145" s="1097"/>
      <c r="E145" s="2678"/>
      <c r="F145" s="2678"/>
    </row>
    <row r="146" spans="1:6">
      <c r="A146" s="2511"/>
      <c r="C146" s="1097"/>
      <c r="D146" s="1097"/>
      <c r="E146" s="2678"/>
      <c r="F146" s="2678"/>
    </row>
    <row r="147" spans="1:6">
      <c r="A147" s="2511"/>
      <c r="C147" s="1097"/>
      <c r="D147" s="1097"/>
      <c r="E147" s="2678"/>
      <c r="F147" s="2678"/>
    </row>
    <row r="148" spans="1:6">
      <c r="A148" s="2511"/>
      <c r="C148" s="1097"/>
      <c r="D148" s="1097"/>
      <c r="E148" s="2678"/>
      <c r="F148" s="2678"/>
    </row>
    <row r="149" spans="1:6">
      <c r="A149" s="2511"/>
      <c r="C149" s="1097"/>
      <c r="D149" s="1097"/>
      <c r="E149" s="2678"/>
      <c r="F149" s="2678"/>
    </row>
    <row r="150" spans="1:6">
      <c r="A150" s="2511"/>
      <c r="C150" s="1097"/>
      <c r="D150" s="1097"/>
      <c r="E150" s="2678"/>
      <c r="F150" s="2678"/>
    </row>
    <row r="151" spans="1:6">
      <c r="A151" s="2511"/>
      <c r="C151" s="1097"/>
      <c r="D151" s="1097"/>
      <c r="E151" s="2678"/>
      <c r="F151" s="2678"/>
    </row>
    <row r="152" spans="1:6">
      <c r="A152" s="2511"/>
      <c r="C152" s="1097"/>
      <c r="D152" s="1097"/>
      <c r="E152" s="2678"/>
      <c r="F152" s="2678"/>
    </row>
    <row r="153" spans="1:6">
      <c r="A153" s="2511"/>
      <c r="C153" s="1097"/>
      <c r="D153" s="1097"/>
      <c r="E153" s="2678"/>
      <c r="F153" s="2678"/>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printOptions horizontalCentered="1" verticalCentered="1"/>
  <pageMargins left="0.5" right="0.5" top="0.5" bottom="0.5" header="0.5" footer="0.5"/>
  <pageSetup scale="70" orientation="portrait" r:id="rId1"/>
  <headerFooter alignWithMargins="0"/>
  <rowBreaks count="1" manualBreakCount="1">
    <brk id="66" max="16383" man="1"/>
  </rowBreaks>
  <colBreaks count="1" manualBreakCount="1">
    <brk id="8" max="1048575" man="1"/>
  </colBreaks>
  <customProperties>
    <customPr name="_pios_id" r:id="rId2"/>
  </customPropertie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ransitionEvaluation="1">
    <tabColor rgb="FF92D050"/>
  </sheetPr>
  <dimension ref="A1:U200"/>
  <sheetViews>
    <sheetView view="pageBreakPreview" topLeftCell="B1" zoomScale="60" zoomScaleNormal="60" workbookViewId="0">
      <selection activeCell="I1" sqref="I1:U1048576"/>
    </sheetView>
  </sheetViews>
  <sheetFormatPr defaultColWidth="9.6640625" defaultRowHeight="15"/>
  <cols>
    <col min="1" max="1" width="4.6640625" style="13" customWidth="1"/>
    <col min="2" max="2" width="42.6640625" style="13" customWidth="1"/>
    <col min="3" max="3" width="16.6640625" style="13" customWidth="1"/>
    <col min="4" max="4" width="10.6640625" style="13" customWidth="1"/>
    <col min="5" max="7" width="16.6640625" style="13" customWidth="1"/>
    <col min="8" max="8" width="9.6640625" style="13"/>
    <col min="10" max="10" width="28.6640625" bestFit="1" customWidth="1"/>
    <col min="15" max="15" width="14.44140625" customWidth="1"/>
    <col min="21" max="21" width="14" bestFit="1" customWidth="1"/>
    <col min="22" max="16384" width="9.6640625" style="13"/>
  </cols>
  <sheetData>
    <row r="1" spans="1:8">
      <c r="A1" s="31" t="s">
        <v>1757</v>
      </c>
      <c r="B1" s="66"/>
      <c r="C1" s="186"/>
      <c r="D1" s="66" t="s">
        <v>3200</v>
      </c>
      <c r="E1" s="66"/>
      <c r="F1" s="188" t="s">
        <v>1759</v>
      </c>
      <c r="G1" s="215" t="s">
        <v>1760</v>
      </c>
    </row>
    <row r="2" spans="1:8">
      <c r="A2" s="71" t="str">
        <f>'Data Sheet'!$C$25</f>
        <v xml:space="preserve">Niagara Mohawk Power Corporation </v>
      </c>
      <c r="C2" s="80"/>
      <c r="D2" s="90" t="s">
        <v>5792</v>
      </c>
      <c r="F2" s="90" t="s">
        <v>1761</v>
      </c>
      <c r="G2" s="82"/>
    </row>
    <row r="3" spans="1:8" ht="15" customHeight="1">
      <c r="A3" s="73"/>
      <c r="B3" s="76"/>
      <c r="C3" s="80"/>
      <c r="D3" s="13" t="s">
        <v>1121</v>
      </c>
      <c r="F3" s="559" t="str">
        <f>'Data Sheet'!$C$40</f>
        <v>April 30, 2025</v>
      </c>
      <c r="G3" s="951" t="str">
        <f>'Data Sheet'!$C$38</f>
        <v>December 31, 2024</v>
      </c>
    </row>
    <row r="4" spans="1:8" ht="15" customHeight="1">
      <c r="A4" s="189" t="s">
        <v>2137</v>
      </c>
      <c r="B4" s="74"/>
      <c r="C4" s="190"/>
      <c r="D4" s="190"/>
      <c r="E4" s="190"/>
      <c r="F4" s="190"/>
      <c r="G4" s="191"/>
    </row>
    <row r="5" spans="1:8">
      <c r="A5" s="71" t="s">
        <v>2320</v>
      </c>
      <c r="B5" s="13" t="s">
        <v>2138</v>
      </c>
      <c r="G5" s="72"/>
    </row>
    <row r="6" spans="1:8">
      <c r="A6" s="71" t="s">
        <v>2237</v>
      </c>
      <c r="B6" s="13" t="s">
        <v>2139</v>
      </c>
      <c r="G6" s="72"/>
    </row>
    <row r="7" spans="1:8">
      <c r="A7" s="71" t="s">
        <v>2238</v>
      </c>
      <c r="B7" s="3596" t="s">
        <v>4452</v>
      </c>
      <c r="C7" s="3596"/>
      <c r="D7" s="3596"/>
      <c r="E7" s="3596"/>
      <c r="F7" s="3596"/>
      <c r="G7" s="3672"/>
    </row>
    <row r="8" spans="1:8">
      <c r="A8" s="73"/>
      <c r="B8" s="3673"/>
      <c r="C8" s="3673"/>
      <c r="D8" s="3673"/>
      <c r="E8" s="3673"/>
      <c r="F8" s="3673"/>
      <c r="G8" s="3674"/>
    </row>
    <row r="9" spans="1:8">
      <c r="A9" s="196"/>
      <c r="B9" s="90"/>
      <c r="C9" s="245" t="s">
        <v>1791</v>
      </c>
      <c r="D9" s="266" t="s">
        <v>516</v>
      </c>
      <c r="E9" s="74"/>
      <c r="F9" s="90"/>
      <c r="G9" s="327" t="s">
        <v>1791</v>
      </c>
    </row>
    <row r="10" spans="1:8">
      <c r="A10" s="196"/>
      <c r="B10" s="78" t="s">
        <v>2140</v>
      </c>
      <c r="C10" s="245" t="s">
        <v>850</v>
      </c>
      <c r="D10" s="78" t="s">
        <v>1793</v>
      </c>
      <c r="E10" s="90"/>
      <c r="F10" s="78" t="s">
        <v>513</v>
      </c>
      <c r="G10" s="1574" t="s">
        <v>2434</v>
      </c>
    </row>
    <row r="11" spans="1:8">
      <c r="A11" s="196" t="s">
        <v>1686</v>
      </c>
      <c r="B11" s="78" t="s">
        <v>2141</v>
      </c>
      <c r="C11" s="245" t="s">
        <v>531</v>
      </c>
      <c r="D11" s="78" t="s">
        <v>163</v>
      </c>
      <c r="E11" s="245" t="s">
        <v>1795</v>
      </c>
      <c r="F11" s="90"/>
      <c r="G11" s="1241"/>
    </row>
    <row r="12" spans="1:8">
      <c r="A12" s="197" t="s">
        <v>1689</v>
      </c>
      <c r="B12" s="523" t="s">
        <v>2935</v>
      </c>
      <c r="C12" s="524" t="s">
        <v>2936</v>
      </c>
      <c r="D12" s="523" t="s">
        <v>2937</v>
      </c>
      <c r="E12" s="524" t="s">
        <v>2938</v>
      </c>
      <c r="F12" s="523" t="s">
        <v>2268</v>
      </c>
      <c r="G12" s="951" t="s">
        <v>2269</v>
      </c>
    </row>
    <row r="13" spans="1:8">
      <c r="A13" s="196">
        <v>1</v>
      </c>
      <c r="B13" s="90" t="s">
        <v>5090</v>
      </c>
      <c r="C13" s="261">
        <v>189916011</v>
      </c>
      <c r="D13" s="245"/>
      <c r="E13" s="261">
        <v>0</v>
      </c>
      <c r="F13" s="261">
        <v>10057764</v>
      </c>
      <c r="G13" s="238">
        <f>C13-E13+F13</f>
        <v>199973775</v>
      </c>
      <c r="H13" s="260"/>
    </row>
    <row r="14" spans="1:8">
      <c r="A14" s="196">
        <v>2</v>
      </c>
      <c r="B14" s="90"/>
      <c r="C14" s="261"/>
      <c r="D14" s="245"/>
      <c r="E14" s="261"/>
      <c r="F14" s="261"/>
      <c r="G14" s="238"/>
      <c r="H14" s="260"/>
    </row>
    <row r="15" spans="1:8">
      <c r="A15" s="196">
        <v>3</v>
      </c>
      <c r="B15" s="90" t="s">
        <v>5091</v>
      </c>
      <c r="C15" s="261">
        <v>26259969</v>
      </c>
      <c r="D15" s="245" t="s">
        <v>5382</v>
      </c>
      <c r="E15" s="261">
        <v>669991653</v>
      </c>
      <c r="F15" s="261">
        <v>666067322</v>
      </c>
      <c r="G15" s="238">
        <f>C15-E15+F15</f>
        <v>22335638</v>
      </c>
      <c r="H15" s="260"/>
    </row>
    <row r="16" spans="1:8">
      <c r="A16" s="196">
        <v>4</v>
      </c>
      <c r="B16" s="90"/>
      <c r="C16" s="261"/>
      <c r="D16" s="245"/>
      <c r="E16" s="261"/>
      <c r="F16" s="261"/>
      <c r="G16" s="238"/>
    </row>
    <row r="17" spans="1:8">
      <c r="A17" s="196">
        <v>5</v>
      </c>
      <c r="B17" s="90" t="s">
        <v>5092</v>
      </c>
      <c r="C17" s="261">
        <v>9293077</v>
      </c>
      <c r="D17" s="245"/>
      <c r="E17" s="261">
        <v>0</v>
      </c>
      <c r="F17" s="261">
        <v>4962610</v>
      </c>
      <c r="G17" s="238">
        <f>C17-E17+F17</f>
        <v>14255687</v>
      </c>
      <c r="H17" s="260"/>
    </row>
    <row r="18" spans="1:8">
      <c r="A18" s="196">
        <v>6</v>
      </c>
      <c r="B18" s="90"/>
      <c r="C18" s="261"/>
      <c r="D18" s="245"/>
      <c r="E18" s="261"/>
      <c r="F18" s="261"/>
      <c r="G18" s="238"/>
    </row>
    <row r="19" spans="1:8">
      <c r="A19" s="196">
        <v>7</v>
      </c>
      <c r="B19" s="90" t="s">
        <v>5093</v>
      </c>
      <c r="C19" s="261">
        <v>21619344</v>
      </c>
      <c r="D19" s="245" t="s">
        <v>5382</v>
      </c>
      <c r="E19" s="261">
        <v>384776194</v>
      </c>
      <c r="F19" s="261">
        <v>382356719</v>
      </c>
      <c r="G19" s="238">
        <f>C19-E19+F19</f>
        <v>19199869</v>
      </c>
      <c r="H19" s="260"/>
    </row>
    <row r="20" spans="1:8">
      <c r="A20" s="196">
        <v>8</v>
      </c>
      <c r="B20" s="90"/>
      <c r="C20" s="261"/>
      <c r="D20" s="245"/>
      <c r="E20" s="261"/>
      <c r="F20" s="261"/>
      <c r="G20" s="238"/>
    </row>
    <row r="21" spans="1:8">
      <c r="A21" s="196">
        <v>9</v>
      </c>
      <c r="B21" s="90"/>
      <c r="C21" s="261"/>
      <c r="D21" s="245"/>
      <c r="E21" s="261"/>
      <c r="F21" s="261"/>
      <c r="G21" s="238"/>
      <c r="H21" s="260"/>
    </row>
    <row r="22" spans="1:8">
      <c r="A22" s="196">
        <v>10</v>
      </c>
      <c r="B22" s="90"/>
      <c r="C22" s="261"/>
      <c r="D22" s="245"/>
      <c r="E22" s="261"/>
      <c r="F22" s="261"/>
      <c r="G22" s="238"/>
    </row>
    <row r="23" spans="1:8">
      <c r="A23" s="196">
        <v>11</v>
      </c>
      <c r="B23" s="90"/>
      <c r="C23" s="261"/>
      <c r="D23" s="245"/>
      <c r="E23" s="261"/>
      <c r="F23" s="261"/>
      <c r="G23" s="238"/>
      <c r="H23" s="260"/>
    </row>
    <row r="24" spans="1:8">
      <c r="A24" s="196">
        <v>12</v>
      </c>
      <c r="B24" s="90"/>
      <c r="C24" s="261"/>
      <c r="D24" s="245"/>
      <c r="E24" s="261"/>
      <c r="F24" s="261"/>
      <c r="G24" s="238"/>
    </row>
    <row r="25" spans="1:8">
      <c r="A25" s="196">
        <v>13</v>
      </c>
      <c r="B25" s="90"/>
      <c r="C25" s="261"/>
      <c r="D25" s="245"/>
      <c r="E25" s="261"/>
      <c r="F25" s="261"/>
      <c r="G25" s="238"/>
      <c r="H25" s="260"/>
    </row>
    <row r="26" spans="1:8">
      <c r="A26" s="196">
        <v>14</v>
      </c>
      <c r="B26" s="90"/>
      <c r="C26" s="261"/>
      <c r="D26" s="245"/>
      <c r="E26" s="261"/>
      <c r="F26" s="261"/>
      <c r="G26" s="238"/>
    </row>
    <row r="27" spans="1:8">
      <c r="A27" s="196">
        <v>15</v>
      </c>
      <c r="B27" s="90"/>
      <c r="C27" s="261"/>
      <c r="D27" s="245"/>
      <c r="E27" s="261"/>
      <c r="F27" s="261"/>
      <c r="G27" s="238"/>
      <c r="H27" s="260"/>
    </row>
    <row r="28" spans="1:8">
      <c r="A28" s="196">
        <v>16</v>
      </c>
      <c r="B28" s="90"/>
      <c r="C28" s="261"/>
      <c r="D28" s="245"/>
      <c r="E28" s="261"/>
      <c r="F28" s="261"/>
      <c r="G28" s="238"/>
    </row>
    <row r="29" spans="1:8">
      <c r="A29" s="196">
        <v>17</v>
      </c>
      <c r="B29" s="90"/>
      <c r="C29" s="261"/>
      <c r="D29" s="245"/>
      <c r="E29" s="261"/>
      <c r="F29" s="261"/>
      <c r="G29" s="238"/>
      <c r="H29" s="260"/>
    </row>
    <row r="30" spans="1:8">
      <c r="A30" s="196">
        <v>18</v>
      </c>
      <c r="B30" s="90"/>
      <c r="C30" s="261"/>
      <c r="D30" s="245"/>
      <c r="E30" s="261"/>
      <c r="F30" s="261"/>
      <c r="G30" s="238"/>
    </row>
    <row r="31" spans="1:8">
      <c r="A31" s="196">
        <v>19</v>
      </c>
      <c r="B31" s="90"/>
      <c r="C31" s="261"/>
      <c r="D31" s="245"/>
      <c r="E31" s="261"/>
      <c r="F31" s="261"/>
      <c r="G31" s="238"/>
      <c r="H31" s="260"/>
    </row>
    <row r="32" spans="1:8">
      <c r="A32" s="196">
        <v>20</v>
      </c>
      <c r="B32" s="90"/>
      <c r="C32" s="261"/>
      <c r="D32" s="245"/>
      <c r="E32" s="261"/>
      <c r="F32" s="261"/>
      <c r="G32" s="238"/>
    </row>
    <row r="33" spans="1:8">
      <c r="A33" s="196">
        <v>21</v>
      </c>
      <c r="B33" s="90"/>
      <c r="C33" s="261"/>
      <c r="D33" s="245"/>
      <c r="E33" s="261"/>
      <c r="F33" s="261"/>
      <c r="G33" s="238"/>
      <c r="H33" s="260"/>
    </row>
    <row r="34" spans="1:8">
      <c r="A34" s="196">
        <v>22</v>
      </c>
      <c r="B34" s="90"/>
      <c r="C34" s="261"/>
      <c r="D34" s="90"/>
      <c r="E34" s="261"/>
      <c r="F34" s="261"/>
      <c r="G34" s="238"/>
    </row>
    <row r="35" spans="1:8">
      <c r="A35" s="196">
        <v>23</v>
      </c>
      <c r="B35" s="90"/>
      <c r="C35" s="261"/>
      <c r="D35" s="90"/>
      <c r="E35" s="261"/>
      <c r="F35" s="261"/>
      <c r="G35" s="238"/>
      <c r="H35" s="260"/>
    </row>
    <row r="36" spans="1:8">
      <c r="A36" s="196">
        <v>24</v>
      </c>
      <c r="B36" s="90"/>
      <c r="C36" s="261"/>
      <c r="D36" s="90"/>
      <c r="E36" s="261"/>
      <c r="F36" s="261"/>
      <c r="G36" s="238"/>
    </row>
    <row r="37" spans="1:8">
      <c r="A37" s="196">
        <v>25</v>
      </c>
      <c r="B37" s="90"/>
      <c r="C37" s="261"/>
      <c r="D37" s="90"/>
      <c r="E37" s="261"/>
      <c r="F37" s="261"/>
      <c r="G37" s="238"/>
      <c r="H37" s="260"/>
    </row>
    <row r="38" spans="1:8">
      <c r="A38" s="196">
        <v>26</v>
      </c>
      <c r="B38" s="90"/>
      <c r="C38" s="261"/>
      <c r="D38" s="90"/>
      <c r="E38" s="261"/>
      <c r="F38" s="261"/>
      <c r="G38" s="238"/>
    </row>
    <row r="39" spans="1:8">
      <c r="A39" s="196">
        <v>27</v>
      </c>
      <c r="B39" s="90"/>
      <c r="C39" s="261"/>
      <c r="D39" s="90"/>
      <c r="E39" s="261"/>
      <c r="F39" s="261"/>
      <c r="G39" s="238"/>
      <c r="H39" s="260"/>
    </row>
    <row r="40" spans="1:8">
      <c r="A40" s="196">
        <v>28</v>
      </c>
      <c r="B40" s="90"/>
      <c r="C40" s="261"/>
      <c r="D40" s="90"/>
      <c r="E40" s="261"/>
      <c r="F40" s="261"/>
      <c r="G40" s="238"/>
    </row>
    <row r="41" spans="1:8">
      <c r="A41" s="196">
        <v>29</v>
      </c>
      <c r="B41" s="90"/>
      <c r="C41" s="261"/>
      <c r="D41" s="90"/>
      <c r="E41" s="261"/>
      <c r="F41" s="261"/>
      <c r="G41" s="238"/>
    </row>
    <row r="42" spans="1:8">
      <c r="A42" s="196">
        <v>30</v>
      </c>
      <c r="B42" s="90"/>
      <c r="C42" s="261"/>
      <c r="D42" s="90"/>
      <c r="E42" s="261"/>
      <c r="F42" s="261"/>
      <c r="G42" s="238"/>
    </row>
    <row r="43" spans="1:8">
      <c r="A43" s="196">
        <v>31</v>
      </c>
      <c r="B43" s="90"/>
      <c r="C43" s="261"/>
      <c r="D43" s="90"/>
      <c r="E43" s="261"/>
      <c r="F43" s="261"/>
      <c r="G43" s="238"/>
    </row>
    <row r="44" spans="1:8">
      <c r="A44" s="196">
        <v>32</v>
      </c>
      <c r="B44" s="90"/>
      <c r="C44" s="261"/>
      <c r="D44" s="90"/>
      <c r="E44" s="261"/>
      <c r="F44" s="261"/>
      <c r="G44" s="238"/>
    </row>
    <row r="45" spans="1:8">
      <c r="A45" s="196">
        <v>33</v>
      </c>
      <c r="B45" s="90"/>
      <c r="C45" s="261"/>
      <c r="D45" s="90"/>
      <c r="E45" s="261"/>
      <c r="F45" s="261"/>
      <c r="G45" s="238"/>
    </row>
    <row r="46" spans="1:8">
      <c r="A46" s="196">
        <v>34</v>
      </c>
      <c r="B46" s="90"/>
      <c r="C46" s="261"/>
      <c r="D46" s="90"/>
      <c r="E46" s="261"/>
      <c r="F46" s="261"/>
      <c r="G46" s="238"/>
    </row>
    <row r="47" spans="1:8">
      <c r="A47" s="196">
        <v>35</v>
      </c>
      <c r="B47" s="90"/>
      <c r="C47" s="261"/>
      <c r="D47" s="90"/>
      <c r="E47" s="261"/>
      <c r="F47" s="261"/>
      <c r="G47" s="238"/>
    </row>
    <row r="48" spans="1:8">
      <c r="A48" s="196">
        <v>36</v>
      </c>
      <c r="B48" s="90"/>
      <c r="C48" s="261"/>
      <c r="D48" s="90"/>
      <c r="E48" s="261"/>
      <c r="F48" s="261"/>
      <c r="G48" s="238"/>
    </row>
    <row r="49" spans="1:7">
      <c r="A49" s="196">
        <v>37</v>
      </c>
      <c r="B49" s="90"/>
      <c r="C49" s="261"/>
      <c r="D49" s="90"/>
      <c r="E49" s="261"/>
      <c r="F49" s="261"/>
      <c r="G49" s="238"/>
    </row>
    <row r="50" spans="1:7">
      <c r="A50" s="196">
        <v>38</v>
      </c>
      <c r="B50" s="90"/>
      <c r="C50" s="261"/>
      <c r="D50" s="90"/>
      <c r="E50" s="261"/>
      <c r="F50" s="261"/>
      <c r="G50" s="238"/>
    </row>
    <row r="51" spans="1:7">
      <c r="A51" s="196">
        <v>39</v>
      </c>
      <c r="B51" s="90"/>
      <c r="C51" s="261"/>
      <c r="D51" s="90"/>
      <c r="E51" s="261"/>
      <c r="F51" s="261"/>
      <c r="G51" s="238"/>
    </row>
    <row r="52" spans="1:7">
      <c r="A52" s="196">
        <v>40</v>
      </c>
      <c r="B52" s="90"/>
      <c r="C52" s="261"/>
      <c r="D52" s="90"/>
      <c r="E52" s="261"/>
      <c r="F52" s="261"/>
      <c r="G52" s="238"/>
    </row>
    <row r="53" spans="1:7">
      <c r="A53" s="196">
        <v>41</v>
      </c>
      <c r="B53" s="90"/>
      <c r="C53" s="261"/>
      <c r="D53" s="90"/>
      <c r="E53" s="261"/>
      <c r="F53" s="261"/>
      <c r="G53" s="238"/>
    </row>
    <row r="54" spans="1:7">
      <c r="A54" s="196">
        <v>42</v>
      </c>
      <c r="B54" s="90"/>
      <c r="C54" s="261"/>
      <c r="D54" s="90"/>
      <c r="E54" s="261"/>
      <c r="F54" s="261"/>
      <c r="G54" s="238"/>
    </row>
    <row r="55" spans="1:7">
      <c r="A55" s="196">
        <v>43</v>
      </c>
      <c r="B55" s="90"/>
      <c r="C55" s="261"/>
      <c r="D55" s="90"/>
      <c r="E55" s="261"/>
      <c r="F55" s="261"/>
      <c r="G55" s="238"/>
    </row>
    <row r="56" spans="1:7">
      <c r="A56" s="196">
        <v>44</v>
      </c>
      <c r="B56" s="90"/>
      <c r="C56" s="261"/>
      <c r="D56" s="90"/>
      <c r="E56" s="261"/>
      <c r="F56" s="261"/>
      <c r="G56" s="238"/>
    </row>
    <row r="57" spans="1:7">
      <c r="A57" s="196">
        <v>45</v>
      </c>
      <c r="B57" s="90"/>
      <c r="C57" s="261"/>
      <c r="D57" s="90"/>
      <c r="E57" s="261"/>
      <c r="F57" s="261"/>
      <c r="G57" s="238"/>
    </row>
    <row r="58" spans="1:7">
      <c r="A58" s="196">
        <v>46</v>
      </c>
      <c r="B58" s="90"/>
      <c r="C58" s="261"/>
      <c r="D58" s="261"/>
      <c r="E58" s="261"/>
      <c r="F58" s="261"/>
      <c r="G58" s="238"/>
    </row>
    <row r="59" spans="1:7" ht="15.75" thickBot="1">
      <c r="A59" s="1926">
        <v>47</v>
      </c>
      <c r="B59" s="230" t="s">
        <v>159</v>
      </c>
      <c r="C59" s="229">
        <f>SUM(C13:C58)</f>
        <v>247088401</v>
      </c>
      <c r="D59" s="1243"/>
      <c r="E59" s="229">
        <f>SUM(E13:E58)</f>
        <v>1054767847</v>
      </c>
      <c r="F59" s="229">
        <f>SUM(F13:F58)</f>
        <v>1063444415</v>
      </c>
      <c r="G59" s="227">
        <f>SUM(G13:G58)</f>
        <v>255764969</v>
      </c>
    </row>
    <row r="60" spans="1:7">
      <c r="A60" s="17" t="s">
        <v>4499</v>
      </c>
      <c r="B60" s="16"/>
      <c r="C60" s="16"/>
      <c r="E60" s="16"/>
      <c r="F60" s="16"/>
      <c r="G60" s="16" t="s">
        <v>2142</v>
      </c>
    </row>
    <row r="61" spans="1:7">
      <c r="A61" s="16" t="s">
        <v>2143</v>
      </c>
      <c r="B61" s="16"/>
      <c r="C61" s="16"/>
      <c r="D61" s="16"/>
      <c r="E61" s="16"/>
      <c r="F61" s="16"/>
      <c r="G61" s="16"/>
    </row>
    <row r="63" spans="1:7" ht="15.75">
      <c r="A63" s="70" t="s">
        <v>538</v>
      </c>
      <c r="B63" s="16"/>
      <c r="C63" s="16"/>
      <c r="D63" s="16"/>
      <c r="E63" s="16"/>
      <c r="F63" s="16"/>
      <c r="G63" s="16"/>
    </row>
    <row r="64" spans="1:7">
      <c r="C64" s="1692"/>
      <c r="D64" s="1697"/>
      <c r="E64" s="1697"/>
      <c r="F64" s="1697"/>
      <c r="G64" s="1692"/>
    </row>
    <row r="65" spans="1:7" ht="15.75" thickBot="1">
      <c r="A65" s="13" t="str">
        <f>'Data Sheet'!$C$22</f>
        <v>Please fill in the following:</v>
      </c>
      <c r="F65" s="890">
        <f>'Data Sheet'!$C$37</f>
        <v>0</v>
      </c>
      <c r="G65" s="13">
        <f>'Data Sheet'!$C$35</f>
        <v>0</v>
      </c>
    </row>
    <row r="66" spans="1:7">
      <c r="A66" s="904"/>
      <c r="B66" s="318"/>
      <c r="C66" s="318"/>
      <c r="D66" s="318"/>
      <c r="E66" s="318"/>
      <c r="F66" s="318"/>
      <c r="G66" s="319"/>
    </row>
    <row r="67" spans="1:7">
      <c r="A67" s="263" t="s">
        <v>2137</v>
      </c>
      <c r="B67" s="16"/>
      <c r="C67" s="16"/>
      <c r="D67" s="16"/>
      <c r="E67" s="16"/>
      <c r="F67" s="16"/>
      <c r="G67" s="69"/>
    </row>
    <row r="68" spans="1:7">
      <c r="A68" s="71"/>
      <c r="G68" s="72"/>
    </row>
    <row r="69" spans="1:7">
      <c r="A69" s="194"/>
      <c r="B69" s="88"/>
      <c r="C69" s="526" t="s">
        <v>1791</v>
      </c>
      <c r="D69" s="903" t="s">
        <v>516</v>
      </c>
      <c r="E69" s="190"/>
      <c r="F69" s="88"/>
      <c r="G69" s="1244" t="s">
        <v>1791</v>
      </c>
    </row>
    <row r="70" spans="1:7">
      <c r="A70" s="196"/>
      <c r="B70" s="78" t="s">
        <v>2140</v>
      </c>
      <c r="C70" s="245" t="s">
        <v>850</v>
      </c>
      <c r="D70" s="78" t="s">
        <v>1793</v>
      </c>
      <c r="E70" s="90"/>
      <c r="F70" s="78" t="s">
        <v>513</v>
      </c>
      <c r="G70" s="327" t="s">
        <v>2434</v>
      </c>
    </row>
    <row r="71" spans="1:7">
      <c r="A71" s="196" t="s">
        <v>1686</v>
      </c>
      <c r="B71" s="78" t="s">
        <v>2141</v>
      </c>
      <c r="C71" s="245" t="s">
        <v>531</v>
      </c>
      <c r="D71" s="78" t="s">
        <v>163</v>
      </c>
      <c r="E71" s="245" t="s">
        <v>1795</v>
      </c>
      <c r="F71" s="90"/>
      <c r="G71" s="327"/>
    </row>
    <row r="72" spans="1:7">
      <c r="A72" s="197" t="s">
        <v>1689</v>
      </c>
      <c r="B72" s="277" t="s">
        <v>2935</v>
      </c>
      <c r="C72" s="277" t="s">
        <v>2936</v>
      </c>
      <c r="D72" s="277" t="s">
        <v>2937</v>
      </c>
      <c r="E72" s="277" t="s">
        <v>2938</v>
      </c>
      <c r="F72" s="266" t="s">
        <v>2268</v>
      </c>
      <c r="G72" s="198" t="s">
        <v>2269</v>
      </c>
    </row>
    <row r="73" spans="1:7">
      <c r="A73" s="196">
        <v>1</v>
      </c>
      <c r="B73" s="245"/>
      <c r="C73" s="1240"/>
      <c r="D73" s="350"/>
      <c r="E73" s="1240"/>
      <c r="F73" s="1240"/>
      <c r="G73" s="1239">
        <f t="shared" ref="G73:G118" si="0">C73-E73+F73</f>
        <v>0</v>
      </c>
    </row>
    <row r="74" spans="1:7">
      <c r="A74" s="196">
        <v>2</v>
      </c>
      <c r="B74" s="90"/>
      <c r="C74" s="1240"/>
      <c r="D74" s="350"/>
      <c r="E74" s="1240"/>
      <c r="F74" s="1240"/>
      <c r="G74" s="1241">
        <f t="shared" si="0"/>
        <v>0</v>
      </c>
    </row>
    <row r="75" spans="1:7">
      <c r="A75" s="196">
        <v>3</v>
      </c>
      <c r="B75" s="90"/>
      <c r="C75" s="1240"/>
      <c r="D75" s="350"/>
      <c r="E75" s="1240"/>
      <c r="F75" s="1240"/>
      <c r="G75" s="1241">
        <f t="shared" si="0"/>
        <v>0</v>
      </c>
    </row>
    <row r="76" spans="1:7">
      <c r="A76" s="196">
        <v>4</v>
      </c>
      <c r="B76" s="90"/>
      <c r="C76" s="1240"/>
      <c r="D76" s="350"/>
      <c r="E76" s="1240"/>
      <c r="F76" s="1240"/>
      <c r="G76" s="1241">
        <f t="shared" si="0"/>
        <v>0</v>
      </c>
    </row>
    <row r="77" spans="1:7">
      <c r="A77" s="196">
        <v>5</v>
      </c>
      <c r="B77" s="90"/>
      <c r="C77" s="1240"/>
      <c r="D77" s="350"/>
      <c r="E77" s="1240"/>
      <c r="F77" s="1240"/>
      <c r="G77" s="1241">
        <f t="shared" si="0"/>
        <v>0</v>
      </c>
    </row>
    <row r="78" spans="1:7">
      <c r="A78" s="196">
        <v>6</v>
      </c>
      <c r="B78" s="90"/>
      <c r="C78" s="1240"/>
      <c r="D78" s="350"/>
      <c r="E78" s="1240"/>
      <c r="F78" s="1240"/>
      <c r="G78" s="1241">
        <f t="shared" si="0"/>
        <v>0</v>
      </c>
    </row>
    <row r="79" spans="1:7">
      <c r="A79" s="196">
        <v>7</v>
      </c>
      <c r="B79" s="90"/>
      <c r="C79" s="1240"/>
      <c r="D79" s="350"/>
      <c r="E79" s="1240"/>
      <c r="F79" s="1240"/>
      <c r="G79" s="1241">
        <f t="shared" si="0"/>
        <v>0</v>
      </c>
    </row>
    <row r="80" spans="1:7">
      <c r="A80" s="196">
        <v>8</v>
      </c>
      <c r="B80" s="90"/>
      <c r="C80" s="1240"/>
      <c r="D80" s="350"/>
      <c r="E80" s="1240"/>
      <c r="F80" s="1240"/>
      <c r="G80" s="1241">
        <f t="shared" si="0"/>
        <v>0</v>
      </c>
    </row>
    <row r="81" spans="1:7">
      <c r="A81" s="196">
        <v>9</v>
      </c>
      <c r="B81" s="90"/>
      <c r="C81" s="1240"/>
      <c r="D81" s="350"/>
      <c r="E81" s="1240"/>
      <c r="F81" s="1240"/>
      <c r="G81" s="1241">
        <f t="shared" si="0"/>
        <v>0</v>
      </c>
    </row>
    <row r="82" spans="1:7">
      <c r="A82" s="196">
        <v>10</v>
      </c>
      <c r="B82" s="90"/>
      <c r="C82" s="1240"/>
      <c r="D82" s="350"/>
      <c r="E82" s="1240"/>
      <c r="F82" s="1240"/>
      <c r="G82" s="1241">
        <f t="shared" si="0"/>
        <v>0</v>
      </c>
    </row>
    <row r="83" spans="1:7">
      <c r="A83" s="196">
        <v>11</v>
      </c>
      <c r="B83" s="90"/>
      <c r="C83" s="1240"/>
      <c r="D83" s="1238"/>
      <c r="E83" s="1240"/>
      <c r="F83" s="1240"/>
      <c r="G83" s="1241">
        <f t="shared" si="0"/>
        <v>0</v>
      </c>
    </row>
    <row r="84" spans="1:7">
      <c r="A84" s="196">
        <v>12</v>
      </c>
      <c r="B84" s="90"/>
      <c r="C84" s="1240"/>
      <c r="D84" s="350"/>
      <c r="E84" s="1240"/>
      <c r="F84" s="1240"/>
      <c r="G84" s="1241">
        <f t="shared" si="0"/>
        <v>0</v>
      </c>
    </row>
    <row r="85" spans="1:7">
      <c r="A85" s="196">
        <v>13</v>
      </c>
      <c r="B85" s="90"/>
      <c r="C85" s="1240"/>
      <c r="D85" s="350"/>
      <c r="E85" s="1240"/>
      <c r="F85" s="1240"/>
      <c r="G85" s="1241">
        <f t="shared" si="0"/>
        <v>0</v>
      </c>
    </row>
    <row r="86" spans="1:7">
      <c r="A86" s="196">
        <v>14</v>
      </c>
      <c r="B86" s="90"/>
      <c r="C86" s="1240"/>
      <c r="D86" s="350"/>
      <c r="E86" s="1240"/>
      <c r="F86" s="1240"/>
      <c r="G86" s="1241">
        <f t="shared" si="0"/>
        <v>0</v>
      </c>
    </row>
    <row r="87" spans="1:7">
      <c r="A87" s="196">
        <v>15</v>
      </c>
      <c r="B87" s="90"/>
      <c r="C87" s="1240"/>
      <c r="D87" s="350"/>
      <c r="E87" s="1240"/>
      <c r="F87" s="1240"/>
      <c r="G87" s="1241">
        <f t="shared" si="0"/>
        <v>0</v>
      </c>
    </row>
    <row r="88" spans="1:7">
      <c r="A88" s="196">
        <v>16</v>
      </c>
      <c r="B88" s="90"/>
      <c r="C88" s="1240"/>
      <c r="D88" s="350"/>
      <c r="E88" s="1240"/>
      <c r="F88" s="1240"/>
      <c r="G88" s="1241">
        <f t="shared" si="0"/>
        <v>0</v>
      </c>
    </row>
    <row r="89" spans="1:7">
      <c r="A89" s="196">
        <v>17</v>
      </c>
      <c r="B89" s="90"/>
      <c r="C89" s="1240"/>
      <c r="D89" s="350"/>
      <c r="E89" s="1240"/>
      <c r="F89" s="1240"/>
      <c r="G89" s="1241">
        <f t="shared" si="0"/>
        <v>0</v>
      </c>
    </row>
    <row r="90" spans="1:7">
      <c r="A90" s="196">
        <v>18</v>
      </c>
      <c r="B90" s="90"/>
      <c r="C90" s="1240"/>
      <c r="D90" s="350"/>
      <c r="E90" s="1240"/>
      <c r="F90" s="1240"/>
      <c r="G90" s="1241">
        <f t="shared" si="0"/>
        <v>0</v>
      </c>
    </row>
    <row r="91" spans="1:7">
      <c r="A91" s="196">
        <v>19</v>
      </c>
      <c r="B91" s="90"/>
      <c r="C91" s="261"/>
      <c r="D91" s="90"/>
      <c r="E91" s="261"/>
      <c r="F91" s="261"/>
      <c r="G91" s="1241">
        <f t="shared" si="0"/>
        <v>0</v>
      </c>
    </row>
    <row r="92" spans="1:7">
      <c r="A92" s="196">
        <v>20</v>
      </c>
      <c r="B92" s="90"/>
      <c r="C92" s="261"/>
      <c r="D92" s="90"/>
      <c r="E92" s="261"/>
      <c r="F92" s="261"/>
      <c r="G92" s="1241">
        <f t="shared" si="0"/>
        <v>0</v>
      </c>
    </row>
    <row r="93" spans="1:7">
      <c r="A93" s="196">
        <v>21</v>
      </c>
      <c r="B93" s="90"/>
      <c r="C93" s="261"/>
      <c r="D93" s="90"/>
      <c r="E93" s="261"/>
      <c r="F93" s="261"/>
      <c r="G93" s="1241">
        <f t="shared" si="0"/>
        <v>0</v>
      </c>
    </row>
    <row r="94" spans="1:7">
      <c r="A94" s="196">
        <v>22</v>
      </c>
      <c r="B94" s="90"/>
      <c r="C94" s="261"/>
      <c r="D94" s="265"/>
      <c r="E94" s="261"/>
      <c r="F94" s="261"/>
      <c r="G94" s="1241">
        <f t="shared" si="0"/>
        <v>0</v>
      </c>
    </row>
    <row r="95" spans="1:7">
      <c r="A95" s="196">
        <v>23</v>
      </c>
      <c r="B95" s="90"/>
      <c r="C95" s="261"/>
      <c r="D95" s="265"/>
      <c r="E95" s="261"/>
      <c r="F95" s="261"/>
      <c r="G95" s="1241">
        <f t="shared" si="0"/>
        <v>0</v>
      </c>
    </row>
    <row r="96" spans="1:7">
      <c r="A96" s="196">
        <v>24</v>
      </c>
      <c r="B96" s="90"/>
      <c r="C96" s="261"/>
      <c r="D96" s="265"/>
      <c r="E96" s="261"/>
      <c r="F96" s="261"/>
      <c r="G96" s="1241">
        <f t="shared" si="0"/>
        <v>0</v>
      </c>
    </row>
    <row r="97" spans="1:7">
      <c r="A97" s="196">
        <v>25</v>
      </c>
      <c r="B97" s="90"/>
      <c r="C97" s="261"/>
      <c r="D97" s="90"/>
      <c r="E97" s="261"/>
      <c r="F97" s="261"/>
      <c r="G97" s="1241">
        <f t="shared" si="0"/>
        <v>0</v>
      </c>
    </row>
    <row r="98" spans="1:7">
      <c r="A98" s="196">
        <v>26</v>
      </c>
      <c r="B98" s="90"/>
      <c r="C98" s="261"/>
      <c r="D98" s="90"/>
      <c r="E98" s="261"/>
      <c r="F98" s="261"/>
      <c r="G98" s="1241">
        <f t="shared" si="0"/>
        <v>0</v>
      </c>
    </row>
    <row r="99" spans="1:7">
      <c r="A99" s="196">
        <v>27</v>
      </c>
      <c r="B99" s="90"/>
      <c r="C99" s="261"/>
      <c r="D99" s="90"/>
      <c r="E99" s="261"/>
      <c r="F99" s="261"/>
      <c r="G99" s="1241">
        <f t="shared" si="0"/>
        <v>0</v>
      </c>
    </row>
    <row r="100" spans="1:7">
      <c r="A100" s="196">
        <v>28</v>
      </c>
      <c r="B100" s="90"/>
      <c r="C100" s="261"/>
      <c r="D100" s="90"/>
      <c r="E100" s="261"/>
      <c r="F100" s="261"/>
      <c r="G100" s="1241">
        <f t="shared" si="0"/>
        <v>0</v>
      </c>
    </row>
    <row r="101" spans="1:7">
      <c r="A101" s="196">
        <v>29</v>
      </c>
      <c r="B101" s="90"/>
      <c r="C101" s="261"/>
      <c r="D101" s="90"/>
      <c r="E101" s="261"/>
      <c r="F101" s="261"/>
      <c r="G101" s="1241">
        <f t="shared" si="0"/>
        <v>0</v>
      </c>
    </row>
    <row r="102" spans="1:7">
      <c r="A102" s="196">
        <v>30</v>
      </c>
      <c r="B102" s="90"/>
      <c r="C102" s="261"/>
      <c r="D102" s="90"/>
      <c r="E102" s="261"/>
      <c r="F102" s="261"/>
      <c r="G102" s="1241">
        <f t="shared" si="0"/>
        <v>0</v>
      </c>
    </row>
    <row r="103" spans="1:7">
      <c r="A103" s="196">
        <v>31</v>
      </c>
      <c r="B103" s="90"/>
      <c r="C103" s="261"/>
      <c r="D103" s="90"/>
      <c r="E103" s="261"/>
      <c r="F103" s="261"/>
      <c r="G103" s="1241">
        <f t="shared" si="0"/>
        <v>0</v>
      </c>
    </row>
    <row r="104" spans="1:7">
      <c r="A104" s="196">
        <v>32</v>
      </c>
      <c r="B104" s="90"/>
      <c r="C104" s="261"/>
      <c r="D104" s="90"/>
      <c r="E104" s="261"/>
      <c r="F104" s="261"/>
      <c r="G104" s="1241">
        <f t="shared" si="0"/>
        <v>0</v>
      </c>
    </row>
    <row r="105" spans="1:7">
      <c r="A105" s="196">
        <v>33</v>
      </c>
      <c r="B105" s="90"/>
      <c r="C105" s="261"/>
      <c r="D105" s="90"/>
      <c r="E105" s="261"/>
      <c r="F105" s="261"/>
      <c r="G105" s="1241">
        <f t="shared" si="0"/>
        <v>0</v>
      </c>
    </row>
    <row r="106" spans="1:7">
      <c r="A106" s="196">
        <v>34</v>
      </c>
      <c r="B106" s="90"/>
      <c r="C106" s="261"/>
      <c r="D106" s="90"/>
      <c r="E106" s="261"/>
      <c r="F106" s="261"/>
      <c r="G106" s="1241">
        <f t="shared" si="0"/>
        <v>0</v>
      </c>
    </row>
    <row r="107" spans="1:7">
      <c r="A107" s="196">
        <v>35</v>
      </c>
      <c r="B107" s="90"/>
      <c r="C107" s="261"/>
      <c r="D107" s="90"/>
      <c r="E107" s="261"/>
      <c r="F107" s="261"/>
      <c r="G107" s="1241">
        <f t="shared" si="0"/>
        <v>0</v>
      </c>
    </row>
    <row r="108" spans="1:7">
      <c r="A108" s="196">
        <v>36</v>
      </c>
      <c r="B108" s="90"/>
      <c r="C108" s="261"/>
      <c r="D108" s="90"/>
      <c r="E108" s="261"/>
      <c r="F108" s="261"/>
      <c r="G108" s="1241">
        <f t="shared" si="0"/>
        <v>0</v>
      </c>
    </row>
    <row r="109" spans="1:7">
      <c r="A109" s="196">
        <v>37</v>
      </c>
      <c r="B109" s="90"/>
      <c r="C109" s="261"/>
      <c r="D109" s="90"/>
      <c r="E109" s="261"/>
      <c r="F109" s="261"/>
      <c r="G109" s="1241">
        <f t="shared" si="0"/>
        <v>0</v>
      </c>
    </row>
    <row r="110" spans="1:7">
      <c r="A110" s="196">
        <v>38</v>
      </c>
      <c r="B110" s="90"/>
      <c r="C110" s="261"/>
      <c r="D110" s="90"/>
      <c r="E110" s="261"/>
      <c r="F110" s="261"/>
      <c r="G110" s="1241">
        <f t="shared" si="0"/>
        <v>0</v>
      </c>
    </row>
    <row r="111" spans="1:7">
      <c r="A111" s="196">
        <v>39</v>
      </c>
      <c r="B111" s="90"/>
      <c r="C111" s="261"/>
      <c r="D111" s="90"/>
      <c r="E111" s="261"/>
      <c r="F111" s="261"/>
      <c r="G111" s="1241">
        <f t="shared" si="0"/>
        <v>0</v>
      </c>
    </row>
    <row r="112" spans="1:7">
      <c r="A112" s="196">
        <v>40</v>
      </c>
      <c r="B112" s="90"/>
      <c r="C112" s="261"/>
      <c r="D112" s="90"/>
      <c r="E112" s="261"/>
      <c r="F112" s="261"/>
      <c r="G112" s="1241">
        <f t="shared" si="0"/>
        <v>0</v>
      </c>
    </row>
    <row r="113" spans="1:7">
      <c r="A113" s="196">
        <v>41</v>
      </c>
      <c r="B113" s="90"/>
      <c r="C113" s="261"/>
      <c r="D113" s="90"/>
      <c r="E113" s="261"/>
      <c r="F113" s="261"/>
      <c r="G113" s="1241">
        <f t="shared" si="0"/>
        <v>0</v>
      </c>
    </row>
    <row r="114" spans="1:7">
      <c r="A114" s="196">
        <v>42</v>
      </c>
      <c r="B114" s="90"/>
      <c r="C114" s="261"/>
      <c r="D114" s="90"/>
      <c r="E114" s="261"/>
      <c r="F114" s="261"/>
      <c r="G114" s="1241">
        <f t="shared" si="0"/>
        <v>0</v>
      </c>
    </row>
    <row r="115" spans="1:7">
      <c r="A115" s="196">
        <v>43</v>
      </c>
      <c r="B115" s="90"/>
      <c r="C115" s="261"/>
      <c r="D115" s="90"/>
      <c r="E115" s="261"/>
      <c r="F115" s="261"/>
      <c r="G115" s="1241">
        <f t="shared" si="0"/>
        <v>0</v>
      </c>
    </row>
    <row r="116" spans="1:7">
      <c r="A116" s="196">
        <v>44</v>
      </c>
      <c r="B116" s="90"/>
      <c r="C116" s="261"/>
      <c r="D116" s="90"/>
      <c r="E116" s="261"/>
      <c r="F116" s="261"/>
      <c r="G116" s="1241">
        <f t="shared" si="0"/>
        <v>0</v>
      </c>
    </row>
    <row r="117" spans="1:7">
      <c r="A117" s="196">
        <v>45</v>
      </c>
      <c r="B117" s="90"/>
      <c r="C117" s="261"/>
      <c r="D117" s="90"/>
      <c r="E117" s="261"/>
      <c r="F117" s="261"/>
      <c r="G117" s="1241">
        <f t="shared" si="0"/>
        <v>0</v>
      </c>
    </row>
    <row r="118" spans="1:7">
      <c r="A118" s="196">
        <v>46</v>
      </c>
      <c r="B118" s="90"/>
      <c r="C118" s="261"/>
      <c r="D118" s="90"/>
      <c r="E118" s="261"/>
      <c r="F118" s="261"/>
      <c r="G118" s="1241">
        <f t="shared" si="0"/>
        <v>0</v>
      </c>
    </row>
    <row r="119" spans="1:7" ht="15.75" thickBot="1">
      <c r="A119" s="1242">
        <v>47</v>
      </c>
      <c r="B119" s="210" t="s">
        <v>159</v>
      </c>
      <c r="C119" s="229">
        <f>SUM(C73:C118)</f>
        <v>0</v>
      </c>
      <c r="D119" s="1243"/>
      <c r="E119" s="229">
        <f>SUM(E73:E118)</f>
        <v>0</v>
      </c>
      <c r="F119" s="229">
        <f>SUM(F73:F118)</f>
        <v>0</v>
      </c>
      <c r="G119" s="227">
        <f>SUM(G73:G118)</f>
        <v>0</v>
      </c>
    </row>
    <row r="120" spans="1:7">
      <c r="A120" s="17" t="s">
        <v>4499</v>
      </c>
      <c r="B120" s="16"/>
    </row>
    <row r="121" spans="1:7">
      <c r="A121" s="16" t="s">
        <v>2144</v>
      </c>
      <c r="B121" s="16"/>
      <c r="C121" s="16"/>
      <c r="D121" s="16"/>
      <c r="E121" s="16"/>
      <c r="F121" s="16"/>
      <c r="G121" s="16"/>
    </row>
    <row r="123" spans="1:7">
      <c r="A123"/>
      <c r="B123"/>
      <c r="C123"/>
      <c r="D123"/>
      <c r="E123"/>
      <c r="F123"/>
      <c r="G123"/>
    </row>
    <row r="124" spans="1:7">
      <c r="A124"/>
      <c r="B124"/>
      <c r="C124"/>
      <c r="D124"/>
      <c r="E124"/>
      <c r="F124"/>
      <c r="G124"/>
    </row>
    <row r="125" spans="1:7" ht="15.75" thickBot="1">
      <c r="A125"/>
      <c r="B125"/>
      <c r="C125"/>
      <c r="D125"/>
      <c r="E125"/>
      <c r="F125"/>
      <c r="G125"/>
    </row>
    <row r="126" spans="1:7">
      <c r="A126" s="2398"/>
      <c r="B126" s="2316"/>
      <c r="C126" s="2316"/>
      <c r="D126" s="2316"/>
      <c r="E126" s="2401"/>
      <c r="F126"/>
      <c r="G126"/>
    </row>
    <row r="127" spans="1:7">
      <c r="A127" s="2450"/>
      <c r="B127"/>
      <c r="C127"/>
      <c r="D127"/>
      <c r="E127" s="2683"/>
      <c r="F127"/>
      <c r="G127"/>
    </row>
    <row r="128" spans="1:7">
      <c r="A128" s="2450"/>
      <c r="B128"/>
      <c r="C128"/>
      <c r="D128"/>
      <c r="E128" s="2683"/>
      <c r="F128"/>
      <c r="G128"/>
    </row>
    <row r="129" spans="1:6">
      <c r="A129" s="2511"/>
      <c r="E129" s="2678"/>
    </row>
    <row r="130" spans="1:6">
      <c r="A130" s="2511"/>
      <c r="E130" s="2678"/>
    </row>
    <row r="131" spans="1:6">
      <c r="A131" s="2511"/>
      <c r="E131" s="2678"/>
    </row>
    <row r="132" spans="1:6">
      <c r="A132" s="2511"/>
      <c r="C132" s="2850"/>
      <c r="D132" s="2850"/>
      <c r="E132" s="2678"/>
    </row>
    <row r="133" spans="1:6">
      <c r="A133" s="2511"/>
      <c r="C133" s="1097"/>
      <c r="D133" s="1097"/>
      <c r="E133" s="2678"/>
    </row>
    <row r="134" spans="1:6">
      <c r="A134" s="2511"/>
      <c r="C134" s="1097"/>
      <c r="D134" s="1097"/>
      <c r="E134" s="2678"/>
    </row>
    <row r="135" spans="1:6">
      <c r="A135" s="2511"/>
      <c r="C135" s="1097"/>
      <c r="D135" s="1097"/>
      <c r="E135" s="2678"/>
    </row>
    <row r="136" spans="1:6">
      <c r="A136" s="2511"/>
      <c r="C136" s="1097"/>
      <c r="D136" s="1097"/>
      <c r="E136" s="2678"/>
      <c r="F136" s="2678"/>
    </row>
    <row r="137" spans="1:6">
      <c r="A137" s="2511"/>
      <c r="C137" s="1097"/>
      <c r="D137" s="1097"/>
      <c r="E137" s="2678"/>
      <c r="F137" s="2678"/>
    </row>
    <row r="138" spans="1:6">
      <c r="A138" s="2511"/>
      <c r="C138" s="1097"/>
      <c r="D138" s="1097"/>
      <c r="E138" s="2678"/>
      <c r="F138" s="2678"/>
    </row>
    <row r="139" spans="1:6">
      <c r="A139" s="2511"/>
      <c r="C139" s="1097"/>
      <c r="D139" s="1097"/>
      <c r="E139" s="2678"/>
      <c r="F139" s="2678"/>
    </row>
    <row r="140" spans="1:6">
      <c r="A140" s="2511"/>
      <c r="C140" s="1097"/>
      <c r="D140" s="1097"/>
      <c r="E140" s="2678"/>
      <c r="F140" s="2678"/>
    </row>
    <row r="141" spans="1:6">
      <c r="A141" s="2511"/>
      <c r="C141" s="1097"/>
      <c r="D141" s="1097"/>
      <c r="E141" s="2678"/>
      <c r="F141" s="2678"/>
    </row>
    <row r="142" spans="1:6">
      <c r="A142" s="2511"/>
      <c r="C142" s="1097"/>
      <c r="D142" s="1097"/>
      <c r="E142" s="2678"/>
      <c r="F142" s="2678"/>
    </row>
    <row r="143" spans="1:6">
      <c r="A143" s="2511"/>
      <c r="C143" s="1097"/>
      <c r="D143" s="1097"/>
      <c r="E143" s="2678"/>
      <c r="F143" s="2678"/>
    </row>
    <row r="144" spans="1:6">
      <c r="A144" s="2511"/>
      <c r="C144" s="1097"/>
      <c r="D144" s="1097"/>
      <c r="E144" s="2678"/>
      <c r="F144" s="2678"/>
    </row>
    <row r="145" spans="1:6">
      <c r="A145" s="2511"/>
      <c r="C145" s="1097"/>
      <c r="D145" s="1097"/>
      <c r="E145" s="2678"/>
      <c r="F145" s="2678"/>
    </row>
    <row r="146" spans="1:6">
      <c r="A146" s="2511"/>
      <c r="C146" s="1097"/>
      <c r="D146" s="1097"/>
      <c r="E146" s="2678"/>
      <c r="F146" s="2678"/>
    </row>
    <row r="147" spans="1:6">
      <c r="A147" s="2511"/>
      <c r="C147" s="1097"/>
      <c r="D147" s="1097"/>
      <c r="E147" s="2678"/>
      <c r="F147" s="2678"/>
    </row>
    <row r="148" spans="1:6">
      <c r="A148" s="2511"/>
      <c r="C148" s="1097"/>
      <c r="D148" s="1097"/>
      <c r="E148" s="2678"/>
      <c r="F148" s="2678"/>
    </row>
    <row r="149" spans="1:6">
      <c r="A149" s="2511"/>
      <c r="C149" s="1097"/>
      <c r="D149" s="1097"/>
      <c r="E149" s="2678"/>
      <c r="F149" s="2678"/>
    </row>
    <row r="150" spans="1:6">
      <c r="A150" s="2511"/>
      <c r="C150" s="1097"/>
      <c r="D150" s="1097"/>
      <c r="E150" s="2678"/>
      <c r="F150" s="2678"/>
    </row>
    <row r="151" spans="1:6">
      <c r="A151" s="2511"/>
      <c r="C151" s="1097"/>
      <c r="D151" s="1097"/>
      <c r="E151" s="2678"/>
      <c r="F151" s="2678"/>
    </row>
    <row r="152" spans="1:6">
      <c r="A152" s="2511"/>
      <c r="C152" s="1097"/>
      <c r="D152" s="1097"/>
      <c r="E152" s="2678"/>
      <c r="F152" s="2678"/>
    </row>
    <row r="153" spans="1:6">
      <c r="A153" s="2511"/>
      <c r="C153" s="1097"/>
      <c r="D153" s="1097"/>
      <c r="E153" s="2678"/>
      <c r="F153" s="2678"/>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1">
    <mergeCell ref="B7:G8"/>
  </mergeCells>
  <printOptions horizontalCentered="1" verticalCentered="1"/>
  <pageMargins left="0.5" right="0.5" top="0.5" bottom="0.5" header="0.5" footer="0.5"/>
  <pageSetup scale="62" orientation="portrait" r:id="rId1"/>
  <headerFooter alignWithMargins="0"/>
  <rowBreaks count="1" manualBreakCount="1">
    <brk id="62" max="16383" man="1"/>
  </rowBreaks>
  <customProperties>
    <customPr name="_pios_id" r:id="rId2"/>
  </customPropertie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ransitionEvaluation="1">
    <tabColor rgb="FF92D050"/>
  </sheetPr>
  <dimension ref="A1:M200"/>
  <sheetViews>
    <sheetView view="pageBreakPreview" topLeftCell="B1" zoomScale="60" zoomScaleNormal="64" workbookViewId="0">
      <selection activeCell="B40" sqref="B40"/>
    </sheetView>
  </sheetViews>
  <sheetFormatPr defaultColWidth="9.6640625" defaultRowHeight="15"/>
  <cols>
    <col min="1" max="1" width="4.6640625" style="13" customWidth="1"/>
    <col min="2" max="2" width="45.6640625" style="13" customWidth="1"/>
    <col min="3" max="3" width="20.6640625" style="13" customWidth="1"/>
    <col min="4" max="4" width="15.6640625" style="13" customWidth="1"/>
    <col min="5" max="5" width="17" style="13" customWidth="1"/>
    <col min="6" max="7" width="18.6640625" style="13" customWidth="1"/>
    <col min="8" max="8" width="12.6640625" style="13" customWidth="1"/>
    <col min="9" max="9" width="11.5546875" style="13" customWidth="1"/>
    <col min="10" max="10" width="13.6640625" style="13" customWidth="1"/>
    <col min="11" max="12" width="12.6640625" style="13" customWidth="1"/>
    <col min="13" max="13" width="4.6640625" style="13" customWidth="1"/>
    <col min="14" max="16384" width="9.6640625" style="13"/>
  </cols>
  <sheetData>
    <row r="1" spans="1:13">
      <c r="A1" s="31" t="s">
        <v>2145</v>
      </c>
      <c r="B1" s="186"/>
      <c r="C1" s="186" t="s">
        <v>1307</v>
      </c>
      <c r="D1" s="186" t="s">
        <v>1759</v>
      </c>
      <c r="E1" s="67" t="s">
        <v>1760</v>
      </c>
      <c r="F1" s="31" t="s">
        <v>1757</v>
      </c>
      <c r="G1" s="186"/>
      <c r="H1" s="66" t="s">
        <v>1307</v>
      </c>
      <c r="I1" s="186"/>
      <c r="J1" s="66" t="s">
        <v>1759</v>
      </c>
      <c r="K1" s="186"/>
      <c r="L1" s="66" t="s">
        <v>1760</v>
      </c>
      <c r="M1" s="67"/>
    </row>
    <row r="2" spans="1:13">
      <c r="A2" s="71" t="str">
        <f>'Data Sheet'!$C$25</f>
        <v xml:space="preserve">Niagara Mohawk Power Corporation </v>
      </c>
      <c r="B2" s="80"/>
      <c r="C2" s="90" t="s">
        <v>5792</v>
      </c>
      <c r="D2" s="80" t="s">
        <v>1761</v>
      </c>
      <c r="E2" s="72"/>
      <c r="F2" s="71" t="str">
        <f>'Data Sheet'!$C$25</f>
        <v xml:space="preserve">Niagara Mohawk Power Corporation </v>
      </c>
      <c r="G2" s="80"/>
      <c r="H2" s="90" t="s">
        <v>5792</v>
      </c>
      <c r="J2" s="90" t="s">
        <v>1761</v>
      </c>
      <c r="K2" s="80"/>
      <c r="M2" s="72"/>
    </row>
    <row r="3" spans="1:13" ht="15" customHeight="1">
      <c r="A3" s="73"/>
      <c r="B3" s="101"/>
      <c r="C3" s="101" t="s">
        <v>1121</v>
      </c>
      <c r="D3" s="560" t="str">
        <f>'Data Sheet'!$C$40</f>
        <v>April 30, 2025</v>
      </c>
      <c r="E3" s="951" t="str">
        <f>'Data Sheet'!$C$38</f>
        <v>December 31, 2024</v>
      </c>
      <c r="F3" s="73"/>
      <c r="G3" s="101"/>
      <c r="H3" s="76" t="s">
        <v>1121</v>
      </c>
      <c r="I3" s="101"/>
      <c r="J3" s="550" t="str">
        <f>'Data Sheet'!$C$40</f>
        <v>April 30, 2025</v>
      </c>
      <c r="K3" s="101"/>
      <c r="L3" s="955" t="str">
        <f>'Data Sheet'!$C$38</f>
        <v>December 31, 2024</v>
      </c>
      <c r="M3" s="75"/>
    </row>
    <row r="4" spans="1:13" ht="15" customHeight="1">
      <c r="A4" s="189" t="s">
        <v>2146</v>
      </c>
      <c r="B4" s="190"/>
      <c r="C4" s="190"/>
      <c r="D4" s="190"/>
      <c r="E4" s="191"/>
      <c r="F4" s="189" t="s">
        <v>2147</v>
      </c>
      <c r="G4" s="190"/>
      <c r="H4" s="190"/>
      <c r="I4" s="190"/>
      <c r="J4" s="190"/>
      <c r="K4" s="190"/>
      <c r="L4" s="190"/>
      <c r="M4" s="191"/>
    </row>
    <row r="5" spans="1:13">
      <c r="A5" s="3649" t="s">
        <v>3443</v>
      </c>
      <c r="B5" s="3511"/>
      <c r="C5" s="3511"/>
      <c r="D5" s="3511"/>
      <c r="E5" s="3512"/>
      <c r="F5" s="71" t="s">
        <v>2148</v>
      </c>
      <c r="M5" s="72"/>
    </row>
    <row r="6" spans="1:13">
      <c r="A6" s="3628"/>
      <c r="B6" s="3513"/>
      <c r="C6" s="3513"/>
      <c r="D6" s="3513"/>
      <c r="E6" s="3514"/>
      <c r="F6" s="71"/>
      <c r="M6" s="72"/>
    </row>
    <row r="7" spans="1:13">
      <c r="A7" s="71" t="s">
        <v>2149</v>
      </c>
      <c r="E7" s="72"/>
      <c r="F7" s="71"/>
      <c r="M7" s="72"/>
    </row>
    <row r="8" spans="1:13">
      <c r="A8" s="283"/>
      <c r="B8" s="87"/>
      <c r="C8" s="88"/>
      <c r="D8" s="903" t="s">
        <v>2150</v>
      </c>
      <c r="E8" s="191"/>
      <c r="F8" s="189" t="s">
        <v>2150</v>
      </c>
      <c r="G8" s="190"/>
      <c r="H8" s="903" t="s">
        <v>2151</v>
      </c>
      <c r="I8" s="190"/>
      <c r="J8" s="190"/>
      <c r="K8" s="190"/>
      <c r="L8" s="88"/>
      <c r="M8" s="278"/>
    </row>
    <row r="9" spans="1:13">
      <c r="A9" s="232"/>
      <c r="C9" s="245" t="s">
        <v>1791</v>
      </c>
      <c r="D9" s="245" t="s">
        <v>282</v>
      </c>
      <c r="E9" s="195" t="s">
        <v>282</v>
      </c>
      <c r="F9" s="196" t="s">
        <v>282</v>
      </c>
      <c r="G9" s="245" t="s">
        <v>282</v>
      </c>
      <c r="H9" s="277" t="s">
        <v>2152</v>
      </c>
      <c r="I9" s="76"/>
      <c r="J9" s="92" t="s">
        <v>2153</v>
      </c>
      <c r="K9" s="76"/>
      <c r="L9" s="245" t="s">
        <v>1791</v>
      </c>
      <c r="M9" s="195"/>
    </row>
    <row r="10" spans="1:13">
      <c r="A10" s="232" t="s">
        <v>1686</v>
      </c>
      <c r="B10" s="246" t="s">
        <v>163</v>
      </c>
      <c r="C10" s="245" t="s">
        <v>850</v>
      </c>
      <c r="D10" s="245" t="s">
        <v>2154</v>
      </c>
      <c r="E10" s="195" t="s">
        <v>2155</v>
      </c>
      <c r="F10" s="196" t="s">
        <v>2154</v>
      </c>
      <c r="G10" s="245" t="s">
        <v>2155</v>
      </c>
      <c r="H10" s="245" t="s">
        <v>2156</v>
      </c>
      <c r="I10" s="90"/>
      <c r="J10" s="245" t="s">
        <v>2156</v>
      </c>
      <c r="K10" s="90"/>
      <c r="L10" s="245" t="s">
        <v>2434</v>
      </c>
      <c r="M10" s="195" t="s">
        <v>1686</v>
      </c>
    </row>
    <row r="11" spans="1:13">
      <c r="A11" s="232" t="s">
        <v>1689</v>
      </c>
      <c r="C11" s="245" t="s">
        <v>531</v>
      </c>
      <c r="D11" s="245" t="s">
        <v>2157</v>
      </c>
      <c r="E11" s="195" t="s">
        <v>2158</v>
      </c>
      <c r="F11" s="196" t="s">
        <v>2159</v>
      </c>
      <c r="G11" s="245" t="s">
        <v>2160</v>
      </c>
      <c r="H11" s="78" t="s">
        <v>2161</v>
      </c>
      <c r="I11" s="245" t="s">
        <v>1795</v>
      </c>
      <c r="J11" s="78" t="s">
        <v>2162</v>
      </c>
      <c r="K11" s="245" t="s">
        <v>1795</v>
      </c>
      <c r="L11" s="90"/>
      <c r="M11" s="195" t="s">
        <v>1689</v>
      </c>
    </row>
    <row r="12" spans="1:13">
      <c r="A12" s="233"/>
      <c r="B12" s="524" t="s">
        <v>2935</v>
      </c>
      <c r="C12" s="277" t="s">
        <v>2936</v>
      </c>
      <c r="D12" s="277" t="s">
        <v>2937</v>
      </c>
      <c r="E12" s="198" t="s">
        <v>2938</v>
      </c>
      <c r="F12" s="197" t="s">
        <v>2268</v>
      </c>
      <c r="G12" s="277" t="s">
        <v>2269</v>
      </c>
      <c r="H12" s="277" t="s">
        <v>2270</v>
      </c>
      <c r="I12" s="277" t="s">
        <v>2271</v>
      </c>
      <c r="J12" s="277" t="s">
        <v>2272</v>
      </c>
      <c r="K12" s="277" t="s">
        <v>2273</v>
      </c>
      <c r="L12" s="277" t="s">
        <v>2274</v>
      </c>
      <c r="M12" s="198"/>
    </row>
    <row r="13" spans="1:13">
      <c r="A13" s="233">
        <v>1</v>
      </c>
      <c r="B13" s="76" t="s">
        <v>2163</v>
      </c>
      <c r="C13" s="905"/>
      <c r="D13" s="906"/>
      <c r="E13" s="907"/>
      <c r="F13" s="908"/>
      <c r="G13" s="906"/>
      <c r="H13" s="906"/>
      <c r="I13" s="906"/>
      <c r="J13" s="906"/>
      <c r="K13" s="906"/>
      <c r="L13" s="909"/>
      <c r="M13" s="198">
        <v>1</v>
      </c>
    </row>
    <row r="14" spans="1:13">
      <c r="A14" s="233">
        <v>2</v>
      </c>
      <c r="B14" s="76" t="s">
        <v>2164</v>
      </c>
      <c r="C14" s="910" t="s">
        <v>1051</v>
      </c>
      <c r="D14" s="911" t="s">
        <v>1051</v>
      </c>
      <c r="E14" s="912" t="s">
        <v>1746</v>
      </c>
      <c r="F14" s="913"/>
      <c r="G14" s="911"/>
      <c r="H14" s="914" t="s">
        <v>1746</v>
      </c>
      <c r="I14" s="911" t="s">
        <v>1746</v>
      </c>
      <c r="J14" s="914"/>
      <c r="K14" s="911"/>
      <c r="L14" s="915" t="s">
        <v>1746</v>
      </c>
      <c r="M14" s="198">
        <v>2</v>
      </c>
    </row>
    <row r="15" spans="1:13">
      <c r="A15" s="233">
        <v>3</v>
      </c>
      <c r="B15" s="76" t="s">
        <v>2165</v>
      </c>
      <c r="C15" s="202"/>
      <c r="D15" s="205"/>
      <c r="E15" s="219"/>
      <c r="F15" s="204"/>
      <c r="G15" s="202"/>
      <c r="H15" s="225"/>
      <c r="I15" s="202"/>
      <c r="J15" s="225"/>
      <c r="K15" s="202"/>
      <c r="L15" s="205">
        <f>C15+D15-E15+F15-G15-I15+K15</f>
        <v>0</v>
      </c>
      <c r="M15" s="198">
        <v>3</v>
      </c>
    </row>
    <row r="16" spans="1:13">
      <c r="A16" s="233">
        <v>4</v>
      </c>
      <c r="B16" s="76" t="s">
        <v>2106</v>
      </c>
      <c r="C16" s="208"/>
      <c r="D16" s="207"/>
      <c r="E16" s="222"/>
      <c r="F16" s="206"/>
      <c r="G16" s="208"/>
      <c r="H16" s="225"/>
      <c r="I16" s="208"/>
      <c r="J16" s="225"/>
      <c r="K16" s="208"/>
      <c r="L16" s="207">
        <f>C16+D16-E16+F16-G16-I16+K16</f>
        <v>0</v>
      </c>
      <c r="M16" s="198">
        <v>4</v>
      </c>
    </row>
    <row r="17" spans="1:13">
      <c r="A17" s="233">
        <v>5</v>
      </c>
      <c r="B17" s="76" t="s">
        <v>2107</v>
      </c>
      <c r="C17" s="208"/>
      <c r="D17" s="207"/>
      <c r="E17" s="222"/>
      <c r="F17" s="206"/>
      <c r="G17" s="208"/>
      <c r="H17" s="225"/>
      <c r="I17" s="208"/>
      <c r="J17" s="225"/>
      <c r="K17" s="208"/>
      <c r="L17" s="207">
        <f>C17+D17-E17+F17-G17-I17+K17</f>
        <v>0</v>
      </c>
      <c r="M17" s="198">
        <v>5</v>
      </c>
    </row>
    <row r="18" spans="1:13">
      <c r="A18" s="233">
        <v>6</v>
      </c>
      <c r="B18" s="76" t="s">
        <v>1051</v>
      </c>
      <c r="C18" s="271"/>
      <c r="D18" s="390"/>
      <c r="E18" s="239"/>
      <c r="F18" s="93"/>
      <c r="G18" s="271"/>
      <c r="H18" s="85"/>
      <c r="I18" s="271"/>
      <c r="J18" s="85"/>
      <c r="K18" s="271"/>
      <c r="L18" s="390">
        <f>C18+D18-E18+F18-G18-I18+K18</f>
        <v>0</v>
      </c>
      <c r="M18" s="198">
        <v>6</v>
      </c>
    </row>
    <row r="19" spans="1:13">
      <c r="A19" s="233">
        <v>7</v>
      </c>
      <c r="B19" s="76" t="s">
        <v>1051</v>
      </c>
      <c r="C19" s="271"/>
      <c r="D19" s="390"/>
      <c r="E19" s="239"/>
      <c r="F19" s="93"/>
      <c r="G19" s="271"/>
      <c r="H19" s="85"/>
      <c r="I19" s="271"/>
      <c r="J19" s="85"/>
      <c r="K19" s="271"/>
      <c r="L19" s="390">
        <f>C19+D19-E19+F19-G19-I19+K19</f>
        <v>0</v>
      </c>
      <c r="M19" s="198">
        <v>7</v>
      </c>
    </row>
    <row r="20" spans="1:13">
      <c r="A20" s="233">
        <v>8</v>
      </c>
      <c r="B20" s="76" t="s">
        <v>2108</v>
      </c>
      <c r="C20" s="202">
        <f>SUM(C15:C19)</f>
        <v>0</v>
      </c>
      <c r="D20" s="205">
        <f>SUM(D15:D19)</f>
        <v>0</v>
      </c>
      <c r="E20" s="219">
        <f>SUM(E15:E19)</f>
        <v>0</v>
      </c>
      <c r="F20" s="204">
        <f>SUM(F15:F19)</f>
        <v>0</v>
      </c>
      <c r="G20" s="202">
        <f>SUM(G15:G19)</f>
        <v>0</v>
      </c>
      <c r="H20" s="225"/>
      <c r="I20" s="202">
        <f>SUM(I15:I19)</f>
        <v>0</v>
      </c>
      <c r="J20" s="225"/>
      <c r="K20" s="202">
        <f>SUM(K15:K19)</f>
        <v>0</v>
      </c>
      <c r="L20" s="205">
        <f>SUM(L15:L19)</f>
        <v>0</v>
      </c>
      <c r="M20" s="198">
        <v>8</v>
      </c>
    </row>
    <row r="21" spans="1:13">
      <c r="A21" s="233">
        <v>9</v>
      </c>
      <c r="B21" s="76" t="s">
        <v>2109</v>
      </c>
      <c r="C21" s="916"/>
      <c r="D21" s="917"/>
      <c r="E21" s="918"/>
      <c r="F21" s="919"/>
      <c r="G21" s="917"/>
      <c r="H21" s="920"/>
      <c r="I21" s="917"/>
      <c r="J21" s="920"/>
      <c r="K21" s="917"/>
      <c r="L21" s="921" t="s">
        <v>1746</v>
      </c>
      <c r="M21" s="198">
        <v>9</v>
      </c>
    </row>
    <row r="22" spans="1:13">
      <c r="A22" s="233">
        <v>10</v>
      </c>
      <c r="B22" s="76" t="s">
        <v>2165</v>
      </c>
      <c r="C22" s="202"/>
      <c r="D22" s="205"/>
      <c r="E22" s="219"/>
      <c r="F22" s="204"/>
      <c r="G22" s="202"/>
      <c r="H22" s="225"/>
      <c r="I22" s="202"/>
      <c r="J22" s="225"/>
      <c r="K22" s="202"/>
      <c r="L22" s="205">
        <f>C22+D22-E22+F22-G22-I22+K22</f>
        <v>0</v>
      </c>
      <c r="M22" s="198">
        <v>10</v>
      </c>
    </row>
    <row r="23" spans="1:13">
      <c r="A23" s="233">
        <v>11</v>
      </c>
      <c r="B23" s="76" t="s">
        <v>2110</v>
      </c>
      <c r="C23" s="208"/>
      <c r="D23" s="207"/>
      <c r="E23" s="222"/>
      <c r="F23" s="206"/>
      <c r="G23" s="208"/>
      <c r="H23" s="225"/>
      <c r="I23" s="208"/>
      <c r="J23" s="225"/>
      <c r="K23" s="208"/>
      <c r="L23" s="207">
        <f>C23+D23-E23+F23-G23-I23+K23</f>
        <v>0</v>
      </c>
      <c r="M23" s="198">
        <v>11</v>
      </c>
    </row>
    <row r="24" spans="1:13">
      <c r="A24" s="233">
        <v>12</v>
      </c>
      <c r="B24" s="76" t="s">
        <v>2107</v>
      </c>
      <c r="C24" s="271"/>
      <c r="D24" s="390"/>
      <c r="E24" s="239"/>
      <c r="F24" s="93"/>
      <c r="G24" s="271"/>
      <c r="H24" s="85"/>
      <c r="I24" s="271"/>
      <c r="J24" s="85"/>
      <c r="K24" s="271"/>
      <c r="L24" s="390">
        <f>C24+D24-E24+F24-G24-I24+K24</f>
        <v>0</v>
      </c>
      <c r="M24" s="198">
        <v>12</v>
      </c>
    </row>
    <row r="25" spans="1:13">
      <c r="A25" s="233">
        <v>13</v>
      </c>
      <c r="B25" s="76" t="s">
        <v>1051</v>
      </c>
      <c r="C25" s="271"/>
      <c r="D25" s="390"/>
      <c r="E25" s="239"/>
      <c r="F25" s="93"/>
      <c r="G25" s="271"/>
      <c r="H25" s="85"/>
      <c r="I25" s="271"/>
      <c r="J25" s="85"/>
      <c r="K25" s="271"/>
      <c r="L25" s="390">
        <f>C25+D25-E25+F25-G25-I25+K25</f>
        <v>0</v>
      </c>
      <c r="M25" s="198">
        <v>13</v>
      </c>
    </row>
    <row r="26" spans="1:13">
      <c r="A26" s="233">
        <v>14</v>
      </c>
      <c r="B26" s="76" t="s">
        <v>1051</v>
      </c>
      <c r="C26" s="271"/>
      <c r="D26" s="390"/>
      <c r="E26" s="239"/>
      <c r="F26" s="93"/>
      <c r="G26" s="271"/>
      <c r="H26" s="85"/>
      <c r="I26" s="271"/>
      <c r="J26" s="85"/>
      <c r="K26" s="271"/>
      <c r="L26" s="390">
        <f>C26+D26-E26+F26-G26-I26+K26</f>
        <v>0</v>
      </c>
      <c r="M26" s="198">
        <v>14</v>
      </c>
    </row>
    <row r="27" spans="1:13">
      <c r="A27" s="233">
        <v>15</v>
      </c>
      <c r="B27" s="76" t="s">
        <v>3617</v>
      </c>
      <c r="C27" s="271">
        <f>SUM(C22:C26)</f>
        <v>0</v>
      </c>
      <c r="D27" s="390">
        <f>SUM(D22:D26)</f>
        <v>0</v>
      </c>
      <c r="E27" s="239">
        <f>SUM(E22:E26)</f>
        <v>0</v>
      </c>
      <c r="F27" s="93">
        <f>SUM(F22:F26)</f>
        <v>0</v>
      </c>
      <c r="G27" s="271">
        <f>SUM(G22:G26)</f>
        <v>0</v>
      </c>
      <c r="H27" s="85"/>
      <c r="I27" s="271">
        <f>SUM(I22:I26)</f>
        <v>0</v>
      </c>
      <c r="J27" s="85"/>
      <c r="K27" s="271">
        <f>SUM(K22:K26)</f>
        <v>0</v>
      </c>
      <c r="L27" s="390">
        <f>SUM(L22:L26)</f>
        <v>0</v>
      </c>
      <c r="M27" s="198">
        <v>15</v>
      </c>
    </row>
    <row r="28" spans="1:13">
      <c r="A28" s="233">
        <v>16</v>
      </c>
      <c r="B28" s="76" t="s">
        <v>3618</v>
      </c>
      <c r="C28" s="271"/>
      <c r="D28" s="390"/>
      <c r="E28" s="239"/>
      <c r="F28" s="93"/>
      <c r="G28" s="271"/>
      <c r="H28" s="85"/>
      <c r="I28" s="271"/>
      <c r="J28" s="85"/>
      <c r="K28" s="271"/>
      <c r="L28" s="390">
        <f>C28+D28-E28+F28-G28-I28+K28</f>
        <v>0</v>
      </c>
      <c r="M28" s="198">
        <v>16</v>
      </c>
    </row>
    <row r="29" spans="1:13">
      <c r="A29" s="233">
        <v>17</v>
      </c>
      <c r="B29" s="76" t="s">
        <v>3619</v>
      </c>
      <c r="C29" s="202">
        <f>C20+C27+C28</f>
        <v>0</v>
      </c>
      <c r="D29" s="205">
        <f>D20+D27+D28</f>
        <v>0</v>
      </c>
      <c r="E29" s="219">
        <f>E20+E27+E28</f>
        <v>0</v>
      </c>
      <c r="F29" s="204">
        <f>F20+F27+F28</f>
        <v>0</v>
      </c>
      <c r="G29" s="202">
        <f>G20+G27+G28</f>
        <v>0</v>
      </c>
      <c r="H29" s="225"/>
      <c r="I29" s="202">
        <f>I20+I27+I28</f>
        <v>0</v>
      </c>
      <c r="J29" s="225"/>
      <c r="K29" s="202">
        <f>K20+K27+K28</f>
        <v>0</v>
      </c>
      <c r="L29" s="205">
        <f>L20+L27+L28</f>
        <v>0</v>
      </c>
      <c r="M29" s="198">
        <v>17</v>
      </c>
    </row>
    <row r="30" spans="1:13">
      <c r="A30" s="232" t="s">
        <v>1746</v>
      </c>
      <c r="C30" s="922"/>
      <c r="D30" s="923"/>
      <c r="E30" s="924"/>
      <c r="F30" s="925"/>
      <c r="G30" s="923"/>
      <c r="H30" s="906"/>
      <c r="I30" s="923"/>
      <c r="J30" s="906"/>
      <c r="K30" s="923"/>
      <c r="L30" s="926"/>
      <c r="M30" s="195" t="s">
        <v>1746</v>
      </c>
    </row>
    <row r="31" spans="1:13">
      <c r="A31" s="233">
        <v>18</v>
      </c>
      <c r="B31" s="76" t="s">
        <v>3620</v>
      </c>
      <c r="C31" s="910"/>
      <c r="D31" s="911"/>
      <c r="E31" s="912"/>
      <c r="F31" s="913"/>
      <c r="G31" s="911"/>
      <c r="H31" s="914"/>
      <c r="I31" s="911"/>
      <c r="J31" s="914"/>
      <c r="K31" s="911"/>
      <c r="L31" s="915" t="s">
        <v>1746</v>
      </c>
      <c r="M31" s="198">
        <v>18</v>
      </c>
    </row>
    <row r="32" spans="1:13">
      <c r="A32" s="233">
        <v>19</v>
      </c>
      <c r="B32" s="76" t="s">
        <v>3621</v>
      </c>
      <c r="C32" s="202"/>
      <c r="D32" s="205"/>
      <c r="E32" s="219"/>
      <c r="F32" s="204"/>
      <c r="G32" s="202"/>
      <c r="H32" s="225"/>
      <c r="I32" s="202"/>
      <c r="J32" s="225"/>
      <c r="K32" s="202"/>
      <c r="L32" s="205">
        <f>C32+D32-E32+F32-G32-I32+K32</f>
        <v>0</v>
      </c>
      <c r="M32" s="198">
        <v>19</v>
      </c>
    </row>
    <row r="33" spans="1:13">
      <c r="A33" s="233">
        <v>20</v>
      </c>
      <c r="B33" s="76" t="s">
        <v>3622</v>
      </c>
      <c r="C33" s="208"/>
      <c r="D33" s="207"/>
      <c r="E33" s="222"/>
      <c r="F33" s="206"/>
      <c r="G33" s="208"/>
      <c r="H33" s="225"/>
      <c r="I33" s="208"/>
      <c r="J33" s="225"/>
      <c r="K33" s="208"/>
      <c r="L33" s="207">
        <f>C33+D33-E33+F33-G33-I33+K33</f>
        <v>0</v>
      </c>
      <c r="M33" s="198">
        <v>20</v>
      </c>
    </row>
    <row r="34" spans="1:13">
      <c r="A34" s="233">
        <v>21</v>
      </c>
      <c r="B34" s="76" t="s">
        <v>3623</v>
      </c>
      <c r="C34" s="202"/>
      <c r="D34" s="205"/>
      <c r="E34" s="219"/>
      <c r="F34" s="204"/>
      <c r="G34" s="202"/>
      <c r="H34" s="225"/>
      <c r="I34" s="202"/>
      <c r="J34" s="225"/>
      <c r="K34" s="202"/>
      <c r="L34" s="205">
        <f>C34+D34-E34+F34-G34-I34+K34</f>
        <v>0</v>
      </c>
      <c r="M34" s="198">
        <v>21</v>
      </c>
    </row>
    <row r="35" spans="1:13">
      <c r="A35" s="71"/>
      <c r="B35" s="16" t="s">
        <v>3624</v>
      </c>
      <c r="C35" s="16"/>
      <c r="D35" s="16"/>
      <c r="E35" s="69"/>
      <c r="F35" s="263" t="s">
        <v>3625</v>
      </c>
      <c r="G35" s="16"/>
      <c r="H35" s="16"/>
      <c r="I35" s="16"/>
      <c r="J35" s="16"/>
      <c r="K35" s="16"/>
      <c r="L35" s="16"/>
      <c r="M35" s="69"/>
    </row>
    <row r="36" spans="1:13">
      <c r="A36" s="71"/>
      <c r="E36" s="72"/>
      <c r="F36" s="71"/>
      <c r="M36" s="72"/>
    </row>
    <row r="37" spans="1:13">
      <c r="A37" s="71"/>
      <c r="E37" s="72"/>
      <c r="F37" s="71"/>
      <c r="M37" s="72"/>
    </row>
    <row r="38" spans="1:13">
      <c r="A38" s="71"/>
      <c r="E38" s="72"/>
      <c r="F38" s="71"/>
      <c r="M38" s="72"/>
    </row>
    <row r="39" spans="1:13">
      <c r="A39" s="71"/>
      <c r="E39" s="72"/>
      <c r="F39" s="71"/>
      <c r="M39" s="72"/>
    </row>
    <row r="40" spans="1:13">
      <c r="A40" s="71"/>
      <c r="E40" s="72"/>
      <c r="F40" s="71"/>
      <c r="M40" s="72"/>
    </row>
    <row r="41" spans="1:13">
      <c r="A41" s="71"/>
      <c r="E41" s="72"/>
      <c r="F41" s="71"/>
      <c r="M41" s="72"/>
    </row>
    <row r="42" spans="1:13">
      <c r="A42" s="71"/>
      <c r="E42" s="72"/>
      <c r="F42" s="71"/>
      <c r="M42" s="72"/>
    </row>
    <row r="43" spans="1:13">
      <c r="A43" s="71"/>
      <c r="E43" s="72"/>
      <c r="F43" s="71"/>
      <c r="M43" s="72"/>
    </row>
    <row r="44" spans="1:13">
      <c r="A44" s="71"/>
      <c r="E44" s="72"/>
      <c r="F44" s="71"/>
      <c r="M44" s="72"/>
    </row>
    <row r="45" spans="1:13">
      <c r="A45" s="71"/>
      <c r="E45" s="72"/>
      <c r="F45" s="71"/>
      <c r="M45" s="72"/>
    </row>
    <row r="46" spans="1:13">
      <c r="A46" s="71"/>
      <c r="E46" s="72"/>
      <c r="F46" s="71"/>
      <c r="M46" s="72"/>
    </row>
    <row r="47" spans="1:13">
      <c r="A47" s="71"/>
      <c r="E47" s="72"/>
      <c r="F47" s="71"/>
      <c r="M47" s="72"/>
    </row>
    <row r="48" spans="1:13">
      <c r="A48" s="71"/>
      <c r="E48" s="72"/>
      <c r="F48" s="71"/>
      <c r="M48" s="72"/>
    </row>
    <row r="49" spans="1:13">
      <c r="A49" s="71"/>
      <c r="E49" s="72"/>
      <c r="F49" s="71"/>
      <c r="M49" s="72"/>
    </row>
    <row r="50" spans="1:13">
      <c r="A50" s="71"/>
      <c r="E50" s="72"/>
      <c r="F50" s="71"/>
      <c r="M50" s="72"/>
    </row>
    <row r="51" spans="1:13">
      <c r="A51" s="71" t="s">
        <v>3626</v>
      </c>
      <c r="D51" s="13" t="s">
        <v>3626</v>
      </c>
      <c r="E51" s="72"/>
      <c r="F51" s="71"/>
      <c r="M51" s="72"/>
    </row>
    <row r="52" spans="1:13">
      <c r="A52" s="71"/>
      <c r="E52" s="72"/>
      <c r="F52" s="71"/>
      <c r="M52" s="72"/>
    </row>
    <row r="53" spans="1:13">
      <c r="A53" s="71"/>
      <c r="E53" s="72"/>
      <c r="F53" s="71"/>
      <c r="M53" s="72"/>
    </row>
    <row r="54" spans="1:13" ht="15.75" thickBot="1">
      <c r="A54" s="95"/>
      <c r="B54" s="96"/>
      <c r="C54" s="96"/>
      <c r="D54" s="96"/>
      <c r="E54" s="97"/>
      <c r="F54" s="95"/>
      <c r="G54" s="96"/>
      <c r="H54" s="96"/>
      <c r="I54" s="96"/>
      <c r="J54" s="96"/>
      <c r="K54" s="96"/>
      <c r="L54" s="96"/>
      <c r="M54" s="97"/>
    </row>
    <row r="55" spans="1:13">
      <c r="A55" s="13" t="s">
        <v>3627</v>
      </c>
      <c r="B55" s="16"/>
      <c r="D55" s="16"/>
      <c r="E55" s="16"/>
      <c r="F55" s="13" t="s">
        <v>3627</v>
      </c>
      <c r="G55" s="16"/>
      <c r="H55" s="16"/>
      <c r="J55" s="16"/>
      <c r="K55" s="16"/>
      <c r="L55" s="16"/>
      <c r="M55" s="16"/>
    </row>
    <row r="56" spans="1:13">
      <c r="A56" s="16" t="s">
        <v>3628</v>
      </c>
      <c r="B56" s="16"/>
      <c r="C56" s="16"/>
      <c r="D56" s="16"/>
      <c r="E56" s="16"/>
      <c r="F56" s="16" t="s">
        <v>3629</v>
      </c>
      <c r="G56" s="16"/>
      <c r="H56" s="16"/>
      <c r="I56" s="16"/>
      <c r="J56" s="16"/>
      <c r="K56" s="16"/>
      <c r="L56" s="16"/>
      <c r="M56" s="16"/>
    </row>
    <row r="58" spans="1:13" ht="15.75">
      <c r="A58" s="70" t="s">
        <v>401</v>
      </c>
      <c r="B58" s="16"/>
      <c r="C58" s="16"/>
      <c r="D58" s="16"/>
      <c r="E58" s="16"/>
    </row>
    <row r="60" spans="1:13" ht="15.75" thickBot="1">
      <c r="A60" s="71" t="str">
        <f>'Data Sheet'!$C$25</f>
        <v xml:space="preserve">Niagara Mohawk Power Corporation </v>
      </c>
      <c r="D60" s="560" t="str">
        <f>'Data Sheet'!$C$40</f>
        <v>April 30, 2025</v>
      </c>
      <c r="E60" s="951" t="str">
        <f>'Data Sheet'!$C$38</f>
        <v>December 31, 2024</v>
      </c>
      <c r="F60" s="71" t="str">
        <f>'Data Sheet'!$C$25</f>
        <v xml:space="preserve">Niagara Mohawk Power Corporation </v>
      </c>
      <c r="J60" s="560" t="str">
        <f>'Data Sheet'!$C$40</f>
        <v>April 30, 2025</v>
      </c>
      <c r="L60" s="951" t="str">
        <f>'Data Sheet'!$C$38</f>
        <v>December 31, 2024</v>
      </c>
    </row>
    <row r="61" spans="1:13">
      <c r="A61" s="31"/>
      <c r="B61" s="66"/>
      <c r="C61" s="66"/>
      <c r="D61" s="66"/>
      <c r="E61" s="67"/>
      <c r="F61" s="31"/>
      <c r="G61" s="66"/>
      <c r="H61" s="66"/>
      <c r="I61" s="66"/>
      <c r="J61" s="66"/>
      <c r="K61" s="66"/>
      <c r="L61" s="66"/>
      <c r="M61" s="67"/>
    </row>
    <row r="62" spans="1:13">
      <c r="A62" s="263" t="s">
        <v>2146</v>
      </c>
      <c r="B62" s="16"/>
      <c r="C62" s="16"/>
      <c r="D62" s="16"/>
      <c r="E62" s="69"/>
      <c r="F62" s="263" t="s">
        <v>2147</v>
      </c>
      <c r="G62" s="16"/>
      <c r="H62" s="16"/>
      <c r="I62" s="16"/>
      <c r="J62" s="16"/>
      <c r="K62" s="16"/>
      <c r="L62" s="16"/>
      <c r="M62" s="69"/>
    </row>
    <row r="63" spans="1:13">
      <c r="A63" s="129"/>
      <c r="B63" s="74"/>
      <c r="C63" s="74"/>
      <c r="D63" s="74"/>
      <c r="E63" s="376"/>
      <c r="F63" s="129"/>
      <c r="G63" s="74"/>
      <c r="H63" s="74"/>
      <c r="I63" s="74"/>
      <c r="J63" s="74"/>
      <c r="K63" s="74"/>
      <c r="L63" s="74"/>
      <c r="M63" s="376"/>
    </row>
    <row r="64" spans="1:13">
      <c r="A64" s="377"/>
      <c r="B64" s="91"/>
      <c r="C64" s="91"/>
      <c r="D64" s="378"/>
      <c r="E64" s="379"/>
      <c r="F64" s="380"/>
      <c r="G64" s="378"/>
      <c r="H64" s="378"/>
      <c r="I64" s="378"/>
      <c r="J64" s="378"/>
      <c r="K64" s="378"/>
      <c r="L64" s="91"/>
      <c r="M64" s="381"/>
    </row>
    <row r="65" spans="1:13">
      <c r="A65" s="377"/>
      <c r="B65" s="91"/>
      <c r="C65" s="91"/>
      <c r="D65" s="91"/>
      <c r="E65" s="382"/>
      <c r="F65" s="383"/>
      <c r="G65" s="91"/>
      <c r="H65" s="384"/>
      <c r="I65" s="91"/>
      <c r="J65" s="91"/>
      <c r="K65" s="91"/>
      <c r="L65" s="91"/>
      <c r="M65" s="381"/>
    </row>
    <row r="66" spans="1:13">
      <c r="A66" s="377"/>
      <c r="B66" s="91"/>
      <c r="C66" s="91"/>
      <c r="D66" s="91"/>
      <c r="E66" s="382"/>
      <c r="F66" s="383"/>
      <c r="G66" s="91"/>
      <c r="H66" s="91"/>
      <c r="I66" s="91"/>
      <c r="J66" s="91"/>
      <c r="K66" s="91"/>
      <c r="L66" s="91"/>
      <c r="M66" s="381"/>
    </row>
    <row r="67" spans="1:13">
      <c r="A67" s="377"/>
      <c r="B67" s="91"/>
      <c r="C67" s="91"/>
      <c r="D67" s="91"/>
      <c r="E67" s="382"/>
      <c r="F67" s="383"/>
      <c r="G67" s="91"/>
      <c r="H67" s="378"/>
      <c r="I67" s="91"/>
      <c r="J67" s="378"/>
      <c r="K67" s="91"/>
      <c r="L67" s="91"/>
      <c r="M67" s="381"/>
    </row>
    <row r="68" spans="1:13">
      <c r="A68" s="377"/>
      <c r="B68" s="91"/>
      <c r="C68" s="91"/>
      <c r="D68" s="91"/>
      <c r="E68" s="382"/>
      <c r="F68" s="383"/>
      <c r="G68" s="91"/>
      <c r="H68" s="91"/>
      <c r="I68" s="91"/>
      <c r="J68" s="91"/>
      <c r="K68" s="91"/>
      <c r="L68" s="91"/>
      <c r="M68" s="381"/>
    </row>
    <row r="69" spans="1:13">
      <c r="A69" s="377"/>
      <c r="B69" s="91"/>
      <c r="C69" s="91"/>
      <c r="D69" s="91"/>
      <c r="E69" s="382"/>
      <c r="F69" s="383"/>
      <c r="G69" s="91"/>
      <c r="H69" s="91"/>
      <c r="I69" s="91"/>
      <c r="J69" s="91"/>
      <c r="K69" s="91"/>
      <c r="L69" s="91"/>
      <c r="M69" s="381"/>
    </row>
    <row r="70" spans="1:13">
      <c r="A70" s="377"/>
      <c r="B70" s="91"/>
      <c r="C70" s="91"/>
      <c r="D70" s="91"/>
      <c r="E70" s="382"/>
      <c r="F70" s="383"/>
      <c r="G70" s="91"/>
      <c r="H70" s="91"/>
      <c r="I70" s="91"/>
      <c r="J70" s="91"/>
      <c r="K70" s="91"/>
      <c r="L70" s="91"/>
      <c r="M70" s="381"/>
    </row>
    <row r="71" spans="1:13">
      <c r="A71" s="377"/>
      <c r="B71" s="91"/>
      <c r="C71" s="91"/>
      <c r="D71" s="91"/>
      <c r="E71" s="382"/>
      <c r="F71" s="383"/>
      <c r="G71" s="91"/>
      <c r="H71" s="91"/>
      <c r="I71" s="91"/>
      <c r="J71" s="91"/>
      <c r="K71" s="91"/>
      <c r="L71" s="91"/>
      <c r="M71" s="381"/>
    </row>
    <row r="72" spans="1:13">
      <c r="A72" s="377"/>
      <c r="B72" s="91"/>
      <c r="C72" s="91"/>
      <c r="D72" s="91"/>
      <c r="E72" s="382"/>
      <c r="F72" s="383"/>
      <c r="G72" s="91"/>
      <c r="H72" s="91"/>
      <c r="I72" s="91"/>
      <c r="J72" s="91"/>
      <c r="K72" s="91"/>
      <c r="L72" s="91"/>
      <c r="M72" s="381"/>
    </row>
    <row r="73" spans="1:13">
      <c r="A73" s="377"/>
      <c r="B73" s="91"/>
      <c r="C73" s="91"/>
      <c r="D73" s="91"/>
      <c r="E73" s="382"/>
      <c r="F73" s="383"/>
      <c r="G73" s="91"/>
      <c r="H73" s="91"/>
      <c r="I73" s="91"/>
      <c r="J73" s="91"/>
      <c r="K73" s="91"/>
      <c r="L73" s="91"/>
      <c r="M73" s="381"/>
    </row>
    <row r="74" spans="1:13">
      <c r="A74" s="377"/>
      <c r="B74" s="91"/>
      <c r="C74" s="91"/>
      <c r="D74" s="91"/>
      <c r="E74" s="382"/>
      <c r="F74" s="383"/>
      <c r="G74" s="91"/>
      <c r="H74" s="91"/>
      <c r="I74" s="91"/>
      <c r="J74" s="91"/>
      <c r="K74" s="91"/>
      <c r="L74" s="91"/>
      <c r="M74" s="381"/>
    </row>
    <row r="75" spans="1:13">
      <c r="A75" s="377"/>
      <c r="B75" s="91"/>
      <c r="C75" s="91"/>
      <c r="D75" s="91"/>
      <c r="E75" s="382"/>
      <c r="F75" s="383"/>
      <c r="G75" s="91"/>
      <c r="H75" s="91"/>
      <c r="I75" s="91"/>
      <c r="J75" s="91"/>
      <c r="K75" s="91"/>
      <c r="L75" s="91"/>
      <c r="M75" s="381"/>
    </row>
    <row r="76" spans="1:13">
      <c r="A76" s="377"/>
      <c r="B76" s="91"/>
      <c r="C76" s="91"/>
      <c r="D76" s="91"/>
      <c r="E76" s="382"/>
      <c r="F76" s="383"/>
      <c r="G76" s="91"/>
      <c r="H76" s="91"/>
      <c r="I76" s="91"/>
      <c r="J76" s="91"/>
      <c r="K76" s="91"/>
      <c r="L76" s="91"/>
      <c r="M76" s="381"/>
    </row>
    <row r="77" spans="1:13">
      <c r="A77" s="377"/>
      <c r="B77" s="91"/>
      <c r="C77" s="91"/>
      <c r="D77" s="91"/>
      <c r="E77" s="382"/>
      <c r="F77" s="383"/>
      <c r="G77" s="91"/>
      <c r="H77" s="91"/>
      <c r="I77" s="91"/>
      <c r="J77" s="91"/>
      <c r="K77" s="91"/>
      <c r="L77" s="91"/>
      <c r="M77" s="381"/>
    </row>
    <row r="78" spans="1:13">
      <c r="A78" s="377"/>
      <c r="B78" s="91"/>
      <c r="C78" s="91"/>
      <c r="D78" s="91"/>
      <c r="E78" s="382"/>
      <c r="F78" s="383"/>
      <c r="G78" s="91"/>
      <c r="H78" s="91"/>
      <c r="I78" s="91"/>
      <c r="J78" s="91"/>
      <c r="K78" s="91"/>
      <c r="L78" s="91"/>
      <c r="M78" s="381"/>
    </row>
    <row r="79" spans="1:13">
      <c r="A79" s="377"/>
      <c r="B79" s="91"/>
      <c r="C79" s="91"/>
      <c r="D79" s="91"/>
      <c r="E79" s="382"/>
      <c r="F79" s="383"/>
      <c r="G79" s="91"/>
      <c r="H79" s="91"/>
      <c r="I79" s="91"/>
      <c r="J79" s="91"/>
      <c r="K79" s="91"/>
      <c r="L79" s="91"/>
      <c r="M79" s="381"/>
    </row>
    <row r="80" spans="1:13">
      <c r="A80" s="377"/>
      <c r="B80" s="91"/>
      <c r="C80" s="91"/>
      <c r="D80" s="91"/>
      <c r="E80" s="382"/>
      <c r="F80" s="383"/>
      <c r="G80" s="91"/>
      <c r="H80" s="91"/>
      <c r="I80" s="91"/>
      <c r="J80" s="91"/>
      <c r="K80" s="91"/>
      <c r="L80" s="91"/>
      <c r="M80" s="381"/>
    </row>
    <row r="81" spans="1:13">
      <c r="A81" s="377"/>
      <c r="B81" s="91"/>
      <c r="C81" s="91"/>
      <c r="D81" s="91"/>
      <c r="E81" s="382"/>
      <c r="F81" s="383"/>
      <c r="G81" s="91"/>
      <c r="H81" s="91"/>
      <c r="I81" s="91"/>
      <c r="J81" s="91"/>
      <c r="K81" s="91"/>
      <c r="L81" s="91"/>
      <c r="M81" s="381"/>
    </row>
    <row r="82" spans="1:13">
      <c r="A82" s="377"/>
      <c r="B82" s="91"/>
      <c r="C82" s="91"/>
      <c r="D82" s="91"/>
      <c r="E82" s="382"/>
      <c r="F82" s="383"/>
      <c r="G82" s="91"/>
      <c r="H82" s="91"/>
      <c r="I82" s="91"/>
      <c r="J82" s="91"/>
      <c r="K82" s="91"/>
      <c r="L82" s="91"/>
      <c r="M82" s="381"/>
    </row>
    <row r="83" spans="1:13">
      <c r="A83" s="377"/>
      <c r="B83" s="91"/>
      <c r="C83" s="91"/>
      <c r="D83" s="91"/>
      <c r="E83" s="382"/>
      <c r="F83" s="383"/>
      <c r="G83" s="91"/>
      <c r="H83" s="91"/>
      <c r="I83" s="91"/>
      <c r="J83" s="91"/>
      <c r="K83" s="91"/>
      <c r="L83" s="91"/>
      <c r="M83" s="381"/>
    </row>
    <row r="84" spans="1:13">
      <c r="A84" s="377"/>
      <c r="B84" s="91"/>
      <c r="C84" s="91"/>
      <c r="D84" s="91"/>
      <c r="E84" s="382"/>
      <c r="F84" s="383"/>
      <c r="G84" s="91"/>
      <c r="H84" s="91"/>
      <c r="I84" s="91"/>
      <c r="J84" s="91"/>
      <c r="K84" s="91"/>
      <c r="L84" s="91"/>
      <c r="M84" s="381"/>
    </row>
    <row r="85" spans="1:13">
      <c r="A85" s="377"/>
      <c r="B85" s="91"/>
      <c r="C85" s="91"/>
      <c r="D85" s="91"/>
      <c r="E85" s="382"/>
      <c r="F85" s="383"/>
      <c r="G85" s="91"/>
      <c r="H85" s="91"/>
      <c r="I85" s="91"/>
      <c r="J85" s="91"/>
      <c r="K85" s="91"/>
      <c r="L85" s="91"/>
      <c r="M85" s="381"/>
    </row>
    <row r="86" spans="1:13">
      <c r="A86" s="377"/>
      <c r="B86" s="91"/>
      <c r="C86" s="91"/>
      <c r="D86" s="91"/>
      <c r="E86" s="382"/>
      <c r="F86" s="383"/>
      <c r="G86" s="91"/>
      <c r="H86" s="91"/>
      <c r="I86" s="91"/>
      <c r="J86" s="91"/>
      <c r="K86" s="91"/>
      <c r="L86" s="91"/>
      <c r="M86" s="381"/>
    </row>
    <row r="87" spans="1:13">
      <c r="A87" s="377"/>
      <c r="B87" s="91"/>
      <c r="C87" s="91"/>
      <c r="D87" s="91"/>
      <c r="E87" s="382"/>
      <c r="F87" s="383"/>
      <c r="G87" s="91"/>
      <c r="H87" s="91"/>
      <c r="I87" s="91"/>
      <c r="J87" s="91"/>
      <c r="K87" s="91"/>
      <c r="L87" s="91"/>
      <c r="M87" s="381"/>
    </row>
    <row r="88" spans="1:13">
      <c r="A88" s="377"/>
      <c r="B88" s="91"/>
      <c r="C88" s="91"/>
      <c r="D88" s="91"/>
      <c r="E88" s="382"/>
      <c r="F88" s="383"/>
      <c r="G88" s="91"/>
      <c r="H88" s="91"/>
      <c r="I88" s="91"/>
      <c r="J88" s="91"/>
      <c r="K88" s="91"/>
      <c r="L88" s="91"/>
      <c r="M88" s="381"/>
    </row>
    <row r="89" spans="1:13">
      <c r="A89" s="377"/>
      <c r="B89" s="91"/>
      <c r="C89" s="91"/>
      <c r="D89" s="91"/>
      <c r="E89" s="382"/>
      <c r="F89" s="383"/>
      <c r="G89" s="91"/>
      <c r="H89" s="91"/>
      <c r="I89" s="91"/>
      <c r="J89" s="91"/>
      <c r="K89" s="91"/>
      <c r="L89" s="91"/>
      <c r="M89" s="381"/>
    </row>
    <row r="90" spans="1:13">
      <c r="A90" s="377"/>
      <c r="B90" s="91"/>
      <c r="C90" s="91"/>
      <c r="D90" s="91"/>
      <c r="E90" s="382"/>
      <c r="F90" s="383"/>
      <c r="G90" s="91"/>
      <c r="H90" s="91"/>
      <c r="I90" s="91"/>
      <c r="J90" s="91"/>
      <c r="K90" s="91"/>
      <c r="L90" s="91"/>
      <c r="M90" s="381"/>
    </row>
    <row r="91" spans="1:13">
      <c r="A91" s="377"/>
      <c r="B91" s="91"/>
      <c r="C91" s="91"/>
      <c r="D91" s="91"/>
      <c r="E91" s="382"/>
      <c r="F91" s="383"/>
      <c r="G91" s="91"/>
      <c r="H91" s="91"/>
      <c r="I91" s="91"/>
      <c r="J91" s="91"/>
      <c r="K91" s="91"/>
      <c r="L91" s="91"/>
      <c r="M91" s="381"/>
    </row>
    <row r="92" spans="1:13">
      <c r="A92" s="377"/>
      <c r="B92" s="91"/>
      <c r="C92" s="91"/>
      <c r="D92" s="91"/>
      <c r="E92" s="382"/>
      <c r="F92" s="383"/>
      <c r="G92" s="91"/>
      <c r="H92" s="91"/>
      <c r="I92" s="91"/>
      <c r="J92" s="91"/>
      <c r="K92" s="91"/>
      <c r="L92" s="91"/>
      <c r="M92" s="381"/>
    </row>
    <row r="93" spans="1:13">
      <c r="A93" s="377"/>
      <c r="B93" s="91"/>
      <c r="C93" s="91"/>
      <c r="D93" s="91"/>
      <c r="E93" s="382"/>
      <c r="F93" s="383"/>
      <c r="G93" s="91"/>
      <c r="H93" s="91"/>
      <c r="I93" s="91"/>
      <c r="J93" s="91"/>
      <c r="K93" s="91"/>
      <c r="L93" s="91"/>
      <c r="M93" s="381"/>
    </row>
    <row r="94" spans="1:13">
      <c r="A94" s="377"/>
      <c r="B94" s="91"/>
      <c r="C94" s="91"/>
      <c r="D94" s="91"/>
      <c r="E94" s="382"/>
      <c r="F94" s="383"/>
      <c r="G94" s="91"/>
      <c r="H94" s="91"/>
      <c r="I94" s="91"/>
      <c r="J94" s="91"/>
      <c r="K94" s="91"/>
      <c r="L94" s="91"/>
      <c r="M94" s="381"/>
    </row>
    <row r="95" spans="1:13">
      <c r="A95" s="377"/>
      <c r="B95" s="91"/>
      <c r="C95" s="91"/>
      <c r="D95" s="91"/>
      <c r="E95" s="382"/>
      <c r="F95" s="383"/>
      <c r="G95" s="91"/>
      <c r="H95" s="91"/>
      <c r="I95" s="91"/>
      <c r="J95" s="91"/>
      <c r="K95" s="91"/>
      <c r="L95" s="91"/>
      <c r="M95" s="381"/>
    </row>
    <row r="96" spans="1:13">
      <c r="A96" s="377"/>
      <c r="B96" s="91"/>
      <c r="C96" s="91"/>
      <c r="D96" s="91"/>
      <c r="E96" s="382"/>
      <c r="F96" s="383"/>
      <c r="G96" s="91"/>
      <c r="H96" s="91"/>
      <c r="I96" s="91"/>
      <c r="J96" s="91"/>
      <c r="K96" s="91"/>
      <c r="L96" s="91"/>
      <c r="M96" s="381"/>
    </row>
    <row r="97" spans="1:13">
      <c r="A97" s="377"/>
      <c r="B97" s="91"/>
      <c r="C97" s="91"/>
      <c r="D97" s="91"/>
      <c r="E97" s="382"/>
      <c r="F97" s="383"/>
      <c r="G97" s="91"/>
      <c r="H97" s="91"/>
      <c r="I97" s="91"/>
      <c r="J97" s="91"/>
      <c r="K97" s="91"/>
      <c r="L97" s="91"/>
      <c r="M97" s="381"/>
    </row>
    <row r="98" spans="1:13">
      <c r="A98" s="377"/>
      <c r="B98" s="91"/>
      <c r="C98" s="91"/>
      <c r="D98" s="91"/>
      <c r="E98" s="382"/>
      <c r="F98" s="383"/>
      <c r="G98" s="91"/>
      <c r="H98" s="91"/>
      <c r="I98" s="91"/>
      <c r="J98" s="91"/>
      <c r="K98" s="91"/>
      <c r="L98" s="91"/>
      <c r="M98" s="381"/>
    </row>
    <row r="99" spans="1:13">
      <c r="A99" s="377"/>
      <c r="B99" s="91"/>
      <c r="C99" s="91"/>
      <c r="D99" s="91"/>
      <c r="E99" s="382"/>
      <c r="F99" s="383"/>
      <c r="G99" s="91"/>
      <c r="H99" s="91"/>
      <c r="I99" s="91"/>
      <c r="J99" s="91"/>
      <c r="K99" s="91"/>
      <c r="L99" s="91"/>
      <c r="M99" s="381"/>
    </row>
    <row r="100" spans="1:13">
      <c r="A100" s="377"/>
      <c r="B100" s="91"/>
      <c r="C100" s="91"/>
      <c r="D100" s="91"/>
      <c r="E100" s="382"/>
      <c r="F100" s="383"/>
      <c r="G100" s="91"/>
      <c r="H100" s="91"/>
      <c r="I100" s="91"/>
      <c r="J100" s="91"/>
      <c r="K100" s="91"/>
      <c r="L100" s="91"/>
      <c r="M100" s="381"/>
    </row>
    <row r="101" spans="1:13">
      <c r="A101" s="377"/>
      <c r="B101" s="91"/>
      <c r="C101" s="91"/>
      <c r="D101" s="91"/>
      <c r="E101" s="382"/>
      <c r="F101" s="383"/>
      <c r="G101" s="91"/>
      <c r="H101" s="91"/>
      <c r="I101" s="91"/>
      <c r="J101" s="91"/>
      <c r="K101" s="91"/>
      <c r="L101" s="91"/>
      <c r="M101" s="381"/>
    </row>
    <row r="102" spans="1:13">
      <c r="A102" s="377"/>
      <c r="B102" s="91"/>
      <c r="C102" s="91"/>
      <c r="D102" s="91"/>
      <c r="E102" s="382"/>
      <c r="F102" s="383"/>
      <c r="G102" s="91"/>
      <c r="H102" s="91"/>
      <c r="I102" s="91"/>
      <c r="J102" s="91"/>
      <c r="K102" s="91"/>
      <c r="L102" s="91"/>
      <c r="M102" s="381"/>
    </row>
    <row r="103" spans="1:13">
      <c r="A103" s="377"/>
      <c r="B103" s="91"/>
      <c r="C103" s="91"/>
      <c r="D103" s="91"/>
      <c r="E103" s="382"/>
      <c r="F103" s="383"/>
      <c r="G103" s="91"/>
      <c r="H103" s="91"/>
      <c r="I103" s="91"/>
      <c r="J103" s="91"/>
      <c r="K103" s="91"/>
      <c r="L103" s="91"/>
      <c r="M103" s="381"/>
    </row>
    <row r="104" spans="1:13">
      <c r="A104" s="377"/>
      <c r="B104" s="91"/>
      <c r="C104" s="91"/>
      <c r="D104" s="91"/>
      <c r="E104" s="382"/>
      <c r="F104" s="383"/>
      <c r="G104" s="91"/>
      <c r="H104" s="91"/>
      <c r="I104" s="91"/>
      <c r="J104" s="91"/>
      <c r="K104" s="91"/>
      <c r="L104" s="91"/>
      <c r="M104" s="381"/>
    </row>
    <row r="105" spans="1:13">
      <c r="A105" s="377"/>
      <c r="B105" s="91"/>
      <c r="C105" s="91"/>
      <c r="D105" s="91"/>
      <c r="E105" s="382"/>
      <c r="F105" s="383"/>
      <c r="G105" s="91"/>
      <c r="H105" s="91"/>
      <c r="I105" s="91"/>
      <c r="J105" s="91"/>
      <c r="K105" s="91"/>
      <c r="L105" s="91"/>
      <c r="M105" s="381"/>
    </row>
    <row r="106" spans="1:13">
      <c r="A106" s="377"/>
      <c r="B106" s="91"/>
      <c r="C106" s="91"/>
      <c r="D106" s="91"/>
      <c r="E106" s="382"/>
      <c r="F106" s="383"/>
      <c r="G106" s="91"/>
      <c r="H106" s="91"/>
      <c r="I106" s="91"/>
      <c r="J106" s="91"/>
      <c r="K106" s="91"/>
      <c r="L106" s="91"/>
      <c r="M106" s="381"/>
    </row>
    <row r="107" spans="1:13">
      <c r="A107" s="377"/>
      <c r="B107" s="91"/>
      <c r="C107" s="91"/>
      <c r="D107" s="91"/>
      <c r="E107" s="382"/>
      <c r="F107" s="383"/>
      <c r="G107" s="91"/>
      <c r="H107" s="91"/>
      <c r="I107" s="91"/>
      <c r="J107" s="91"/>
      <c r="K107" s="91"/>
      <c r="L107" s="91"/>
      <c r="M107" s="381"/>
    </row>
    <row r="108" spans="1:13">
      <c r="A108" s="377"/>
      <c r="B108" s="91"/>
      <c r="C108" s="91"/>
      <c r="D108" s="91"/>
      <c r="E108" s="382"/>
      <c r="F108" s="383"/>
      <c r="G108" s="91"/>
      <c r="H108" s="91"/>
      <c r="I108" s="91"/>
      <c r="J108" s="91"/>
      <c r="K108" s="91"/>
      <c r="L108" s="91"/>
      <c r="M108" s="381"/>
    </row>
    <row r="109" spans="1:13">
      <c r="A109" s="377"/>
      <c r="B109" s="91"/>
      <c r="C109" s="91"/>
      <c r="D109" s="91"/>
      <c r="E109" s="382"/>
      <c r="F109" s="383"/>
      <c r="G109" s="91"/>
      <c r="H109" s="91"/>
      <c r="I109" s="91"/>
      <c r="J109" s="91"/>
      <c r="K109" s="91"/>
      <c r="L109" s="91"/>
      <c r="M109" s="381"/>
    </row>
    <row r="110" spans="1:13">
      <c r="A110" s="383"/>
      <c r="B110" s="91"/>
      <c r="C110" s="91"/>
      <c r="D110" s="91"/>
      <c r="E110" s="382"/>
      <c r="F110" s="383"/>
      <c r="G110" s="91"/>
      <c r="H110" s="91"/>
      <c r="I110" s="91"/>
      <c r="J110" s="91"/>
      <c r="K110" s="91"/>
      <c r="L110" s="91"/>
      <c r="M110" s="382"/>
    </row>
    <row r="111" spans="1:13">
      <c r="A111" s="383"/>
      <c r="B111" s="91"/>
      <c r="C111" s="91"/>
      <c r="D111" s="91"/>
      <c r="E111" s="382"/>
      <c r="F111" s="383"/>
      <c r="G111" s="91"/>
      <c r="H111" s="91"/>
      <c r="I111" s="91"/>
      <c r="J111" s="91"/>
      <c r="K111" s="91"/>
      <c r="L111" s="91"/>
      <c r="M111" s="382"/>
    </row>
    <row r="112" spans="1:13">
      <c r="A112" s="383"/>
      <c r="B112" s="91"/>
      <c r="C112" s="91"/>
      <c r="D112" s="91"/>
      <c r="E112" s="382"/>
      <c r="F112" s="383"/>
      <c r="G112" s="91"/>
      <c r="H112" s="91"/>
      <c r="I112" s="91"/>
      <c r="J112" s="91"/>
      <c r="K112" s="91"/>
      <c r="L112" s="91"/>
      <c r="M112" s="382"/>
    </row>
    <row r="113" spans="1:13">
      <c r="A113" s="383"/>
      <c r="B113" s="91"/>
      <c r="C113" s="91"/>
      <c r="D113" s="91"/>
      <c r="E113" s="382"/>
      <c r="F113" s="383"/>
      <c r="G113" s="91"/>
      <c r="H113" s="91"/>
      <c r="I113" s="91"/>
      <c r="J113" s="91"/>
      <c r="K113" s="91"/>
      <c r="L113" s="91"/>
      <c r="M113" s="382"/>
    </row>
    <row r="114" spans="1:13">
      <c r="A114" s="383"/>
      <c r="B114" s="91"/>
      <c r="C114" s="91"/>
      <c r="D114" s="91"/>
      <c r="E114" s="382"/>
      <c r="F114" s="383"/>
      <c r="G114" s="91"/>
      <c r="H114" s="91"/>
      <c r="I114" s="91"/>
      <c r="J114" s="91"/>
      <c r="K114" s="91"/>
      <c r="L114" s="91"/>
      <c r="M114" s="382"/>
    </row>
    <row r="115" spans="1:13">
      <c r="A115" s="383"/>
      <c r="B115" s="91"/>
      <c r="C115" s="91"/>
      <c r="D115" s="91"/>
      <c r="E115" s="382"/>
      <c r="F115" s="383"/>
      <c r="G115" s="91"/>
      <c r="H115" s="91"/>
      <c r="I115" s="91"/>
      <c r="J115" s="91"/>
      <c r="K115" s="91"/>
      <c r="L115" s="91"/>
      <c r="M115" s="382"/>
    </row>
    <row r="116" spans="1:13" ht="15.75" thickBot="1">
      <c r="A116" s="385"/>
      <c r="B116" s="386"/>
      <c r="C116" s="386"/>
      <c r="D116" s="386"/>
      <c r="E116" s="387"/>
      <c r="F116" s="385"/>
      <c r="G116" s="386"/>
      <c r="H116" s="386"/>
      <c r="I116" s="386"/>
      <c r="J116" s="386"/>
      <c r="K116" s="386"/>
      <c r="L116" s="386"/>
      <c r="M116" s="387"/>
    </row>
    <row r="117" spans="1:13">
      <c r="A117" s="17" t="s">
        <v>3627</v>
      </c>
      <c r="D117" s="16"/>
      <c r="E117" s="16"/>
      <c r="F117" s="13" t="s">
        <v>3627</v>
      </c>
      <c r="H117" s="16"/>
      <c r="J117" s="16"/>
      <c r="K117" s="16"/>
      <c r="L117" s="16"/>
      <c r="M117" s="16"/>
    </row>
    <row r="118" spans="1:13">
      <c r="A118" s="16" t="s">
        <v>3630</v>
      </c>
      <c r="B118" s="16"/>
      <c r="C118" s="16"/>
      <c r="D118" s="16"/>
      <c r="E118" s="16"/>
      <c r="F118" s="16" t="s">
        <v>3631</v>
      </c>
      <c r="G118" s="16"/>
      <c r="H118" s="16"/>
      <c r="I118" s="16"/>
      <c r="J118" s="16"/>
      <c r="K118" s="16"/>
      <c r="L118" s="16"/>
      <c r="M118" s="16"/>
    </row>
    <row r="120" spans="1:13">
      <c r="A120"/>
      <c r="B120"/>
      <c r="C120"/>
      <c r="D120"/>
      <c r="E120"/>
      <c r="F120"/>
      <c r="G120"/>
      <c r="H120"/>
      <c r="I120"/>
      <c r="J120"/>
      <c r="K120"/>
      <c r="L120"/>
      <c r="M120"/>
    </row>
    <row r="121" spans="1:13">
      <c r="A121"/>
      <c r="B121"/>
      <c r="C121"/>
      <c r="D121"/>
      <c r="E121"/>
      <c r="F121"/>
      <c r="G121"/>
      <c r="H121"/>
      <c r="I121"/>
      <c r="J121"/>
      <c r="K121"/>
      <c r="L121"/>
      <c r="M121"/>
    </row>
    <row r="122" spans="1:13">
      <c r="A122"/>
      <c r="B122"/>
      <c r="C122"/>
      <c r="D122"/>
      <c r="E122"/>
      <c r="F122"/>
      <c r="G122"/>
      <c r="H122"/>
      <c r="I122"/>
      <c r="J122"/>
      <c r="K122"/>
      <c r="L122"/>
      <c r="M122"/>
    </row>
    <row r="125" spans="1:13" ht="15.75" thickBot="1"/>
    <row r="126" spans="1:13">
      <c r="A126" s="1962"/>
      <c r="B126" s="2197"/>
      <c r="C126" s="2197"/>
      <c r="D126" s="2197"/>
      <c r="E126" s="1964"/>
    </row>
    <row r="127" spans="1:13">
      <c r="A127" s="2511"/>
      <c r="E127" s="2678"/>
    </row>
    <row r="128" spans="1:13">
      <c r="A128" s="2511"/>
      <c r="E128" s="2678"/>
    </row>
    <row r="129" spans="1:6">
      <c r="A129" s="2511"/>
      <c r="E129" s="2678"/>
    </row>
    <row r="130" spans="1:6">
      <c r="A130" s="2511"/>
      <c r="E130" s="2678"/>
    </row>
    <row r="131" spans="1:6">
      <c r="A131" s="2511"/>
      <c r="E131" s="2678"/>
    </row>
    <row r="132" spans="1:6">
      <c r="A132" s="2511"/>
      <c r="C132" s="2850"/>
      <c r="D132" s="2850"/>
      <c r="E132" s="2678"/>
    </row>
    <row r="133" spans="1:6">
      <c r="A133" s="2511"/>
      <c r="C133" s="1097"/>
      <c r="D133" s="1097"/>
      <c r="E133" s="2678"/>
    </row>
    <row r="134" spans="1:6">
      <c r="A134" s="2511"/>
      <c r="C134" s="1097"/>
      <c r="D134" s="1097"/>
      <c r="E134" s="2678"/>
    </row>
    <row r="135" spans="1:6">
      <c r="A135" s="2511"/>
      <c r="C135" s="1097"/>
      <c r="D135" s="1097"/>
      <c r="E135" s="2678"/>
    </row>
    <row r="136" spans="1:6">
      <c r="A136" s="2511"/>
      <c r="C136" s="1097"/>
      <c r="D136" s="1097"/>
      <c r="E136" s="2678"/>
      <c r="F136" s="2678"/>
    </row>
    <row r="137" spans="1:6">
      <c r="A137" s="2511"/>
      <c r="C137" s="1097"/>
      <c r="D137" s="1097"/>
      <c r="E137" s="2678"/>
      <c r="F137" s="2678"/>
    </row>
    <row r="138" spans="1:6">
      <c r="A138" s="2511"/>
      <c r="C138" s="1097"/>
      <c r="D138" s="1097"/>
      <c r="E138" s="2678"/>
      <c r="F138" s="2678"/>
    </row>
    <row r="139" spans="1:6">
      <c r="A139" s="2511"/>
      <c r="C139" s="1097"/>
      <c r="D139" s="1097"/>
      <c r="E139" s="2678"/>
      <c r="F139" s="2678"/>
    </row>
    <row r="140" spans="1:6">
      <c r="A140" s="2511"/>
      <c r="C140" s="1097"/>
      <c r="D140" s="1097"/>
      <c r="E140" s="2678"/>
      <c r="F140" s="2678"/>
    </row>
    <row r="141" spans="1:6">
      <c r="A141" s="2511"/>
      <c r="C141" s="1097"/>
      <c r="D141" s="1097"/>
      <c r="E141" s="2678"/>
      <c r="F141" s="2678"/>
    </row>
    <row r="142" spans="1:6">
      <c r="A142" s="2511"/>
      <c r="C142" s="1097"/>
      <c r="D142" s="1097"/>
      <c r="E142" s="2678"/>
      <c r="F142" s="2678"/>
    </row>
    <row r="143" spans="1:6">
      <c r="A143" s="2511"/>
      <c r="C143" s="1097"/>
      <c r="D143" s="1097"/>
      <c r="E143" s="2678"/>
      <c r="F143" s="2678"/>
    </row>
    <row r="144" spans="1:6">
      <c r="A144" s="2511"/>
      <c r="C144" s="1097"/>
      <c r="D144" s="1097"/>
      <c r="E144" s="2678"/>
      <c r="F144" s="2678"/>
    </row>
    <row r="145" spans="1:6">
      <c r="A145" s="2511"/>
      <c r="C145" s="1097"/>
      <c r="D145" s="1097"/>
      <c r="E145" s="2678"/>
      <c r="F145" s="2678"/>
    </row>
    <row r="146" spans="1:6">
      <c r="A146" s="2511"/>
      <c r="C146" s="1097"/>
      <c r="D146" s="1097"/>
      <c r="E146" s="2678"/>
      <c r="F146" s="2678"/>
    </row>
    <row r="147" spans="1:6">
      <c r="A147" s="2511"/>
      <c r="C147" s="1097"/>
      <c r="D147" s="1097"/>
      <c r="E147" s="2678"/>
      <c r="F147" s="2678"/>
    </row>
    <row r="148" spans="1:6">
      <c r="A148" s="2511"/>
      <c r="C148" s="1097"/>
      <c r="D148" s="1097"/>
      <c r="E148" s="2678"/>
      <c r="F148" s="2678"/>
    </row>
    <row r="149" spans="1:6">
      <c r="A149" s="2511"/>
      <c r="C149" s="1097"/>
      <c r="D149" s="1097"/>
      <c r="E149" s="2678"/>
      <c r="F149" s="2678"/>
    </row>
    <row r="150" spans="1:6">
      <c r="A150" s="2511"/>
      <c r="C150" s="1097"/>
      <c r="D150" s="1097"/>
      <c r="E150" s="2678"/>
      <c r="F150" s="2678"/>
    </row>
    <row r="151" spans="1:6">
      <c r="A151" s="2511"/>
      <c r="C151" s="1097"/>
      <c r="D151" s="1097"/>
      <c r="E151" s="2678"/>
      <c r="F151" s="2678"/>
    </row>
    <row r="152" spans="1:6">
      <c r="A152" s="2511"/>
      <c r="C152" s="1097"/>
      <c r="D152" s="1097"/>
      <c r="E152" s="2678"/>
      <c r="F152" s="2678"/>
    </row>
    <row r="153" spans="1:6">
      <c r="A153" s="2511"/>
      <c r="C153" s="1097"/>
      <c r="D153" s="1097"/>
      <c r="E153" s="2678"/>
      <c r="F153" s="2678"/>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1">
    <mergeCell ref="A5:E6"/>
  </mergeCells>
  <printOptions horizontalCentered="1" verticalCentered="1"/>
  <pageMargins left="0.5" right="0.5" top="0.5" bottom="0.5" header="0.5" footer="0.5"/>
  <pageSetup scale="72" fitToWidth="2" fitToHeight="2" pageOrder="overThenDown" orientation="portrait" r:id="rId1"/>
  <headerFooter alignWithMargins="0"/>
  <rowBreaks count="1" manualBreakCount="1">
    <brk id="56" max="16383" man="1"/>
  </rowBreaks>
  <customProperties>
    <customPr name="_pios_id" r:id="rId2"/>
  </customPropertie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ransitionEvaluation="1">
    <tabColor rgb="FF92D050"/>
  </sheetPr>
  <dimension ref="A1:AE200"/>
  <sheetViews>
    <sheetView view="pageBreakPreview" topLeftCell="G1" zoomScale="60" zoomScaleNormal="70" workbookViewId="0">
      <selection activeCell="P1" sqref="P1:AE1048576"/>
    </sheetView>
  </sheetViews>
  <sheetFormatPr defaultColWidth="9.6640625" defaultRowHeight="15"/>
  <cols>
    <col min="1" max="1" width="4.6640625" style="13" customWidth="1"/>
    <col min="2" max="2" width="1.6640625" style="13" customWidth="1"/>
    <col min="3" max="3" width="43.6640625" style="13" customWidth="1"/>
    <col min="4" max="4" width="19.5546875" style="13" customWidth="1"/>
    <col min="5" max="5" width="15.6640625" style="13" customWidth="1"/>
    <col min="6" max="6" width="16.44140625" style="13" customWidth="1"/>
    <col min="7" max="8" width="14.6640625" style="13" customWidth="1"/>
    <col min="9" max="9" width="9.6640625" style="13"/>
    <col min="10" max="10" width="14.6640625" style="13" customWidth="1"/>
    <col min="11" max="11" width="15.44140625" style="13" bestFit="1" customWidth="1"/>
    <col min="12" max="12" width="14.6640625" style="13" customWidth="1"/>
    <col min="13" max="13" width="17" style="13" customWidth="1"/>
    <col min="14" max="14" width="4.6640625" style="13" customWidth="1"/>
    <col min="15" max="15" width="9.6640625" style="13"/>
    <col min="17" max="17" width="13.6640625" customWidth="1"/>
    <col min="18" max="18" width="19" customWidth="1"/>
    <col min="19" max="23" width="13.6640625" customWidth="1"/>
    <col min="24" max="25" width="9.6640625" customWidth="1"/>
    <col min="26" max="26" width="18.5546875" customWidth="1"/>
    <col min="27" max="27" width="9.6640625" customWidth="1"/>
    <col min="28" max="28" width="15" customWidth="1"/>
    <col min="31" max="31" width="19.6640625" customWidth="1"/>
    <col min="32" max="16384" width="9.6640625" style="13"/>
  </cols>
  <sheetData>
    <row r="1" spans="1:14">
      <c r="A1" s="1962" t="s">
        <v>2145</v>
      </c>
      <c r="B1" s="2197"/>
      <c r="C1" s="2197"/>
      <c r="D1" s="2051" t="s">
        <v>1307</v>
      </c>
      <c r="E1" s="2197" t="s">
        <v>3632</v>
      </c>
      <c r="F1" s="2234" t="s">
        <v>1760</v>
      </c>
      <c r="G1" s="1962" t="s">
        <v>2145</v>
      </c>
      <c r="H1" s="2197"/>
      <c r="I1" s="2052" t="s">
        <v>1307</v>
      </c>
      <c r="J1" s="2197"/>
      <c r="K1" s="2052" t="s">
        <v>1759</v>
      </c>
      <c r="L1" s="2197"/>
      <c r="M1" s="2052" t="s">
        <v>1760</v>
      </c>
      <c r="N1" s="1964"/>
    </row>
    <row r="2" spans="1:14">
      <c r="A2" s="1967" t="str">
        <f>'Data Sheet'!$C$25</f>
        <v xml:space="preserve">Niagara Mohawk Power Corporation </v>
      </c>
      <c r="D2" s="90" t="s">
        <v>5792</v>
      </c>
      <c r="E2" s="77" t="s">
        <v>1761</v>
      </c>
      <c r="F2" s="2224"/>
      <c r="G2" s="1967" t="str">
        <f>'Data Sheet'!$C$25</f>
        <v xml:space="preserve">Niagara Mohawk Power Corporation </v>
      </c>
      <c r="I2" s="90" t="s">
        <v>5792</v>
      </c>
      <c r="K2" s="90" t="s">
        <v>1761</v>
      </c>
      <c r="M2" s="90" t="s">
        <v>1746</v>
      </c>
      <c r="N2" s="1968"/>
    </row>
    <row r="3" spans="1:14" ht="15" customHeight="1">
      <c r="A3" s="1967"/>
      <c r="D3" s="77" t="s">
        <v>1121</v>
      </c>
      <c r="E3" s="560" t="str">
        <f>'Data Sheet'!$C$40</f>
        <v>April 30, 2025</v>
      </c>
      <c r="F3" s="2304" t="str">
        <f>'Data Sheet'!$C$38</f>
        <v>December 31, 2024</v>
      </c>
      <c r="G3" s="1970"/>
      <c r="H3" s="76"/>
      <c r="I3" s="92" t="s">
        <v>1121</v>
      </c>
      <c r="J3" s="76"/>
      <c r="K3" s="1570" t="str">
        <f>'Data Sheet'!$C$40</f>
        <v>April 30, 2025</v>
      </c>
      <c r="L3" s="560"/>
      <c r="M3" s="955" t="str">
        <f>'Data Sheet'!$C$38</f>
        <v>December 31, 2024</v>
      </c>
      <c r="N3" s="2029"/>
    </row>
    <row r="4" spans="1:14" ht="15" customHeight="1">
      <c r="A4" s="2074" t="s">
        <v>1746</v>
      </c>
      <c r="B4" s="87"/>
      <c r="C4" s="87"/>
      <c r="D4" s="87"/>
      <c r="E4" s="87"/>
      <c r="F4" s="2215"/>
      <c r="G4" s="1967"/>
      <c r="N4" s="1968"/>
    </row>
    <row r="5" spans="1:14">
      <c r="A5" s="2028" t="s">
        <v>3633</v>
      </c>
      <c r="B5" s="16"/>
      <c r="C5" s="16"/>
      <c r="D5" s="16"/>
      <c r="E5" s="16"/>
      <c r="F5" s="1966"/>
      <c r="G5" s="2028" t="s">
        <v>3634</v>
      </c>
      <c r="H5" s="16"/>
      <c r="I5" s="16"/>
      <c r="J5" s="16"/>
      <c r="K5" s="16"/>
      <c r="L5" s="16"/>
      <c r="M5" s="16"/>
      <c r="N5" s="1966"/>
    </row>
    <row r="6" spans="1:14">
      <c r="A6" s="1970"/>
      <c r="B6" s="76"/>
      <c r="C6" s="76"/>
      <c r="D6" s="76"/>
      <c r="E6" s="76"/>
      <c r="F6" s="2029"/>
      <c r="G6" s="1970"/>
      <c r="H6" s="76"/>
      <c r="I6" s="76"/>
      <c r="J6" s="76"/>
      <c r="K6" s="76"/>
      <c r="L6" s="76"/>
      <c r="M6" s="76"/>
      <c r="N6" s="2029"/>
    </row>
    <row r="7" spans="1:14">
      <c r="A7" s="1967"/>
      <c r="F7" s="1968"/>
      <c r="G7" s="1967"/>
      <c r="N7" s="1968"/>
    </row>
    <row r="8" spans="1:14">
      <c r="A8" s="2070" t="s">
        <v>2320</v>
      </c>
      <c r="B8" s="192" t="s">
        <v>3635</v>
      </c>
      <c r="C8" s="192"/>
      <c r="D8" s="192"/>
      <c r="E8" s="192"/>
      <c r="F8" s="2071"/>
      <c r="G8" s="2070" t="s">
        <v>3636</v>
      </c>
      <c r="H8" s="192"/>
      <c r="I8" s="192"/>
      <c r="J8" s="192"/>
      <c r="K8" s="192"/>
      <c r="L8" s="192"/>
      <c r="M8" s="192"/>
      <c r="N8" s="2071"/>
    </row>
    <row r="9" spans="1:14">
      <c r="A9" s="2070"/>
      <c r="B9" s="192" t="s">
        <v>3637</v>
      </c>
      <c r="C9" s="192"/>
      <c r="D9" s="192"/>
      <c r="E9" s="192"/>
      <c r="F9" s="2071"/>
      <c r="G9" s="2070"/>
      <c r="H9" s="192"/>
      <c r="I9" s="192"/>
      <c r="J9" s="192"/>
      <c r="K9" s="192"/>
      <c r="L9" s="192"/>
      <c r="M9" s="192"/>
      <c r="N9" s="2071"/>
    </row>
    <row r="10" spans="1:14">
      <c r="A10" s="2070" t="s">
        <v>2237</v>
      </c>
      <c r="B10" s="192" t="s">
        <v>2193</v>
      </c>
      <c r="C10" s="192"/>
      <c r="D10" s="192"/>
      <c r="E10" s="192"/>
      <c r="F10" s="2071"/>
      <c r="G10" s="2070"/>
      <c r="H10" s="192"/>
      <c r="I10" s="192"/>
      <c r="J10" s="192"/>
      <c r="K10" s="192"/>
      <c r="L10" s="192"/>
      <c r="M10" s="192"/>
      <c r="N10" s="2071"/>
    </row>
    <row r="11" spans="1:14">
      <c r="A11" s="1970"/>
      <c r="B11" s="76"/>
      <c r="C11" s="76"/>
      <c r="D11" s="76"/>
      <c r="E11" s="76"/>
      <c r="F11" s="2029"/>
      <c r="G11" s="1970"/>
      <c r="H11" s="76"/>
      <c r="I11" s="76"/>
      <c r="J11" s="76"/>
      <c r="K11" s="76"/>
      <c r="L11" s="76"/>
      <c r="M11" s="76"/>
      <c r="N11" s="2029"/>
    </row>
    <row r="12" spans="1:14">
      <c r="A12" s="2094"/>
      <c r="C12" s="80"/>
      <c r="D12" s="80"/>
      <c r="E12" s="74" t="s">
        <v>2150</v>
      </c>
      <c r="F12" s="2282"/>
      <c r="G12" s="2297" t="s">
        <v>2150</v>
      </c>
      <c r="H12" s="267"/>
      <c r="I12" s="74" t="s">
        <v>2151</v>
      </c>
      <c r="J12" s="74"/>
      <c r="K12" s="74"/>
      <c r="L12" s="74"/>
      <c r="M12" s="85"/>
      <c r="N12" s="2224"/>
    </row>
    <row r="13" spans="1:14">
      <c r="A13" s="2094"/>
      <c r="C13" s="80"/>
      <c r="D13" s="80"/>
      <c r="E13" s="80"/>
      <c r="F13" s="1968"/>
      <c r="G13" s="2094"/>
      <c r="H13" s="80"/>
      <c r="I13" s="74" t="s">
        <v>516</v>
      </c>
      <c r="J13" s="74"/>
      <c r="K13" s="266" t="s">
        <v>513</v>
      </c>
      <c r="L13" s="74"/>
      <c r="M13" s="515" t="s">
        <v>1791</v>
      </c>
      <c r="N13" s="2224"/>
    </row>
    <row r="14" spans="1:14">
      <c r="A14" s="2094"/>
      <c r="C14" s="80"/>
      <c r="D14" s="247" t="s">
        <v>1791</v>
      </c>
      <c r="E14" s="247" t="s">
        <v>282</v>
      </c>
      <c r="F14" s="1973" t="s">
        <v>282</v>
      </c>
      <c r="G14" s="2057" t="s">
        <v>282</v>
      </c>
      <c r="H14" s="247" t="s">
        <v>282</v>
      </c>
      <c r="J14" s="90"/>
      <c r="K14" s="77"/>
      <c r="M14" s="515" t="s">
        <v>2434</v>
      </c>
      <c r="N14" s="2224"/>
    </row>
    <row r="15" spans="1:14">
      <c r="A15" s="2057" t="s">
        <v>1686</v>
      </c>
      <c r="C15" s="247" t="s">
        <v>546</v>
      </c>
      <c r="D15" s="247" t="s">
        <v>850</v>
      </c>
      <c r="E15" s="247" t="s">
        <v>2154</v>
      </c>
      <c r="F15" s="1973" t="s">
        <v>2155</v>
      </c>
      <c r="G15" s="2057" t="s">
        <v>2154</v>
      </c>
      <c r="H15" s="247" t="s">
        <v>2155</v>
      </c>
      <c r="I15" s="246" t="s">
        <v>163</v>
      </c>
      <c r="J15" s="245" t="s">
        <v>1795</v>
      </c>
      <c r="K15" s="515" t="s">
        <v>163</v>
      </c>
      <c r="L15" s="246" t="s">
        <v>1795</v>
      </c>
      <c r="M15" s="77"/>
      <c r="N15" s="2200" t="s">
        <v>1686</v>
      </c>
    </row>
    <row r="16" spans="1:14">
      <c r="A16" s="2057" t="s">
        <v>1689</v>
      </c>
      <c r="C16" s="80"/>
      <c r="D16" s="247" t="s">
        <v>531</v>
      </c>
      <c r="E16" s="247" t="s">
        <v>2194</v>
      </c>
      <c r="F16" s="1973" t="s">
        <v>2195</v>
      </c>
      <c r="G16" s="2057" t="s">
        <v>2196</v>
      </c>
      <c r="H16" s="247" t="s">
        <v>2197</v>
      </c>
      <c r="I16" s="16" t="s">
        <v>2161</v>
      </c>
      <c r="J16" s="90"/>
      <c r="K16" s="343" t="s">
        <v>2162</v>
      </c>
      <c r="M16" s="77"/>
      <c r="N16" s="2200" t="s">
        <v>1689</v>
      </c>
    </row>
    <row r="17" spans="1:15">
      <c r="A17" s="2269"/>
      <c r="B17" s="76"/>
      <c r="C17" s="344" t="s">
        <v>2935</v>
      </c>
      <c r="D17" s="344" t="s">
        <v>2936</v>
      </c>
      <c r="E17" s="344" t="s">
        <v>2937</v>
      </c>
      <c r="F17" s="2216" t="s">
        <v>2938</v>
      </c>
      <c r="G17" s="2242" t="s">
        <v>2268</v>
      </c>
      <c r="H17" s="344" t="s">
        <v>2269</v>
      </c>
      <c r="I17" s="524" t="s">
        <v>2270</v>
      </c>
      <c r="J17" s="277" t="s">
        <v>2271</v>
      </c>
      <c r="K17" s="523" t="s">
        <v>2272</v>
      </c>
      <c r="L17" s="524" t="s">
        <v>2273</v>
      </c>
      <c r="M17" s="523" t="s">
        <v>2274</v>
      </c>
      <c r="N17" s="2131"/>
    </row>
    <row r="18" spans="1:15">
      <c r="A18" s="2269">
        <v>1</v>
      </c>
      <c r="B18" s="76"/>
      <c r="C18" s="101" t="s">
        <v>2198</v>
      </c>
      <c r="D18" s="366"/>
      <c r="E18" s="367"/>
      <c r="F18" s="2305"/>
      <c r="G18" s="2298" t="s">
        <v>1746</v>
      </c>
      <c r="H18" s="367" t="s">
        <v>1746</v>
      </c>
      <c r="I18" s="370"/>
      <c r="J18" s="370"/>
      <c r="K18" s="370"/>
      <c r="L18" s="370"/>
      <c r="M18" s="927"/>
      <c r="N18" s="2131">
        <v>1</v>
      </c>
    </row>
    <row r="19" spans="1:15">
      <c r="A19" s="2269">
        <v>2</v>
      </c>
      <c r="B19" s="76"/>
      <c r="C19" s="101" t="s">
        <v>2164</v>
      </c>
      <c r="D19" s="274">
        <v>1508398337</v>
      </c>
      <c r="E19" s="274"/>
      <c r="F19" s="2306">
        <v>-61017849</v>
      </c>
      <c r="G19" s="2299"/>
      <c r="H19" s="390"/>
      <c r="I19" s="76"/>
      <c r="J19" s="272"/>
      <c r="K19" s="85" t="s">
        <v>5422</v>
      </c>
      <c r="L19" s="388">
        <v>41703554</v>
      </c>
      <c r="M19" s="1669">
        <f>D19+E19-F19+G19-H19-J19+L19</f>
        <v>1611119740</v>
      </c>
      <c r="N19" s="2131">
        <v>2</v>
      </c>
    </row>
    <row r="20" spans="1:15">
      <c r="A20" s="2269">
        <v>3</v>
      </c>
      <c r="B20" s="76"/>
      <c r="C20" s="101" t="s">
        <v>2109</v>
      </c>
      <c r="D20" s="390">
        <v>374392380</v>
      </c>
      <c r="E20" s="390"/>
      <c r="F20" s="2307">
        <v>-16212990</v>
      </c>
      <c r="G20" s="2098"/>
      <c r="H20" s="390"/>
      <c r="I20" s="76"/>
      <c r="J20" s="259"/>
      <c r="K20" s="85" t="s">
        <v>5422</v>
      </c>
      <c r="L20" s="391">
        <v>10425888</v>
      </c>
      <c r="M20" s="271">
        <f>D20+E20-F20+G20-H20-J20+L20</f>
        <v>401031258</v>
      </c>
      <c r="N20" s="2131">
        <v>3</v>
      </c>
    </row>
    <row r="21" spans="1:15">
      <c r="A21" s="2269">
        <v>4</v>
      </c>
      <c r="B21" s="76"/>
      <c r="C21" s="101"/>
      <c r="D21" s="390"/>
      <c r="E21" s="390"/>
      <c r="F21" s="2307"/>
      <c r="G21" s="2098"/>
      <c r="H21" s="390"/>
      <c r="I21" s="76"/>
      <c r="J21" s="259"/>
      <c r="K21" s="85"/>
      <c r="L21" s="391"/>
      <c r="M21" s="271"/>
      <c r="N21" s="2131">
        <v>4</v>
      </c>
    </row>
    <row r="22" spans="1:15">
      <c r="A22" s="2269">
        <v>5</v>
      </c>
      <c r="B22" s="76"/>
      <c r="C22" s="101" t="s">
        <v>872</v>
      </c>
      <c r="D22" s="390">
        <f>SUM(D19:D21)</f>
        <v>1882790717</v>
      </c>
      <c r="E22" s="390">
        <f>SUM(E19:E21)</f>
        <v>0</v>
      </c>
      <c r="F22" s="390">
        <f>SUM(F19:F21)</f>
        <v>-77230839</v>
      </c>
      <c r="G22" s="2098"/>
      <c r="H22" s="271"/>
      <c r="I22" s="76"/>
      <c r="J22" s="259"/>
      <c r="K22" s="85"/>
      <c r="L22" s="390">
        <f>SUM(L19:L21)</f>
        <v>52129442</v>
      </c>
      <c r="M22" s="271">
        <f>D22+E22-F22+G22-H22-J22+L22</f>
        <v>2012150998</v>
      </c>
      <c r="N22" s="2131">
        <v>5</v>
      </c>
    </row>
    <row r="23" spans="1:15">
      <c r="A23" s="2269">
        <v>6</v>
      </c>
      <c r="B23" s="76"/>
      <c r="C23" s="101"/>
      <c r="D23" s="390"/>
      <c r="E23" s="390"/>
      <c r="F23" s="2307"/>
      <c r="G23" s="2098"/>
      <c r="H23" s="390"/>
      <c r="I23" s="76"/>
      <c r="J23" s="259"/>
      <c r="K23" s="85"/>
      <c r="L23" s="391"/>
      <c r="M23" s="271"/>
      <c r="N23" s="2131">
        <v>6</v>
      </c>
    </row>
    <row r="24" spans="1:15">
      <c r="A24" s="2269">
        <v>7</v>
      </c>
      <c r="B24" s="76"/>
      <c r="C24" s="101"/>
      <c r="D24" s="390"/>
      <c r="E24" s="390"/>
      <c r="F24" s="2307"/>
      <c r="G24" s="2098"/>
      <c r="H24" s="390"/>
      <c r="I24" s="76"/>
      <c r="J24" s="259"/>
      <c r="K24" s="85"/>
      <c r="L24" s="391"/>
      <c r="M24" s="271"/>
      <c r="N24" s="2131">
        <v>7</v>
      </c>
    </row>
    <row r="25" spans="1:15">
      <c r="A25" s="2269">
        <v>8</v>
      </c>
      <c r="B25" s="76"/>
      <c r="C25" s="101"/>
      <c r="D25" s="390"/>
      <c r="E25" s="390"/>
      <c r="F25" s="2307"/>
      <c r="G25" s="2098"/>
      <c r="H25" s="390"/>
      <c r="I25" s="76"/>
      <c r="J25" s="259"/>
      <c r="K25" s="85"/>
      <c r="L25" s="391"/>
      <c r="M25" s="271"/>
      <c r="N25" s="2131">
        <v>8</v>
      </c>
    </row>
    <row r="26" spans="1:15">
      <c r="A26" s="2269">
        <v>9</v>
      </c>
      <c r="B26" s="76"/>
      <c r="C26" s="101" t="s">
        <v>873</v>
      </c>
      <c r="D26" s="274">
        <f>D22+SUM(D23:D25)</f>
        <v>1882790717</v>
      </c>
      <c r="E26" s="274">
        <f>E22+SUM(E23:E25)</f>
        <v>0</v>
      </c>
      <c r="F26" s="2306">
        <f>F22+SUM(F23:F25)</f>
        <v>-77230839</v>
      </c>
      <c r="G26" s="2300">
        <f>G22+SUM(G23:G25)</f>
        <v>0</v>
      </c>
      <c r="H26" s="274">
        <f>H22+SUM(H23:H25)</f>
        <v>0</v>
      </c>
      <c r="I26" s="76"/>
      <c r="J26" s="389">
        <f>J22+SUM(J23:J25)</f>
        <v>0</v>
      </c>
      <c r="K26" s="85"/>
      <c r="L26" s="389">
        <f>L22+SUM(L23:L25)</f>
        <v>52129442</v>
      </c>
      <c r="M26" s="274">
        <f>M22+SUM(M23:M25)</f>
        <v>2012150998</v>
      </c>
      <c r="N26" s="2131">
        <v>9</v>
      </c>
      <c r="O26" s="336"/>
    </row>
    <row r="27" spans="1:15">
      <c r="A27" s="2094"/>
      <c r="C27" s="80"/>
      <c r="D27" s="392"/>
      <c r="E27" s="393"/>
      <c r="F27" s="2308"/>
      <c r="G27" s="2301"/>
      <c r="H27" s="393"/>
      <c r="I27" s="375"/>
      <c r="J27" s="393"/>
      <c r="K27" s="375"/>
      <c r="L27" s="393"/>
      <c r="M27" s="394"/>
      <c r="N27" s="2224"/>
    </row>
    <row r="28" spans="1:15">
      <c r="A28" s="2269">
        <v>10</v>
      </c>
      <c r="B28" s="76"/>
      <c r="C28" s="101" t="s">
        <v>3620</v>
      </c>
      <c r="D28" s="364"/>
      <c r="E28" s="345"/>
      <c r="F28" s="2309"/>
      <c r="G28" s="2302"/>
      <c r="H28" s="345"/>
      <c r="I28" s="346"/>
      <c r="J28" s="345"/>
      <c r="K28" s="346"/>
      <c r="L28" s="345"/>
      <c r="M28" s="365"/>
      <c r="N28" s="2131">
        <v>10</v>
      </c>
    </row>
    <row r="29" spans="1:15">
      <c r="A29" s="2269">
        <v>11</v>
      </c>
      <c r="B29" s="76"/>
      <c r="C29" s="101" t="s">
        <v>3621</v>
      </c>
      <c r="D29" s="274">
        <v>1513799185</v>
      </c>
      <c r="E29" s="274"/>
      <c r="F29" s="2306">
        <v>-41559912</v>
      </c>
      <c r="G29" s="2300"/>
      <c r="H29" s="389"/>
      <c r="I29" s="76"/>
      <c r="J29" s="272"/>
      <c r="K29" s="85" t="s">
        <v>5422</v>
      </c>
      <c r="L29" s="388">
        <v>44993724</v>
      </c>
      <c r="M29" s="271">
        <f>D29+E29-F29+G29-H29-J29+L29</f>
        <v>1600352821</v>
      </c>
      <c r="N29" s="2131">
        <v>11</v>
      </c>
    </row>
    <row r="30" spans="1:15">
      <c r="A30" s="2269">
        <v>12</v>
      </c>
      <c r="B30" s="76"/>
      <c r="C30" s="101" t="s">
        <v>3622</v>
      </c>
      <c r="D30" s="390">
        <v>368991532</v>
      </c>
      <c r="E30" s="390"/>
      <c r="F30" s="2307">
        <v>-35670927</v>
      </c>
      <c r="G30" s="2098"/>
      <c r="H30" s="390"/>
      <c r="I30" s="76"/>
      <c r="J30" s="92"/>
      <c r="K30" s="85" t="s">
        <v>5422</v>
      </c>
      <c r="L30" s="1668">
        <v>7135718</v>
      </c>
      <c r="M30" s="271">
        <f>D30+E30-F30+G30-H30-J30+L30</f>
        <v>411798177</v>
      </c>
      <c r="N30" s="2131">
        <v>12</v>
      </c>
    </row>
    <row r="31" spans="1:15">
      <c r="A31" s="2269">
        <v>13</v>
      </c>
      <c r="B31" s="76"/>
      <c r="C31" s="101" t="s">
        <v>3623</v>
      </c>
      <c r="D31" s="274"/>
      <c r="E31" s="274"/>
      <c r="F31" s="2306"/>
      <c r="G31" s="2300"/>
      <c r="H31" s="274"/>
      <c r="I31" s="76"/>
      <c r="J31" s="272"/>
      <c r="K31" s="85"/>
      <c r="L31" s="388"/>
      <c r="M31" s="389"/>
      <c r="N31" s="2131">
        <v>13</v>
      </c>
    </row>
    <row r="32" spans="1:15">
      <c r="A32" s="2028" t="s">
        <v>3624</v>
      </c>
      <c r="B32" s="16"/>
      <c r="C32" s="16"/>
      <c r="D32" s="16"/>
      <c r="E32" s="16"/>
      <c r="F32" s="1966"/>
      <c r="G32" s="2028" t="s">
        <v>3625</v>
      </c>
      <c r="H32" s="16"/>
      <c r="I32" s="16"/>
      <c r="J32" s="16"/>
      <c r="K32" s="16"/>
      <c r="L32" s="16"/>
      <c r="M32" s="16"/>
      <c r="N32" s="1966"/>
    </row>
    <row r="33" spans="1:14">
      <c r="A33" s="1967"/>
      <c r="F33" s="1968"/>
      <c r="G33" s="1967"/>
      <c r="N33" s="1968"/>
    </row>
    <row r="34" spans="1:14">
      <c r="A34" s="1967"/>
      <c r="D34" s="260"/>
      <c r="E34" s="260"/>
      <c r="F34" s="2017"/>
      <c r="G34" s="2292"/>
      <c r="H34" s="260"/>
      <c r="N34" s="2017"/>
    </row>
    <row r="35" spans="1:14">
      <c r="A35" s="1967"/>
      <c r="D35" s="260"/>
      <c r="E35" s="260"/>
      <c r="F35" s="2017"/>
      <c r="G35" s="2292"/>
      <c r="H35" s="260"/>
      <c r="N35" s="2017"/>
    </row>
    <row r="36" spans="1:14">
      <c r="A36" s="1967"/>
      <c r="D36" s="260"/>
      <c r="E36" s="260"/>
      <c r="F36" s="2017"/>
      <c r="G36" s="2292"/>
      <c r="H36" s="260"/>
      <c r="N36" s="2017"/>
    </row>
    <row r="37" spans="1:14">
      <c r="A37" s="1967"/>
      <c r="D37" s="260"/>
      <c r="E37" s="260"/>
      <c r="F37" s="2017"/>
      <c r="G37" s="2292"/>
      <c r="H37" s="260"/>
      <c r="N37" s="2017"/>
    </row>
    <row r="38" spans="1:14">
      <c r="A38" s="1967"/>
      <c r="D38" s="260"/>
      <c r="E38" s="260"/>
      <c r="F38" s="2017"/>
      <c r="G38" s="2292"/>
      <c r="H38" s="260"/>
      <c r="N38" s="2017"/>
    </row>
    <row r="39" spans="1:14">
      <c r="A39" s="1967"/>
      <c r="D39" s="260"/>
      <c r="E39" s="260"/>
      <c r="F39" s="2017"/>
      <c r="G39" s="2292"/>
      <c r="H39" s="260"/>
      <c r="M39" s="336"/>
      <c r="N39" s="2017"/>
    </row>
    <row r="40" spans="1:14">
      <c r="A40" s="1967"/>
      <c r="D40" s="336"/>
      <c r="E40" s="260"/>
      <c r="F40" s="2017"/>
      <c r="G40" s="2292"/>
      <c r="H40" s="260"/>
      <c r="N40" s="2017"/>
    </row>
    <row r="41" spans="1:14">
      <c r="A41" s="1967"/>
      <c r="D41" s="260"/>
      <c r="E41" s="260"/>
      <c r="F41" s="2017"/>
      <c r="G41" s="2292"/>
      <c r="H41" s="260"/>
      <c r="N41" s="2017"/>
    </row>
    <row r="42" spans="1:14">
      <c r="A42" s="1967"/>
      <c r="D42" s="260"/>
      <c r="E42" s="260"/>
      <c r="F42" s="2017"/>
      <c r="G42" s="2292"/>
      <c r="H42" s="260"/>
      <c r="N42" s="2017"/>
    </row>
    <row r="43" spans="1:14">
      <c r="A43" s="1967"/>
      <c r="D43" s="260"/>
      <c r="E43" s="260"/>
      <c r="F43" s="2017"/>
      <c r="G43" s="2292"/>
      <c r="H43" s="260"/>
      <c r="N43" s="2017"/>
    </row>
    <row r="44" spans="1:14">
      <c r="A44" s="1967"/>
      <c r="D44" s="260"/>
      <c r="E44" s="260"/>
      <c r="F44" s="2017"/>
      <c r="G44" s="2292"/>
      <c r="H44" s="260"/>
      <c r="N44" s="2017"/>
    </row>
    <row r="45" spans="1:14">
      <c r="A45" s="1967"/>
      <c r="D45" s="260"/>
      <c r="E45" s="260"/>
      <c r="F45" s="2017"/>
      <c r="G45" s="2292"/>
      <c r="H45" s="260"/>
      <c r="N45" s="2017"/>
    </row>
    <row r="46" spans="1:14">
      <c r="A46" s="1967"/>
      <c r="D46" s="260"/>
      <c r="E46" s="260"/>
      <c r="F46" s="2017"/>
      <c r="G46" s="2292"/>
      <c r="H46" s="260"/>
      <c r="K46" s="336"/>
      <c r="N46" s="2017"/>
    </row>
    <row r="47" spans="1:14">
      <c r="A47" s="1967"/>
      <c r="F47" s="1968"/>
      <c r="G47" s="1967"/>
      <c r="N47" s="1968"/>
    </row>
    <row r="48" spans="1:14">
      <c r="A48" s="1967"/>
      <c r="F48" s="1968"/>
      <c r="G48" s="1967"/>
      <c r="N48" s="1968"/>
    </row>
    <row r="49" spans="1:14">
      <c r="A49" s="1967"/>
      <c r="F49" s="1968"/>
      <c r="G49" s="1967"/>
      <c r="N49" s="1968"/>
    </row>
    <row r="50" spans="1:14">
      <c r="A50" s="1967"/>
      <c r="F50" s="1968"/>
      <c r="G50" s="1967"/>
      <c r="N50" s="1968"/>
    </row>
    <row r="51" spans="1:14">
      <c r="A51" s="1967"/>
      <c r="F51" s="1968"/>
      <c r="G51" s="1967"/>
      <c r="N51" s="1968"/>
    </row>
    <row r="52" spans="1:14">
      <c r="A52" s="1967"/>
      <c r="F52" s="1968"/>
      <c r="G52" s="1967"/>
      <c r="N52" s="1968"/>
    </row>
    <row r="53" spans="1:14">
      <c r="A53" s="1967"/>
      <c r="F53" s="1968"/>
      <c r="G53" s="1967"/>
      <c r="N53" s="1968"/>
    </row>
    <row r="54" spans="1:14">
      <c r="A54" s="1967"/>
      <c r="F54" s="1968"/>
      <c r="G54" s="1967"/>
      <c r="N54" s="1968"/>
    </row>
    <row r="55" spans="1:14">
      <c r="A55" s="1967"/>
      <c r="F55" s="1968"/>
      <c r="G55" s="1967"/>
      <c r="N55" s="1968"/>
    </row>
    <row r="56" spans="1:14">
      <c r="A56" s="1967"/>
      <c r="F56" s="1968"/>
      <c r="G56" s="1967"/>
      <c r="N56" s="1968"/>
    </row>
    <row r="57" spans="1:14" ht="15.75" thickBot="1">
      <c r="A57" s="1980"/>
      <c r="B57" s="2019"/>
      <c r="C57" s="2019"/>
      <c r="D57" s="2295"/>
      <c r="E57" s="2295"/>
      <c r="F57" s="2303"/>
      <c r="G57" s="1980"/>
      <c r="H57" s="2295"/>
      <c r="I57" s="2019"/>
      <c r="J57" s="2295"/>
      <c r="K57" s="2019"/>
      <c r="L57" s="2295"/>
      <c r="M57" s="2019"/>
      <c r="N57" s="2303"/>
    </row>
    <row r="58" spans="1:14">
      <c r="A58" s="16"/>
      <c r="B58" s="16"/>
      <c r="C58" s="16"/>
      <c r="D58" s="337"/>
      <c r="E58" s="337"/>
      <c r="F58" s="337"/>
      <c r="G58" s="312"/>
      <c r="H58" s="337"/>
      <c r="I58" s="16"/>
      <c r="J58" s="16"/>
      <c r="K58" s="16"/>
      <c r="L58" s="16"/>
      <c r="M58" s="337"/>
    </row>
    <row r="59" spans="1:14">
      <c r="A59" s="13" t="s">
        <v>874</v>
      </c>
      <c r="E59" s="336"/>
      <c r="F59" s="336"/>
      <c r="G59" s="17" t="s">
        <v>874</v>
      </c>
      <c r="H59" s="337"/>
      <c r="I59" s="16"/>
      <c r="K59" s="337"/>
      <c r="L59" s="312"/>
      <c r="M59" s="312"/>
    </row>
    <row r="60" spans="1:14">
      <c r="A60" s="3675" t="s">
        <v>875</v>
      </c>
      <c r="B60" s="3675"/>
      <c r="C60" s="3675"/>
      <c r="D60" s="3675"/>
      <c r="E60" s="3675"/>
      <c r="F60" s="3675"/>
      <c r="G60" s="16" t="s">
        <v>876</v>
      </c>
      <c r="H60" s="337"/>
      <c r="I60" s="337"/>
      <c r="J60" s="337"/>
      <c r="K60" s="337"/>
      <c r="L60" s="337"/>
      <c r="M60" s="337"/>
      <c r="N60" s="16"/>
    </row>
    <row r="61" spans="1:14">
      <c r="D61"/>
    </row>
    <row r="62" spans="1:14" ht="15.75">
      <c r="A62" s="70" t="s">
        <v>401</v>
      </c>
      <c r="B62" s="16"/>
      <c r="C62" s="16"/>
      <c r="D62" s="16"/>
      <c r="E62" s="16"/>
      <c r="F62" s="16"/>
    </row>
    <row r="63" spans="1:14">
      <c r="D63" s="1727"/>
      <c r="M63" s="1727"/>
    </row>
    <row r="64" spans="1:14" ht="15.75" thickBot="1">
      <c r="A64" s="13" t="str">
        <f>'Data Sheet'!$C$25</f>
        <v xml:space="preserve">Niagara Mohawk Power Corporation </v>
      </c>
      <c r="D64" s="1692"/>
      <c r="E64" s="1692"/>
      <c r="F64" s="974" t="str">
        <f>'Data Sheet'!$C$38</f>
        <v>December 31, 2024</v>
      </c>
      <c r="G64" s="13" t="str">
        <f>'Data Sheet'!$C$25</f>
        <v xml:space="preserve">Niagara Mohawk Power Corporation </v>
      </c>
      <c r="K64" s="13" t="str">
        <f>'Data Sheet'!$C$40</f>
        <v>April 30, 2025</v>
      </c>
      <c r="L64" s="1692"/>
      <c r="M64" s="1692"/>
    </row>
    <row r="65" spans="1:14">
      <c r="A65" s="31" t="s">
        <v>1746</v>
      </c>
      <c r="B65" s="66"/>
      <c r="C65" s="66"/>
      <c r="D65" s="66"/>
      <c r="E65" s="66"/>
      <c r="F65" s="67"/>
      <c r="G65" s="31"/>
      <c r="H65" s="66"/>
      <c r="I65" s="66"/>
      <c r="J65" s="66"/>
      <c r="K65" s="66"/>
      <c r="L65" s="66"/>
      <c r="M65" s="66"/>
      <c r="N65" s="67"/>
    </row>
    <row r="66" spans="1:14">
      <c r="A66" s="263" t="s">
        <v>3633</v>
      </c>
      <c r="B66" s="16"/>
      <c r="C66" s="16"/>
      <c r="D66" s="16"/>
      <c r="E66" s="16"/>
      <c r="F66" s="69"/>
      <c r="G66" s="263" t="s">
        <v>3634</v>
      </c>
      <c r="H66" s="16"/>
      <c r="I66" s="16"/>
      <c r="J66" s="16"/>
      <c r="K66" s="16"/>
      <c r="L66" s="16"/>
      <c r="M66" s="16"/>
      <c r="N66" s="69"/>
    </row>
    <row r="67" spans="1:14">
      <c r="A67" s="73"/>
      <c r="B67" s="76"/>
      <c r="C67" s="76"/>
      <c r="D67" s="76"/>
      <c r="E67" s="76"/>
      <c r="F67" s="75"/>
      <c r="G67" s="73"/>
      <c r="H67" s="76"/>
      <c r="I67" s="76"/>
      <c r="J67" s="76"/>
      <c r="K67" s="76"/>
      <c r="L67" s="76"/>
      <c r="M67" s="76"/>
      <c r="N67" s="75"/>
    </row>
    <row r="68" spans="1:14">
      <c r="A68" s="296"/>
      <c r="B68" s="260"/>
      <c r="C68" s="260"/>
      <c r="D68" s="260"/>
      <c r="E68" s="337"/>
      <c r="F68" s="395"/>
      <c r="G68" s="396"/>
      <c r="H68" s="337"/>
      <c r="I68" s="337"/>
      <c r="J68" s="337"/>
      <c r="K68" s="337"/>
      <c r="L68" s="337"/>
      <c r="M68" s="260"/>
      <c r="N68" s="264"/>
    </row>
    <row r="69" spans="1:14">
      <c r="A69" s="296"/>
      <c r="B69" s="260"/>
      <c r="C69" s="260"/>
      <c r="D69" s="260"/>
      <c r="E69" s="260"/>
      <c r="F69" s="264"/>
      <c r="G69" s="296"/>
      <c r="H69" s="260"/>
      <c r="I69" s="337"/>
      <c r="J69" s="337"/>
      <c r="K69" s="337"/>
      <c r="L69" s="337"/>
      <c r="M69" s="260"/>
      <c r="N69" s="264"/>
    </row>
    <row r="70" spans="1:14">
      <c r="A70" s="296"/>
      <c r="B70" s="260"/>
      <c r="C70" s="260"/>
      <c r="D70" s="260"/>
      <c r="E70" s="260"/>
      <c r="F70" s="264"/>
      <c r="G70" s="296"/>
      <c r="H70" s="260"/>
      <c r="I70" s="260"/>
      <c r="J70" s="260"/>
      <c r="K70" s="260"/>
      <c r="L70" s="260"/>
      <c r="M70" s="260"/>
      <c r="N70" s="264"/>
    </row>
    <row r="71" spans="1:14">
      <c r="A71" s="296"/>
      <c r="B71" s="260"/>
      <c r="C71" s="260"/>
      <c r="D71" s="260"/>
      <c r="E71" s="260"/>
      <c r="F71" s="264"/>
      <c r="G71" s="296"/>
      <c r="H71" s="260"/>
      <c r="I71" s="282"/>
      <c r="J71" s="260"/>
      <c r="K71" s="260"/>
      <c r="L71" s="260"/>
      <c r="M71" s="260"/>
      <c r="N71" s="264"/>
    </row>
    <row r="72" spans="1:14">
      <c r="A72" s="296"/>
      <c r="B72" s="260"/>
      <c r="C72" s="260"/>
      <c r="D72" s="260"/>
      <c r="E72" s="260"/>
      <c r="F72" s="264"/>
      <c r="G72" s="296"/>
      <c r="H72" s="260"/>
      <c r="I72" s="337"/>
      <c r="J72" s="260"/>
      <c r="K72" s="337"/>
      <c r="L72" s="260"/>
      <c r="M72" s="260"/>
      <c r="N72" s="264"/>
    </row>
    <row r="73" spans="1:14">
      <c r="A73" s="296"/>
      <c r="B73" s="260"/>
      <c r="C73" s="260"/>
      <c r="D73" s="260"/>
      <c r="E73" s="260"/>
      <c r="F73" s="264"/>
      <c r="G73" s="296"/>
      <c r="H73" s="260"/>
      <c r="I73" s="260"/>
      <c r="J73" s="260"/>
      <c r="K73" s="260"/>
      <c r="L73" s="260"/>
      <c r="M73" s="260"/>
      <c r="N73" s="264"/>
    </row>
    <row r="74" spans="1:14">
      <c r="A74" s="296"/>
      <c r="B74" s="260"/>
      <c r="C74" s="260"/>
      <c r="D74" s="260"/>
      <c r="E74" s="260"/>
      <c r="F74" s="264"/>
      <c r="G74" s="296"/>
      <c r="H74" s="260"/>
      <c r="I74" s="260"/>
      <c r="J74" s="260"/>
      <c r="K74" s="260"/>
      <c r="L74" s="260"/>
      <c r="M74" s="260"/>
      <c r="N74" s="264"/>
    </row>
    <row r="75" spans="1:14">
      <c r="A75" s="296"/>
      <c r="B75" s="260"/>
      <c r="C75" s="260"/>
      <c r="D75" s="260"/>
      <c r="E75" s="260"/>
      <c r="F75" s="264"/>
      <c r="G75" s="296"/>
      <c r="H75" s="260"/>
      <c r="I75" s="260"/>
      <c r="J75" s="260"/>
      <c r="K75" s="260"/>
      <c r="L75" s="260"/>
      <c r="M75" s="260"/>
      <c r="N75" s="264"/>
    </row>
    <row r="76" spans="1:14">
      <c r="A76" s="296"/>
      <c r="B76" s="260"/>
      <c r="C76" s="260"/>
      <c r="D76" s="260"/>
      <c r="E76" s="260"/>
      <c r="F76" s="264"/>
      <c r="G76" s="296"/>
      <c r="H76" s="260"/>
      <c r="I76" s="260"/>
      <c r="J76" s="260"/>
      <c r="K76" s="260"/>
      <c r="L76" s="260"/>
      <c r="M76" s="260"/>
      <c r="N76" s="264"/>
    </row>
    <row r="77" spans="1:14">
      <c r="A77" s="296"/>
      <c r="B77" s="260"/>
      <c r="C77" s="260"/>
      <c r="D77" s="260"/>
      <c r="E77" s="260"/>
      <c r="F77" s="264"/>
      <c r="G77" s="296"/>
      <c r="H77" s="260"/>
      <c r="I77" s="260"/>
      <c r="J77" s="260"/>
      <c r="K77" s="260"/>
      <c r="L77" s="260"/>
      <c r="M77" s="260"/>
      <c r="N77" s="264"/>
    </row>
    <row r="78" spans="1:14">
      <c r="A78" s="296"/>
      <c r="B78" s="260"/>
      <c r="C78" s="260"/>
      <c r="D78" s="260"/>
      <c r="E78" s="260"/>
      <c r="F78" s="264"/>
      <c r="G78" s="296"/>
      <c r="H78" s="260"/>
      <c r="I78" s="260"/>
      <c r="J78" s="260"/>
      <c r="K78" s="260"/>
      <c r="L78" s="260"/>
      <c r="M78" s="260"/>
      <c r="N78" s="264"/>
    </row>
    <row r="79" spans="1:14">
      <c r="A79" s="296"/>
      <c r="B79" s="260"/>
      <c r="C79" s="260"/>
      <c r="D79" s="260"/>
      <c r="E79" s="260"/>
      <c r="F79" s="264"/>
      <c r="G79" s="296"/>
      <c r="H79" s="260"/>
      <c r="I79" s="260"/>
      <c r="J79" s="260"/>
      <c r="K79" s="260"/>
      <c r="L79" s="260"/>
      <c r="M79" s="260"/>
      <c r="N79" s="264"/>
    </row>
    <row r="80" spans="1:14">
      <c r="A80" s="296"/>
      <c r="B80" s="260"/>
      <c r="C80" s="260"/>
      <c r="D80" s="260"/>
      <c r="E80" s="260"/>
      <c r="F80" s="264"/>
      <c r="G80" s="296"/>
      <c r="H80" s="260"/>
      <c r="I80" s="260"/>
      <c r="J80" s="260"/>
      <c r="K80" s="260"/>
      <c r="L80" s="260"/>
      <c r="M80" s="260"/>
      <c r="N80" s="264"/>
    </row>
    <row r="81" spans="1:14">
      <c r="A81" s="296"/>
      <c r="B81" s="260"/>
      <c r="C81" s="260"/>
      <c r="D81" s="260"/>
      <c r="E81" s="260"/>
      <c r="F81" s="264"/>
      <c r="G81" s="296"/>
      <c r="H81" s="260"/>
      <c r="I81" s="260"/>
      <c r="J81" s="260"/>
      <c r="K81" s="260"/>
      <c r="L81" s="260"/>
      <c r="M81" s="260"/>
      <c r="N81" s="264"/>
    </row>
    <row r="82" spans="1:14">
      <c r="A82" s="296"/>
      <c r="B82" s="260"/>
      <c r="C82" s="260"/>
      <c r="D82" s="260"/>
      <c r="E82" s="260"/>
      <c r="F82" s="264"/>
      <c r="G82" s="296"/>
      <c r="H82" s="260"/>
      <c r="I82" s="260"/>
      <c r="J82" s="260"/>
      <c r="K82" s="260"/>
      <c r="L82" s="260"/>
      <c r="M82" s="260"/>
      <c r="N82" s="264"/>
    </row>
    <row r="83" spans="1:14">
      <c r="A83" s="296"/>
      <c r="B83" s="260"/>
      <c r="C83" s="260"/>
      <c r="D83" s="260"/>
      <c r="E83" s="260"/>
      <c r="F83" s="264"/>
      <c r="G83" s="296"/>
      <c r="H83" s="260"/>
      <c r="I83" s="260"/>
      <c r="J83" s="260"/>
      <c r="K83" s="260"/>
      <c r="L83" s="260"/>
      <c r="M83" s="260"/>
      <c r="N83" s="264"/>
    </row>
    <row r="84" spans="1:14">
      <c r="A84" s="296"/>
      <c r="B84" s="260"/>
      <c r="C84" s="260"/>
      <c r="D84" s="260"/>
      <c r="E84" s="260"/>
      <c r="F84" s="264"/>
      <c r="G84" s="296"/>
      <c r="H84" s="260"/>
      <c r="I84" s="260"/>
      <c r="J84" s="260"/>
      <c r="K84" s="260"/>
      <c r="L84" s="260"/>
      <c r="M84" s="260"/>
      <c r="N84" s="264"/>
    </row>
    <row r="85" spans="1:14">
      <c r="A85" s="296"/>
      <c r="B85" s="260"/>
      <c r="C85" s="260"/>
      <c r="D85" s="260"/>
      <c r="E85" s="260"/>
      <c r="F85" s="264"/>
      <c r="G85" s="296"/>
      <c r="H85" s="260"/>
      <c r="I85" s="260"/>
      <c r="J85" s="260"/>
      <c r="K85" s="260"/>
      <c r="L85" s="260"/>
      <c r="M85" s="260"/>
      <c r="N85" s="264"/>
    </row>
    <row r="86" spans="1:14">
      <c r="A86" s="296"/>
      <c r="B86" s="260"/>
      <c r="C86" s="260"/>
      <c r="D86" s="260"/>
      <c r="E86" s="260"/>
      <c r="F86" s="264"/>
      <c r="G86" s="296"/>
      <c r="H86" s="260"/>
      <c r="I86" s="260"/>
      <c r="J86" s="260"/>
      <c r="K86" s="260"/>
      <c r="L86" s="260"/>
      <c r="M86" s="260"/>
      <c r="N86" s="264"/>
    </row>
    <row r="87" spans="1:14">
      <c r="A87" s="296"/>
      <c r="B87" s="260"/>
      <c r="C87" s="260"/>
      <c r="D87" s="260"/>
      <c r="E87" s="260"/>
      <c r="F87" s="264"/>
      <c r="G87" s="296"/>
      <c r="H87" s="260"/>
      <c r="I87" s="260"/>
      <c r="J87" s="260"/>
      <c r="K87" s="260"/>
      <c r="L87" s="260"/>
      <c r="M87" s="260"/>
      <c r="N87" s="264"/>
    </row>
    <row r="88" spans="1:14">
      <c r="A88" s="296"/>
      <c r="B88" s="260"/>
      <c r="C88" s="260"/>
      <c r="D88" s="260"/>
      <c r="E88" s="260"/>
      <c r="F88" s="264"/>
      <c r="G88" s="296"/>
      <c r="H88" s="260"/>
      <c r="I88" s="260"/>
      <c r="J88" s="260"/>
      <c r="K88" s="260"/>
      <c r="L88" s="260"/>
      <c r="M88" s="260"/>
      <c r="N88" s="264"/>
    </row>
    <row r="89" spans="1:14">
      <c r="A89" s="296"/>
      <c r="B89" s="260"/>
      <c r="C89" s="260"/>
      <c r="D89" s="260"/>
      <c r="E89" s="260"/>
      <c r="F89" s="264"/>
      <c r="G89" s="296"/>
      <c r="H89" s="260"/>
      <c r="I89" s="260"/>
      <c r="J89" s="260"/>
      <c r="K89" s="260"/>
      <c r="L89" s="260"/>
      <c r="M89" s="260"/>
      <c r="N89" s="264"/>
    </row>
    <row r="90" spans="1:14">
      <c r="A90" s="296"/>
      <c r="B90" s="260"/>
      <c r="C90" s="260"/>
      <c r="D90" s="260"/>
      <c r="E90" s="260"/>
      <c r="F90" s="264"/>
      <c r="G90" s="296"/>
      <c r="H90" s="260"/>
      <c r="I90" s="260"/>
      <c r="J90" s="260"/>
      <c r="K90" s="260"/>
      <c r="L90" s="260"/>
      <c r="M90" s="260"/>
      <c r="N90" s="264"/>
    </row>
    <row r="91" spans="1:14">
      <c r="A91" s="296"/>
      <c r="B91" s="260"/>
      <c r="C91" s="260"/>
      <c r="D91" s="260"/>
      <c r="E91" s="260"/>
      <c r="F91" s="264"/>
      <c r="G91" s="296"/>
      <c r="H91" s="260"/>
      <c r="I91" s="260"/>
      <c r="J91" s="260"/>
      <c r="K91" s="260"/>
      <c r="L91" s="260"/>
      <c r="M91" s="260"/>
      <c r="N91" s="264"/>
    </row>
    <row r="92" spans="1:14">
      <c r="A92" s="296"/>
      <c r="B92" s="260"/>
      <c r="C92" s="260"/>
      <c r="D92" s="260"/>
      <c r="E92" s="260"/>
      <c r="F92" s="264"/>
      <c r="G92" s="296"/>
      <c r="H92" s="260"/>
      <c r="I92" s="260"/>
      <c r="J92" s="260"/>
      <c r="K92" s="260"/>
      <c r="L92" s="260"/>
      <c r="M92" s="260"/>
      <c r="N92" s="264"/>
    </row>
    <row r="93" spans="1:14">
      <c r="A93" s="296"/>
      <c r="B93" s="260"/>
      <c r="C93" s="260"/>
      <c r="D93" s="260"/>
      <c r="E93" s="260"/>
      <c r="F93" s="264"/>
      <c r="G93" s="296"/>
      <c r="H93" s="260"/>
      <c r="I93" s="260"/>
      <c r="J93" s="260"/>
      <c r="K93" s="260"/>
      <c r="L93" s="260"/>
      <c r="M93" s="260"/>
      <c r="N93" s="264"/>
    </row>
    <row r="94" spans="1:14">
      <c r="A94" s="296"/>
      <c r="B94" s="260"/>
      <c r="C94" s="260"/>
      <c r="D94" s="260"/>
      <c r="E94" s="260"/>
      <c r="F94" s="264"/>
      <c r="G94" s="296"/>
      <c r="H94" s="260"/>
      <c r="I94" s="260"/>
      <c r="J94" s="260"/>
      <c r="K94" s="260"/>
      <c r="L94" s="260"/>
      <c r="M94" s="260"/>
      <c r="N94" s="264"/>
    </row>
    <row r="95" spans="1:14">
      <c r="A95" s="296"/>
      <c r="B95" s="260"/>
      <c r="C95" s="260"/>
      <c r="D95" s="260"/>
      <c r="E95" s="260"/>
      <c r="F95" s="264"/>
      <c r="G95" s="296"/>
      <c r="H95" s="260"/>
      <c r="I95" s="260"/>
      <c r="J95" s="260"/>
      <c r="K95" s="260"/>
      <c r="L95" s="260"/>
      <c r="M95" s="260"/>
      <c r="N95" s="264"/>
    </row>
    <row r="96" spans="1:14">
      <c r="A96" s="296"/>
      <c r="B96" s="260"/>
      <c r="C96" s="260"/>
      <c r="D96" s="260"/>
      <c r="E96" s="260"/>
      <c r="F96" s="264"/>
      <c r="G96" s="296"/>
      <c r="H96" s="260"/>
      <c r="I96" s="260"/>
      <c r="J96" s="260"/>
      <c r="K96" s="260"/>
      <c r="L96" s="260"/>
      <c r="M96" s="260"/>
      <c r="N96" s="264"/>
    </row>
    <row r="97" spans="1:14">
      <c r="A97" s="296"/>
      <c r="B97" s="260"/>
      <c r="C97" s="260"/>
      <c r="D97" s="260"/>
      <c r="E97" s="260"/>
      <c r="F97" s="264"/>
      <c r="G97" s="296"/>
      <c r="H97" s="260"/>
      <c r="I97" s="260"/>
      <c r="J97" s="260"/>
      <c r="K97" s="260"/>
      <c r="L97" s="260"/>
      <c r="M97" s="260"/>
      <c r="N97" s="264"/>
    </row>
    <row r="98" spans="1:14">
      <c r="A98" s="296"/>
      <c r="B98" s="260"/>
      <c r="C98" s="260"/>
      <c r="D98" s="260"/>
      <c r="E98" s="260"/>
      <c r="F98" s="264"/>
      <c r="G98" s="296"/>
      <c r="H98" s="260"/>
      <c r="I98" s="260"/>
      <c r="J98" s="260"/>
      <c r="K98" s="260"/>
      <c r="L98" s="260"/>
      <c r="M98" s="260"/>
      <c r="N98" s="264"/>
    </row>
    <row r="99" spans="1:14">
      <c r="A99" s="296"/>
      <c r="B99" s="260"/>
      <c r="C99" s="260"/>
      <c r="D99" s="260"/>
      <c r="E99" s="260"/>
      <c r="F99" s="264"/>
      <c r="G99" s="296"/>
      <c r="H99" s="260"/>
      <c r="I99" s="260"/>
      <c r="J99" s="260"/>
      <c r="K99" s="260"/>
      <c r="L99" s="260"/>
      <c r="M99" s="260"/>
      <c r="N99" s="264"/>
    </row>
    <row r="100" spans="1:14">
      <c r="A100" s="296"/>
      <c r="B100" s="260"/>
      <c r="C100" s="260"/>
      <c r="D100" s="260"/>
      <c r="E100" s="260"/>
      <c r="F100" s="264"/>
      <c r="G100" s="296"/>
      <c r="H100" s="260"/>
      <c r="I100" s="260"/>
      <c r="J100" s="260"/>
      <c r="K100" s="260"/>
      <c r="L100" s="260"/>
      <c r="M100" s="260"/>
      <c r="N100" s="264"/>
    </row>
    <row r="101" spans="1:14">
      <c r="A101" s="296"/>
      <c r="B101" s="260"/>
      <c r="C101" s="260"/>
      <c r="D101" s="260"/>
      <c r="E101" s="260"/>
      <c r="F101" s="264"/>
      <c r="G101" s="296"/>
      <c r="H101" s="260"/>
      <c r="I101" s="260"/>
      <c r="J101" s="260"/>
      <c r="K101" s="260"/>
      <c r="L101" s="260"/>
      <c r="M101" s="260"/>
      <c r="N101" s="264"/>
    </row>
    <row r="102" spans="1:14">
      <c r="A102" s="296"/>
      <c r="B102" s="260"/>
      <c r="C102" s="260"/>
      <c r="D102" s="260"/>
      <c r="E102" s="260"/>
      <c r="F102" s="264"/>
      <c r="G102" s="296"/>
      <c r="H102" s="260"/>
      <c r="I102" s="260"/>
      <c r="J102" s="260"/>
      <c r="K102" s="260"/>
      <c r="L102" s="260"/>
      <c r="M102" s="260"/>
      <c r="N102" s="264"/>
    </row>
    <row r="103" spans="1:14">
      <c r="A103" s="296"/>
      <c r="B103" s="260"/>
      <c r="C103" s="260"/>
      <c r="D103" s="260"/>
      <c r="E103" s="260"/>
      <c r="F103" s="264"/>
      <c r="G103" s="296"/>
      <c r="H103" s="260"/>
      <c r="I103" s="260"/>
      <c r="J103" s="260"/>
      <c r="K103" s="260"/>
      <c r="L103" s="260"/>
      <c r="M103" s="260"/>
      <c r="N103" s="264"/>
    </row>
    <row r="104" spans="1:14">
      <c r="A104" s="296"/>
      <c r="B104" s="260"/>
      <c r="C104" s="260"/>
      <c r="D104" s="260"/>
      <c r="E104" s="260"/>
      <c r="F104" s="264"/>
      <c r="G104" s="296"/>
      <c r="H104" s="260"/>
      <c r="I104" s="260"/>
      <c r="J104" s="260"/>
      <c r="K104" s="260"/>
      <c r="L104" s="260"/>
      <c r="M104" s="260"/>
      <c r="N104" s="264"/>
    </row>
    <row r="105" spans="1:14">
      <c r="A105" s="296"/>
      <c r="B105" s="260"/>
      <c r="C105" s="260"/>
      <c r="D105" s="260"/>
      <c r="E105" s="260"/>
      <c r="F105" s="264"/>
      <c r="G105" s="296"/>
      <c r="H105" s="260"/>
      <c r="I105" s="260"/>
      <c r="J105" s="260"/>
      <c r="K105" s="260"/>
      <c r="L105" s="260"/>
      <c r="M105" s="260"/>
      <c r="N105" s="264"/>
    </row>
    <row r="106" spans="1:14">
      <c r="A106" s="296"/>
      <c r="B106" s="260"/>
      <c r="C106" s="260"/>
      <c r="D106" s="260"/>
      <c r="E106" s="260"/>
      <c r="F106" s="264"/>
      <c r="G106" s="296"/>
      <c r="H106" s="260"/>
      <c r="I106" s="260"/>
      <c r="J106" s="260"/>
      <c r="K106" s="260"/>
      <c r="L106" s="260"/>
      <c r="M106" s="260"/>
      <c r="N106" s="264"/>
    </row>
    <row r="107" spans="1:14">
      <c r="A107" s="296"/>
      <c r="B107" s="260"/>
      <c r="C107" s="260"/>
      <c r="D107" s="260"/>
      <c r="E107" s="260"/>
      <c r="F107" s="264"/>
      <c r="G107" s="296"/>
      <c r="H107" s="260"/>
      <c r="I107" s="260"/>
      <c r="J107" s="260"/>
      <c r="K107" s="260"/>
      <c r="L107" s="260"/>
      <c r="M107" s="260"/>
      <c r="N107" s="264"/>
    </row>
    <row r="108" spans="1:14">
      <c r="A108" s="296"/>
      <c r="B108" s="260"/>
      <c r="C108" s="260"/>
      <c r="D108" s="260"/>
      <c r="E108" s="260"/>
      <c r="F108" s="264"/>
      <c r="G108" s="296"/>
      <c r="H108" s="260"/>
      <c r="I108" s="260"/>
      <c r="J108" s="260"/>
      <c r="K108" s="260"/>
      <c r="L108" s="260"/>
      <c r="M108" s="260"/>
      <c r="N108" s="264"/>
    </row>
    <row r="109" spans="1:14">
      <c r="A109" s="296"/>
      <c r="B109" s="260"/>
      <c r="C109" s="260"/>
      <c r="D109" s="260"/>
      <c r="E109" s="260"/>
      <c r="F109" s="264"/>
      <c r="G109" s="296"/>
      <c r="H109" s="260"/>
      <c r="I109" s="260"/>
      <c r="J109" s="260"/>
      <c r="K109" s="260"/>
      <c r="L109" s="260"/>
      <c r="M109" s="260"/>
      <c r="N109" s="264"/>
    </row>
    <row r="110" spans="1:14">
      <c r="A110" s="296"/>
      <c r="B110" s="260"/>
      <c r="C110" s="260"/>
      <c r="D110" s="260"/>
      <c r="E110" s="260"/>
      <c r="F110" s="264"/>
      <c r="G110" s="296"/>
      <c r="H110" s="260"/>
      <c r="I110" s="260"/>
      <c r="J110" s="260"/>
      <c r="K110" s="260"/>
      <c r="L110" s="260"/>
      <c r="M110" s="260"/>
      <c r="N110" s="264"/>
    </row>
    <row r="111" spans="1:14">
      <c r="A111" s="296"/>
      <c r="B111" s="260"/>
      <c r="C111" s="260"/>
      <c r="D111" s="260"/>
      <c r="E111" s="260"/>
      <c r="F111" s="264"/>
      <c r="G111" s="296"/>
      <c r="H111" s="260"/>
      <c r="I111" s="260"/>
      <c r="J111" s="260"/>
      <c r="K111" s="260"/>
      <c r="L111" s="260"/>
      <c r="M111" s="260"/>
      <c r="N111" s="264"/>
    </row>
    <row r="112" spans="1:14">
      <c r="A112" s="296"/>
      <c r="B112" s="260"/>
      <c r="C112" s="260"/>
      <c r="D112" s="260"/>
      <c r="E112" s="260"/>
      <c r="F112" s="264"/>
      <c r="G112" s="296"/>
      <c r="H112" s="260"/>
      <c r="I112" s="260"/>
      <c r="J112" s="260"/>
      <c r="K112" s="260"/>
      <c r="L112" s="260"/>
      <c r="M112" s="260"/>
      <c r="N112" s="264"/>
    </row>
    <row r="113" spans="1:14">
      <c r="A113" s="296"/>
      <c r="B113" s="260"/>
      <c r="C113" s="260"/>
      <c r="D113" s="260"/>
      <c r="E113" s="260"/>
      <c r="F113" s="264"/>
      <c r="G113" s="296"/>
      <c r="H113" s="260"/>
      <c r="I113" s="260"/>
      <c r="J113" s="260"/>
      <c r="K113" s="260"/>
      <c r="L113" s="260"/>
      <c r="M113" s="260"/>
      <c r="N113" s="264"/>
    </row>
    <row r="114" spans="1:14">
      <c r="A114" s="296"/>
      <c r="B114" s="260"/>
      <c r="C114" s="260"/>
      <c r="D114" s="260"/>
      <c r="E114" s="260"/>
      <c r="F114" s="264"/>
      <c r="G114" s="296"/>
      <c r="H114" s="260"/>
      <c r="I114" s="260"/>
      <c r="J114" s="260"/>
      <c r="K114" s="260"/>
      <c r="L114" s="260"/>
      <c r="M114" s="260"/>
      <c r="N114" s="264"/>
    </row>
    <row r="115" spans="1:14">
      <c r="A115" s="296"/>
      <c r="B115" s="260"/>
      <c r="C115" s="260"/>
      <c r="D115" s="260"/>
      <c r="E115" s="260"/>
      <c r="F115" s="264"/>
      <c r="G115" s="296"/>
      <c r="H115" s="260"/>
      <c r="I115" s="260"/>
      <c r="J115" s="260"/>
      <c r="K115" s="260"/>
      <c r="L115" s="260"/>
      <c r="M115" s="260"/>
      <c r="N115" s="264"/>
    </row>
    <row r="116" spans="1:14">
      <c r="A116" s="296"/>
      <c r="B116" s="260"/>
      <c r="C116" s="260"/>
      <c r="D116" s="260"/>
      <c r="E116" s="260"/>
      <c r="F116" s="264"/>
      <c r="G116" s="296"/>
      <c r="H116" s="260"/>
      <c r="I116" s="260"/>
      <c r="J116" s="260"/>
      <c r="K116" s="260"/>
      <c r="L116" s="260"/>
      <c r="M116" s="260"/>
      <c r="N116" s="264"/>
    </row>
    <row r="117" spans="1:14">
      <c r="A117" s="296"/>
      <c r="B117" s="260"/>
      <c r="C117" s="260"/>
      <c r="D117" s="260"/>
      <c r="E117" s="260"/>
      <c r="F117" s="264"/>
      <c r="G117" s="296"/>
      <c r="H117" s="260"/>
      <c r="I117" s="260"/>
      <c r="J117" s="260"/>
      <c r="K117" s="260"/>
      <c r="L117" s="260"/>
      <c r="M117" s="260"/>
      <c r="N117" s="264"/>
    </row>
    <row r="118" spans="1:14">
      <c r="A118" s="296"/>
      <c r="B118" s="260"/>
      <c r="C118" s="260"/>
      <c r="D118" s="260"/>
      <c r="E118" s="260"/>
      <c r="F118" s="264"/>
      <c r="G118" s="296"/>
      <c r="H118" s="260"/>
      <c r="I118" s="260"/>
      <c r="J118" s="260"/>
      <c r="K118" s="260"/>
      <c r="L118" s="260"/>
      <c r="M118" s="260"/>
      <c r="N118" s="264"/>
    </row>
    <row r="119" spans="1:14">
      <c r="A119" s="296"/>
      <c r="B119" s="260"/>
      <c r="C119" s="260"/>
      <c r="D119" s="260"/>
      <c r="E119" s="260"/>
      <c r="F119" s="264"/>
      <c r="G119" s="296"/>
      <c r="H119" s="260"/>
      <c r="I119" s="260"/>
      <c r="J119" s="260"/>
      <c r="K119" s="260"/>
      <c r="L119" s="260"/>
      <c r="M119" s="260"/>
      <c r="N119" s="264"/>
    </row>
    <row r="120" spans="1:14">
      <c r="A120" s="296"/>
      <c r="B120" s="260"/>
      <c r="C120" s="260"/>
      <c r="D120" s="260"/>
      <c r="E120" s="260"/>
      <c r="F120" s="264"/>
      <c r="G120" s="296"/>
      <c r="H120" s="260"/>
      <c r="I120" s="260"/>
      <c r="J120" s="260"/>
      <c r="K120" s="260"/>
      <c r="L120" s="260"/>
      <c r="M120" s="260"/>
      <c r="N120" s="264"/>
    </row>
    <row r="121" spans="1:14">
      <c r="A121" s="296"/>
      <c r="B121" s="260"/>
      <c r="C121" s="260"/>
      <c r="D121" s="260"/>
      <c r="E121" s="260"/>
      <c r="F121" s="264"/>
      <c r="G121" s="296"/>
      <c r="H121" s="260"/>
      <c r="I121" s="260"/>
      <c r="J121" s="260"/>
      <c r="K121" s="260"/>
      <c r="L121" s="260"/>
      <c r="M121" s="260"/>
      <c r="N121" s="264"/>
    </row>
    <row r="122" spans="1:14" ht="15.75" thickBot="1">
      <c r="A122" s="397"/>
      <c r="B122" s="398"/>
      <c r="C122" s="398"/>
      <c r="D122" s="398"/>
      <c r="E122" s="398"/>
      <c r="F122" s="286"/>
      <c r="G122" s="397"/>
      <c r="H122" s="398"/>
      <c r="I122" s="398"/>
      <c r="J122" s="398"/>
      <c r="K122" s="398"/>
      <c r="L122" s="398"/>
      <c r="M122" s="398"/>
      <c r="N122" s="286"/>
    </row>
    <row r="123" spans="1:14">
      <c r="A123" s="16"/>
      <c r="B123" s="16"/>
      <c r="C123" s="16"/>
      <c r="D123" s="337"/>
      <c r="E123" s="337"/>
      <c r="F123" s="337"/>
      <c r="G123" s="312"/>
      <c r="H123" s="337"/>
      <c r="I123" s="16"/>
      <c r="J123" s="16"/>
      <c r="K123" s="16"/>
      <c r="L123" s="16"/>
      <c r="M123" s="337"/>
    </row>
    <row r="124" spans="1:14">
      <c r="A124" s="17" t="s">
        <v>874</v>
      </c>
      <c r="B124" s="16"/>
      <c r="C124" s="16"/>
      <c r="E124" s="336"/>
      <c r="F124" s="336"/>
      <c r="G124" s="17" t="s">
        <v>874</v>
      </c>
      <c r="H124" s="337"/>
      <c r="I124" s="16"/>
      <c r="K124" s="337"/>
      <c r="L124" s="312"/>
      <c r="M124" s="312"/>
    </row>
    <row r="125" spans="1:14" ht="15.75" thickBot="1">
      <c r="A125" s="337" t="s">
        <v>877</v>
      </c>
      <c r="B125" s="16"/>
      <c r="C125" s="16"/>
      <c r="D125" s="337"/>
      <c r="E125" s="337"/>
      <c r="F125" s="337"/>
      <c r="G125" s="16" t="s">
        <v>878</v>
      </c>
      <c r="H125" s="337"/>
      <c r="I125" s="337"/>
      <c r="J125" s="337"/>
      <c r="K125" s="337"/>
      <c r="L125" s="337"/>
      <c r="M125" s="337"/>
      <c r="N125" s="16"/>
    </row>
    <row r="126" spans="1:14">
      <c r="A126" s="1962"/>
      <c r="B126" s="2197"/>
      <c r="C126" s="2197"/>
      <c r="D126" s="2197"/>
      <c r="E126" s="1964"/>
    </row>
    <row r="127" spans="1:14">
      <c r="A127" s="2511"/>
      <c r="E127" s="2678"/>
    </row>
    <row r="128" spans="1:14">
      <c r="A128" s="2511"/>
      <c r="E128" s="2678"/>
    </row>
    <row r="129" spans="1:6">
      <c r="A129" s="2511"/>
      <c r="E129" s="2678"/>
    </row>
    <row r="130" spans="1:6">
      <c r="A130" s="2511"/>
      <c r="E130" s="2678"/>
    </row>
    <row r="131" spans="1:6">
      <c r="A131" s="2511"/>
      <c r="E131" s="2678"/>
    </row>
    <row r="132" spans="1:6">
      <c r="A132" s="2511"/>
      <c r="C132" s="2850"/>
      <c r="D132" s="2850"/>
      <c r="E132" s="2678"/>
    </row>
    <row r="133" spans="1:6">
      <c r="A133" s="2511"/>
      <c r="C133" s="1097"/>
      <c r="D133" s="1097"/>
      <c r="E133" s="2678"/>
    </row>
    <row r="134" spans="1:6">
      <c r="A134" s="2511"/>
      <c r="C134" s="1097"/>
      <c r="D134" s="1097"/>
      <c r="E134" s="2678"/>
    </row>
    <row r="135" spans="1:6">
      <c r="A135" s="2511"/>
      <c r="C135" s="1097"/>
      <c r="D135" s="1097"/>
      <c r="E135" s="2678"/>
    </row>
    <row r="136" spans="1:6">
      <c r="A136" s="2511"/>
      <c r="C136" s="1097"/>
      <c r="D136" s="1097"/>
      <c r="E136" s="2678"/>
      <c r="F136" s="2678"/>
    </row>
    <row r="137" spans="1:6">
      <c r="A137" s="2511"/>
      <c r="C137" s="1097"/>
      <c r="D137" s="1097"/>
      <c r="E137" s="2678"/>
      <c r="F137" s="2678"/>
    </row>
    <row r="138" spans="1:6">
      <c r="A138" s="2511"/>
      <c r="C138" s="1097"/>
      <c r="D138" s="1097"/>
      <c r="E138" s="2678"/>
      <c r="F138" s="2678"/>
    </row>
    <row r="139" spans="1:6">
      <c r="A139" s="2511"/>
      <c r="C139" s="1097"/>
      <c r="D139" s="1097"/>
      <c r="E139" s="2678"/>
      <c r="F139" s="2678"/>
    </row>
    <row r="140" spans="1:6">
      <c r="A140" s="2511"/>
      <c r="C140" s="1097"/>
      <c r="D140" s="1097"/>
      <c r="E140" s="2678"/>
      <c r="F140" s="2678"/>
    </row>
    <row r="141" spans="1:6">
      <c r="A141" s="2511"/>
      <c r="C141" s="1097"/>
      <c r="D141" s="1097"/>
      <c r="E141" s="2678"/>
      <c r="F141" s="2678"/>
    </row>
    <row r="142" spans="1:6">
      <c r="A142" s="2511"/>
      <c r="C142" s="1097"/>
      <c r="D142" s="1097"/>
      <c r="E142" s="2678"/>
      <c r="F142" s="2678"/>
    </row>
    <row r="143" spans="1:6">
      <c r="A143" s="2511"/>
      <c r="C143" s="1097"/>
      <c r="D143" s="1097"/>
      <c r="E143" s="2678"/>
      <c r="F143" s="2678"/>
    </row>
    <row r="144" spans="1:6">
      <c r="A144" s="2511"/>
      <c r="C144" s="1097"/>
      <c r="D144" s="1097"/>
      <c r="E144" s="2678"/>
      <c r="F144" s="2678"/>
    </row>
    <row r="145" spans="1:6">
      <c r="A145" s="2511"/>
      <c r="C145" s="1097"/>
      <c r="D145" s="1097"/>
      <c r="E145" s="2678"/>
      <c r="F145" s="2678"/>
    </row>
    <row r="146" spans="1:6">
      <c r="A146" s="2511"/>
      <c r="C146" s="1097"/>
      <c r="D146" s="1097"/>
      <c r="E146" s="2678"/>
      <c r="F146" s="2678"/>
    </row>
    <row r="147" spans="1:6">
      <c r="A147" s="2511"/>
      <c r="C147" s="1097"/>
      <c r="D147" s="1097"/>
      <c r="E147" s="2678"/>
      <c r="F147" s="2678"/>
    </row>
    <row r="148" spans="1:6">
      <c r="A148" s="2511"/>
      <c r="C148" s="1097"/>
      <c r="D148" s="1097"/>
      <c r="E148" s="2678"/>
      <c r="F148" s="2678"/>
    </row>
    <row r="149" spans="1:6">
      <c r="A149" s="2511"/>
      <c r="C149" s="1097"/>
      <c r="D149" s="1097"/>
      <c r="E149" s="2678"/>
      <c r="F149" s="2678"/>
    </row>
    <row r="150" spans="1:6">
      <c r="A150" s="2511"/>
      <c r="C150" s="1097"/>
      <c r="D150" s="1097"/>
      <c r="E150" s="2678"/>
      <c r="F150" s="2678"/>
    </row>
    <row r="151" spans="1:6">
      <c r="A151" s="2511"/>
      <c r="C151" s="1097"/>
      <c r="D151" s="1097"/>
      <c r="E151" s="2678"/>
      <c r="F151" s="2678"/>
    </row>
    <row r="152" spans="1:6">
      <c r="A152" s="2511"/>
      <c r="C152" s="1097"/>
      <c r="D152" s="1097"/>
      <c r="E152" s="2678"/>
      <c r="F152" s="2678"/>
    </row>
    <row r="153" spans="1:6">
      <c r="A153" s="2511"/>
      <c r="C153" s="1097"/>
      <c r="D153" s="1097"/>
      <c r="E153" s="2678"/>
      <c r="F153" s="2678"/>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1">
    <mergeCell ref="A60:F60"/>
  </mergeCells>
  <printOptions horizontalCentered="1" verticalCentered="1"/>
  <pageMargins left="0.5" right="0.5" top="0.5" bottom="0.5" header="0.5" footer="0.5"/>
  <pageSetup scale="70" orientation="portrait" r:id="rId1"/>
  <headerFooter alignWithMargins="0"/>
  <rowBreaks count="1" manualBreakCount="1">
    <brk id="61" max="16383" man="1"/>
  </rowBreaks>
  <colBreaks count="1" manualBreakCount="1">
    <brk id="6" max="1048575" man="1"/>
  </colBreaks>
  <customProperties>
    <customPr name="_pios_id" r:id="rId2"/>
  </customPropertie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ransitionEvaluation="1">
    <tabColor rgb="FF92D050"/>
  </sheetPr>
  <dimension ref="A1:AQ200"/>
  <sheetViews>
    <sheetView view="pageBreakPreview" topLeftCell="K1" zoomScale="60" zoomScaleNormal="60" workbookViewId="0">
      <selection activeCell="P1" sqref="P1:AF1048576"/>
    </sheetView>
  </sheetViews>
  <sheetFormatPr defaultColWidth="9.6640625" defaultRowHeight="15"/>
  <cols>
    <col min="1" max="1" width="4.6640625" style="13" customWidth="1"/>
    <col min="2" max="2" width="2.6640625" style="13" customWidth="1"/>
    <col min="3" max="3" width="45.6640625" style="13" customWidth="1"/>
    <col min="4" max="4" width="18.6640625" style="13" customWidth="1"/>
    <col min="5" max="8" width="16.6640625" style="13" customWidth="1"/>
    <col min="9" max="9" width="7.6640625" style="13" customWidth="1"/>
    <col min="10" max="10" width="16.6640625" style="13" customWidth="1"/>
    <col min="11" max="11" width="8.5546875" style="13" customWidth="1"/>
    <col min="12" max="13" width="16.6640625" style="13" customWidth="1"/>
    <col min="14" max="14" width="4.6640625" style="13" customWidth="1"/>
    <col min="15" max="15" width="14.6640625" style="13" bestFit="1" customWidth="1"/>
    <col min="16" max="16" width="14.6640625" customWidth="1"/>
    <col min="17" max="17" width="14.5546875" customWidth="1"/>
    <col min="18" max="19" width="11.44140625" customWidth="1"/>
    <col min="20" max="20" width="14" customWidth="1"/>
    <col min="21" max="23" width="9.6640625" customWidth="1"/>
    <col min="24" max="24" width="14.6640625" customWidth="1"/>
    <col min="25" max="29" width="9.6640625" customWidth="1"/>
    <col min="31" max="31" width="19.44140625" customWidth="1"/>
    <col min="33" max="16384" width="9.6640625" style="13"/>
  </cols>
  <sheetData>
    <row r="1" spans="1:14">
      <c r="A1" s="31" t="s">
        <v>1757</v>
      </c>
      <c r="B1" s="66"/>
      <c r="C1" s="66"/>
      <c r="D1" s="188" t="s">
        <v>1307</v>
      </c>
      <c r="E1" s="188" t="s">
        <v>1759</v>
      </c>
      <c r="F1" s="215" t="s">
        <v>1760</v>
      </c>
      <c r="G1" s="31" t="s">
        <v>1757</v>
      </c>
      <c r="H1" s="186"/>
      <c r="I1" s="66" t="s">
        <v>1307</v>
      </c>
      <c r="J1" s="186"/>
      <c r="K1" s="66" t="s">
        <v>1759</v>
      </c>
      <c r="L1" s="186"/>
      <c r="M1" s="66" t="s">
        <v>1760</v>
      </c>
      <c r="N1" s="67"/>
    </row>
    <row r="2" spans="1:14">
      <c r="A2" s="71" t="str">
        <f>'Data Sheet'!$C$25</f>
        <v xml:space="preserve">Niagara Mohawk Power Corporation </v>
      </c>
      <c r="D2" s="90" t="s">
        <v>5792</v>
      </c>
      <c r="E2" s="90" t="s">
        <v>1761</v>
      </c>
      <c r="F2" s="82"/>
      <c r="G2" s="71" t="str">
        <f>'Data Sheet'!$C$25</f>
        <v xml:space="preserve">Niagara Mohawk Power Corporation </v>
      </c>
      <c r="H2" s="80"/>
      <c r="I2" s="90" t="s">
        <v>5792</v>
      </c>
      <c r="J2" s="80"/>
      <c r="K2" s="13" t="s">
        <v>1761</v>
      </c>
      <c r="L2" s="80"/>
      <c r="N2" s="72"/>
    </row>
    <row r="3" spans="1:14" ht="15" customHeight="1">
      <c r="A3" s="71" t="s">
        <v>1746</v>
      </c>
      <c r="D3" s="90" t="s">
        <v>1121</v>
      </c>
      <c r="E3" s="559" t="str">
        <f>'Data Sheet'!$C$40</f>
        <v>April 30, 2025</v>
      </c>
      <c r="F3" s="952" t="str">
        <f>'Data Sheet'!$C$38</f>
        <v>December 31, 2024</v>
      </c>
      <c r="G3" s="71"/>
      <c r="H3" s="80"/>
      <c r="I3" s="13" t="s">
        <v>1121</v>
      </c>
      <c r="J3" s="80"/>
      <c r="K3" s="958" t="str">
        <f>'Data Sheet'!$C$40</f>
        <v>April 30, 2025</v>
      </c>
      <c r="L3" s="560"/>
      <c r="M3" s="955" t="str">
        <f>'Data Sheet'!$C$38</f>
        <v>December 31, 2024</v>
      </c>
      <c r="N3" s="75"/>
    </row>
    <row r="4" spans="1:14" ht="15" customHeight="1">
      <c r="A4" s="189" t="s">
        <v>879</v>
      </c>
      <c r="B4" s="190"/>
      <c r="C4" s="190"/>
      <c r="D4" s="190"/>
      <c r="E4" s="190"/>
      <c r="F4" s="191"/>
      <c r="G4" s="189" t="s">
        <v>880</v>
      </c>
      <c r="H4" s="190"/>
      <c r="I4" s="190"/>
      <c r="J4" s="190"/>
      <c r="K4" s="190"/>
      <c r="L4" s="190"/>
      <c r="M4" s="190"/>
      <c r="N4" s="75"/>
    </row>
    <row r="5" spans="1:14">
      <c r="A5" s="71"/>
      <c r="F5" s="72"/>
      <c r="G5" s="71"/>
      <c r="N5" s="72"/>
    </row>
    <row r="6" spans="1:14">
      <c r="A6" s="71" t="s">
        <v>881</v>
      </c>
      <c r="F6" s="72"/>
      <c r="G6" s="71" t="s">
        <v>882</v>
      </c>
      <c r="N6" s="72"/>
    </row>
    <row r="7" spans="1:14">
      <c r="A7" s="71"/>
      <c r="B7" s="13" t="s">
        <v>883</v>
      </c>
      <c r="F7" s="72"/>
      <c r="G7" s="71" t="s">
        <v>884</v>
      </c>
      <c r="N7" s="72"/>
    </row>
    <row r="8" spans="1:14">
      <c r="A8" s="71" t="s">
        <v>2149</v>
      </c>
      <c r="F8" s="72"/>
      <c r="G8" s="71" t="s">
        <v>885</v>
      </c>
      <c r="N8" s="72"/>
    </row>
    <row r="9" spans="1:14">
      <c r="A9" s="73"/>
      <c r="B9" s="76"/>
      <c r="C9" s="76"/>
      <c r="D9" s="76"/>
      <c r="E9" s="76"/>
      <c r="F9" s="75"/>
      <c r="G9" s="73"/>
      <c r="H9" s="76"/>
      <c r="I9" s="76"/>
      <c r="J9" s="76"/>
      <c r="K9" s="76"/>
      <c r="L9" s="76"/>
      <c r="M9" s="76"/>
      <c r="N9" s="75"/>
    </row>
    <row r="10" spans="1:14">
      <c r="A10" s="196"/>
      <c r="B10" s="90"/>
      <c r="D10" s="90"/>
      <c r="E10" s="266" t="s">
        <v>2150</v>
      </c>
      <c r="F10" s="376"/>
      <c r="G10" s="129" t="s">
        <v>2150</v>
      </c>
      <c r="H10" s="74"/>
      <c r="I10" s="266" t="s">
        <v>2151</v>
      </c>
      <c r="J10" s="74"/>
      <c r="K10" s="74"/>
      <c r="L10" s="74"/>
      <c r="M10" s="77"/>
      <c r="N10" s="195"/>
    </row>
    <row r="11" spans="1:14">
      <c r="A11" s="196" t="s">
        <v>1686</v>
      </c>
      <c r="B11" s="90"/>
      <c r="D11" s="245" t="s">
        <v>1791</v>
      </c>
      <c r="E11" s="245" t="s">
        <v>282</v>
      </c>
      <c r="F11" s="195" t="s">
        <v>282</v>
      </c>
      <c r="G11" s="196" t="s">
        <v>282</v>
      </c>
      <c r="H11" s="245" t="s">
        <v>282</v>
      </c>
      <c r="I11" s="266" t="s">
        <v>516</v>
      </c>
      <c r="J11" s="74"/>
      <c r="K11" s="266" t="s">
        <v>513</v>
      </c>
      <c r="L11" s="74"/>
      <c r="M11" s="515" t="s">
        <v>1791</v>
      </c>
      <c r="N11" s="195" t="s">
        <v>1686</v>
      </c>
    </row>
    <row r="12" spans="1:14">
      <c r="A12" s="196" t="s">
        <v>1689</v>
      </c>
      <c r="B12" s="90"/>
      <c r="C12" s="246" t="s">
        <v>546</v>
      </c>
      <c r="D12" s="245" t="s">
        <v>850</v>
      </c>
      <c r="E12" s="245" t="s">
        <v>2154</v>
      </c>
      <c r="F12" s="195" t="s">
        <v>2155</v>
      </c>
      <c r="G12" s="196" t="s">
        <v>2154</v>
      </c>
      <c r="H12" s="245" t="s">
        <v>2155</v>
      </c>
      <c r="I12" s="245" t="s">
        <v>2156</v>
      </c>
      <c r="J12" s="245" t="s">
        <v>1795</v>
      </c>
      <c r="K12" s="245" t="s">
        <v>2156</v>
      </c>
      <c r="L12" s="245" t="s">
        <v>1795</v>
      </c>
      <c r="M12" s="515" t="s">
        <v>2434</v>
      </c>
      <c r="N12" s="195" t="s">
        <v>1689</v>
      </c>
    </row>
    <row r="13" spans="1:14">
      <c r="A13" s="196"/>
      <c r="B13" s="90"/>
      <c r="D13" s="245" t="s">
        <v>531</v>
      </c>
      <c r="E13" s="245" t="s">
        <v>2194</v>
      </c>
      <c r="F13" s="195" t="s">
        <v>2195</v>
      </c>
      <c r="G13" s="196" t="s">
        <v>2196</v>
      </c>
      <c r="H13" s="245" t="s">
        <v>2160</v>
      </c>
      <c r="I13" s="245" t="s">
        <v>2161</v>
      </c>
      <c r="J13" s="90"/>
      <c r="K13" s="245" t="s">
        <v>2162</v>
      </c>
      <c r="L13" s="90"/>
      <c r="M13" s="77"/>
      <c r="N13" s="195"/>
    </row>
    <row r="14" spans="1:14">
      <c r="A14" s="197"/>
      <c r="B14" s="92"/>
      <c r="C14" s="524" t="s">
        <v>2935</v>
      </c>
      <c r="D14" s="277" t="s">
        <v>2936</v>
      </c>
      <c r="E14" s="277" t="s">
        <v>2937</v>
      </c>
      <c r="F14" s="198" t="s">
        <v>2938</v>
      </c>
      <c r="G14" s="197" t="s">
        <v>2268</v>
      </c>
      <c r="H14" s="277" t="s">
        <v>2269</v>
      </c>
      <c r="I14" s="277" t="s">
        <v>2270</v>
      </c>
      <c r="J14" s="277" t="s">
        <v>2271</v>
      </c>
      <c r="K14" s="277" t="s">
        <v>2272</v>
      </c>
      <c r="L14" s="277" t="s">
        <v>2273</v>
      </c>
      <c r="M14" s="523" t="s">
        <v>2274</v>
      </c>
      <c r="N14" s="198"/>
    </row>
    <row r="15" spans="1:14">
      <c r="A15" s="197">
        <v>1</v>
      </c>
      <c r="B15" s="92"/>
      <c r="C15" s="76" t="s">
        <v>886</v>
      </c>
      <c r="D15" s="371"/>
      <c r="E15" s="372"/>
      <c r="F15" s="373"/>
      <c r="G15" s="372"/>
      <c r="H15" s="375"/>
      <c r="I15" s="372"/>
      <c r="J15" s="375"/>
      <c r="K15" s="375"/>
      <c r="L15" s="928"/>
      <c r="M15" s="928"/>
      <c r="N15" s="1716">
        <v>1</v>
      </c>
    </row>
    <row r="16" spans="1:14">
      <c r="A16" s="197">
        <v>2</v>
      </c>
      <c r="B16" s="92"/>
      <c r="C16" s="76" t="s">
        <v>2164</v>
      </c>
      <c r="D16" s="349"/>
      <c r="E16" s="346"/>
      <c r="F16" s="929"/>
      <c r="G16" s="346"/>
      <c r="H16" s="346"/>
      <c r="I16" s="346"/>
      <c r="J16" s="346"/>
      <c r="K16" s="346"/>
      <c r="L16" s="346"/>
      <c r="M16" s="930"/>
      <c r="N16" s="1716">
        <v>2</v>
      </c>
    </row>
    <row r="17" spans="1:15">
      <c r="A17" s="197">
        <v>3</v>
      </c>
      <c r="B17" s="92"/>
      <c r="C17" s="76" t="s">
        <v>4611</v>
      </c>
      <c r="D17" s="272">
        <v>0</v>
      </c>
      <c r="E17" s="272">
        <v>0</v>
      </c>
      <c r="F17" s="328"/>
      <c r="G17" s="399"/>
      <c r="H17" s="272"/>
      <c r="I17" s="92"/>
      <c r="J17" s="272"/>
      <c r="K17" s="92"/>
      <c r="L17" s="272"/>
      <c r="M17" s="389">
        <f>D17+E17+L17</f>
        <v>0</v>
      </c>
      <c r="N17" s="1716">
        <v>3</v>
      </c>
    </row>
    <row r="18" spans="1:15">
      <c r="A18" s="197">
        <v>4</v>
      </c>
      <c r="B18" s="92"/>
      <c r="C18" s="76" t="s">
        <v>4612</v>
      </c>
      <c r="D18" s="259">
        <v>0</v>
      </c>
      <c r="E18" s="259">
        <v>0</v>
      </c>
      <c r="F18" s="239"/>
      <c r="G18" s="400"/>
      <c r="H18" s="259"/>
      <c r="I18" s="92"/>
      <c r="J18" s="259"/>
      <c r="K18" s="92"/>
      <c r="L18" s="259"/>
      <c r="M18" s="1666">
        <f>D18+E18+L18</f>
        <v>0</v>
      </c>
      <c r="N18" s="1716">
        <v>4</v>
      </c>
    </row>
    <row r="19" spans="1:15">
      <c r="A19" s="197">
        <v>5</v>
      </c>
      <c r="B19" s="92"/>
      <c r="C19" s="76" t="s">
        <v>4613</v>
      </c>
      <c r="D19" s="259">
        <v>264542575</v>
      </c>
      <c r="E19" s="259"/>
      <c r="F19" s="239">
        <v>-40333982</v>
      </c>
      <c r="G19" s="400"/>
      <c r="H19" s="259"/>
      <c r="I19" s="92"/>
      <c r="J19" s="259"/>
      <c r="K19" s="92"/>
      <c r="L19" s="259"/>
      <c r="M19" s="1666">
        <f>D19+E19+L19-F19</f>
        <v>304876557</v>
      </c>
      <c r="N19" s="1716">
        <v>5</v>
      </c>
    </row>
    <row r="20" spans="1:15">
      <c r="A20" s="197">
        <v>6</v>
      </c>
      <c r="B20" s="92"/>
      <c r="C20" s="76" t="s">
        <v>4614</v>
      </c>
      <c r="D20" s="259">
        <v>669330</v>
      </c>
      <c r="E20" s="259"/>
      <c r="F20" s="239">
        <v>-5621790</v>
      </c>
      <c r="G20" s="400"/>
      <c r="H20" s="259"/>
      <c r="I20" s="92">
        <v>254</v>
      </c>
      <c r="J20" s="259"/>
      <c r="K20" s="92"/>
      <c r="L20" s="259"/>
      <c r="M20" s="1666">
        <f t="shared" ref="M20:M21" si="0">D20+E20+L20-F20</f>
        <v>6291120</v>
      </c>
      <c r="N20" s="1716">
        <v>6</v>
      </c>
    </row>
    <row r="21" spans="1:15">
      <c r="A21" s="197">
        <v>7</v>
      </c>
      <c r="B21" s="92"/>
      <c r="C21" s="76" t="s">
        <v>4602</v>
      </c>
      <c r="D21" s="259">
        <v>142322191</v>
      </c>
      <c r="E21" s="259"/>
      <c r="F21" s="239">
        <v>-21616128</v>
      </c>
      <c r="G21" s="400"/>
      <c r="H21" s="259"/>
      <c r="I21" s="92"/>
      <c r="J21" s="259"/>
      <c r="K21" s="92"/>
      <c r="L21" s="259"/>
      <c r="M21" s="1666">
        <f t="shared" si="0"/>
        <v>163938319</v>
      </c>
      <c r="N21" s="1716">
        <v>7</v>
      </c>
    </row>
    <row r="22" spans="1:15">
      <c r="A22" s="197">
        <v>8</v>
      </c>
      <c r="B22" s="92"/>
      <c r="C22" s="76"/>
      <c r="D22" s="259"/>
      <c r="E22" s="259"/>
      <c r="F22" s="239"/>
      <c r="G22" s="400"/>
      <c r="H22" s="259"/>
      <c r="I22" s="92"/>
      <c r="J22" s="259"/>
      <c r="K22" s="92"/>
      <c r="L22" s="259"/>
      <c r="M22" s="271"/>
      <c r="N22" s="1716">
        <v>8</v>
      </c>
    </row>
    <row r="23" spans="1:15">
      <c r="A23" s="197">
        <v>9</v>
      </c>
      <c r="B23" s="92"/>
      <c r="C23" s="76" t="s">
        <v>887</v>
      </c>
      <c r="D23" s="220">
        <f>SUM(D16:D22)</f>
        <v>407534096</v>
      </c>
      <c r="E23" s="220">
        <f>SUM(E16:E22)</f>
        <v>0</v>
      </c>
      <c r="F23" s="219">
        <f>SUM(F16:F22)</f>
        <v>-67571900</v>
      </c>
      <c r="G23" s="354">
        <f>SUM(G16:G22)</f>
        <v>0</v>
      </c>
      <c r="H23" s="220">
        <f>SUM(H16:H22)</f>
        <v>0</v>
      </c>
      <c r="I23" s="199"/>
      <c r="J23" s="220">
        <f>SUM(J17:J22)</f>
        <v>0</v>
      </c>
      <c r="K23" s="199"/>
      <c r="L23" s="220">
        <f>SUM(L16:L22)</f>
        <v>0</v>
      </c>
      <c r="M23" s="220">
        <f>SUM(M16:M22)</f>
        <v>475105996</v>
      </c>
      <c r="N23" s="1716">
        <v>9</v>
      </c>
      <c r="O23" s="336"/>
    </row>
    <row r="24" spans="1:15">
      <c r="A24" s="197">
        <v>10</v>
      </c>
      <c r="B24" s="92"/>
      <c r="C24" s="76" t="s">
        <v>888</v>
      </c>
      <c r="D24" s="366"/>
      <c r="E24" s="367"/>
      <c r="F24" s="368"/>
      <c r="G24" s="369"/>
      <c r="H24" s="367"/>
      <c r="I24" s="370"/>
      <c r="J24" s="367"/>
      <c r="K24" s="370"/>
      <c r="L24" s="367"/>
      <c r="M24" s="401"/>
      <c r="N24" s="1716">
        <v>10</v>
      </c>
    </row>
    <row r="25" spans="1:15">
      <c r="A25" s="197">
        <v>11</v>
      </c>
      <c r="B25" s="92"/>
      <c r="C25" s="76" t="s">
        <v>4611</v>
      </c>
      <c r="D25" s="272">
        <v>0</v>
      </c>
      <c r="E25" s="272">
        <v>0</v>
      </c>
      <c r="F25" s="328"/>
      <c r="G25" s="399"/>
      <c r="H25" s="272"/>
      <c r="I25" s="92"/>
      <c r="J25" s="272"/>
      <c r="K25" s="92"/>
      <c r="L25" s="272"/>
      <c r="M25" s="389">
        <f>D25+E25+L25</f>
        <v>0</v>
      </c>
      <c r="N25" s="1716">
        <v>11</v>
      </c>
    </row>
    <row r="26" spans="1:15">
      <c r="A26" s="197">
        <v>12</v>
      </c>
      <c r="B26" s="92"/>
      <c r="C26" s="76" t="s">
        <v>4612</v>
      </c>
      <c r="D26" s="259">
        <v>0</v>
      </c>
      <c r="E26" s="259">
        <v>0</v>
      </c>
      <c r="F26" s="239"/>
      <c r="G26" s="400"/>
      <c r="H26" s="259"/>
      <c r="I26" s="92"/>
      <c r="J26" s="259"/>
      <c r="K26" s="92"/>
      <c r="L26" s="259"/>
      <c r="M26" s="259"/>
      <c r="N26" s="1716">
        <v>12</v>
      </c>
    </row>
    <row r="27" spans="1:15">
      <c r="A27" s="197">
        <v>13</v>
      </c>
      <c r="B27" s="92"/>
      <c r="C27" s="76" t="s">
        <v>4613</v>
      </c>
      <c r="D27" s="259">
        <v>54183420</v>
      </c>
      <c r="E27" s="259"/>
      <c r="F27" s="239">
        <v>-8261176</v>
      </c>
      <c r="G27" s="400"/>
      <c r="H27" s="259"/>
      <c r="I27" s="92"/>
      <c r="J27" s="259"/>
      <c r="K27" s="92"/>
      <c r="L27" s="259"/>
      <c r="M27" s="1666">
        <f>D27+E27+L27-F27</f>
        <v>62444596</v>
      </c>
      <c r="N27" s="1716">
        <v>13</v>
      </c>
    </row>
    <row r="28" spans="1:15">
      <c r="A28" s="197">
        <v>14</v>
      </c>
      <c r="B28" s="92"/>
      <c r="C28" s="76" t="s">
        <v>4614</v>
      </c>
      <c r="D28" s="259">
        <v>137092</v>
      </c>
      <c r="E28" s="259"/>
      <c r="F28" s="239">
        <v>-1151452</v>
      </c>
      <c r="G28" s="400"/>
      <c r="H28" s="259"/>
      <c r="I28" s="92">
        <v>254</v>
      </c>
      <c r="J28" s="259"/>
      <c r="K28" s="92"/>
      <c r="L28" s="259"/>
      <c r="M28" s="1666">
        <f t="shared" ref="M28:M29" si="1">D28+E28+L28-F28</f>
        <v>1288544</v>
      </c>
      <c r="N28" s="1716">
        <v>14</v>
      </c>
    </row>
    <row r="29" spans="1:15">
      <c r="A29" s="197">
        <v>15</v>
      </c>
      <c r="B29" s="92"/>
      <c r="C29" s="76" t="s">
        <v>4602</v>
      </c>
      <c r="D29" s="259">
        <v>29150328</v>
      </c>
      <c r="E29" s="259"/>
      <c r="F29" s="239">
        <v>-4427400</v>
      </c>
      <c r="G29" s="400"/>
      <c r="H29" s="259"/>
      <c r="I29" s="92"/>
      <c r="J29" s="259"/>
      <c r="K29" s="92"/>
      <c r="L29" s="259"/>
      <c r="M29" s="1666">
        <f t="shared" si="1"/>
        <v>33577728</v>
      </c>
      <c r="N29" s="1716">
        <v>15</v>
      </c>
    </row>
    <row r="30" spans="1:15">
      <c r="A30" s="197">
        <v>16</v>
      </c>
      <c r="B30" s="92"/>
      <c r="C30" s="76"/>
      <c r="D30" s="259"/>
      <c r="E30" s="259"/>
      <c r="F30" s="239"/>
      <c r="G30" s="400"/>
      <c r="H30" s="259"/>
      <c r="I30" s="92"/>
      <c r="J30" s="259"/>
      <c r="K30" s="92"/>
      <c r="L30" s="259"/>
      <c r="M30" s="271"/>
      <c r="N30" s="1716">
        <v>16</v>
      </c>
    </row>
    <row r="31" spans="1:15">
      <c r="A31" s="197">
        <v>17</v>
      </c>
      <c r="B31" s="92"/>
      <c r="C31" s="76" t="s">
        <v>889</v>
      </c>
      <c r="D31" s="220">
        <f>SUM(D24:D30)</f>
        <v>83470840</v>
      </c>
      <c r="E31" s="220">
        <f>SUM(E24:E30)</f>
        <v>0</v>
      </c>
      <c r="F31" s="219">
        <f>SUM(F24:F30)</f>
        <v>-13840028</v>
      </c>
      <c r="G31" s="354">
        <f>SUM(G24:G30)</f>
        <v>0</v>
      </c>
      <c r="H31" s="220">
        <f>SUM(H24:H30)</f>
        <v>0</v>
      </c>
      <c r="I31" s="199"/>
      <c r="J31" s="220">
        <f>SUM(J24:J30)</f>
        <v>0</v>
      </c>
      <c r="K31" s="199"/>
      <c r="L31" s="220"/>
      <c r="M31" s="389">
        <f>D31+E31+L31-F31</f>
        <v>97310868</v>
      </c>
      <c r="N31" s="1716">
        <v>17</v>
      </c>
      <c r="O31" s="336"/>
    </row>
    <row r="32" spans="1:15">
      <c r="A32" s="197">
        <v>18</v>
      </c>
      <c r="B32" s="92"/>
      <c r="C32" s="76" t="s">
        <v>2911</v>
      </c>
      <c r="D32" s="259"/>
      <c r="E32" s="259"/>
      <c r="F32" s="239"/>
      <c r="G32" s="400"/>
      <c r="H32" s="259"/>
      <c r="I32" s="92"/>
      <c r="J32" s="259"/>
      <c r="K32" s="92"/>
      <c r="L32" s="259"/>
      <c r="M32" s="271"/>
      <c r="N32" s="1716">
        <v>18</v>
      </c>
    </row>
    <row r="33" spans="1:15">
      <c r="A33" s="197">
        <v>19</v>
      </c>
      <c r="B33" s="92"/>
      <c r="C33" s="76" t="s">
        <v>890</v>
      </c>
      <c r="D33" s="272">
        <f>D23+D31+D32</f>
        <v>491004936</v>
      </c>
      <c r="E33" s="272">
        <f>E23+E31+E32</f>
        <v>0</v>
      </c>
      <c r="F33" s="328">
        <f>F23+F31+F32</f>
        <v>-81411928</v>
      </c>
      <c r="G33" s="399">
        <f>G23+G31+G32</f>
        <v>0</v>
      </c>
      <c r="H33" s="272">
        <f>H23+H31+H32</f>
        <v>0</v>
      </c>
      <c r="I33" s="92"/>
      <c r="J33" s="272">
        <f>J23+J31+J32</f>
        <v>0</v>
      </c>
      <c r="K33" s="92"/>
      <c r="L33" s="272">
        <f>L23+L31+L32</f>
        <v>0</v>
      </c>
      <c r="M33" s="272">
        <f>M23+M31+M32</f>
        <v>572416864</v>
      </c>
      <c r="N33" s="1716">
        <v>19</v>
      </c>
      <c r="O33" s="336"/>
    </row>
    <row r="34" spans="1:15">
      <c r="A34" s="196">
        <v>20</v>
      </c>
      <c r="B34" s="90"/>
      <c r="C34" s="13" t="s">
        <v>3620</v>
      </c>
      <c r="D34" s="371"/>
      <c r="E34" s="372"/>
      <c r="F34" s="373"/>
      <c r="G34" s="374"/>
      <c r="H34" s="372"/>
      <c r="I34" s="372"/>
      <c r="J34" s="375"/>
      <c r="K34" s="375"/>
      <c r="L34" s="375"/>
      <c r="M34" s="375"/>
      <c r="N34" s="1717">
        <v>20</v>
      </c>
    </row>
    <row r="35" spans="1:15">
      <c r="A35" s="197"/>
      <c r="B35" s="92"/>
      <c r="C35" s="76"/>
      <c r="D35" s="364"/>
      <c r="E35" s="345"/>
      <c r="F35" s="347"/>
      <c r="G35" s="348"/>
      <c r="H35" s="345"/>
      <c r="I35" s="345"/>
      <c r="J35" s="346"/>
      <c r="K35" s="346"/>
      <c r="L35" s="346"/>
      <c r="M35" s="346"/>
      <c r="N35" s="1716"/>
    </row>
    <row r="36" spans="1:15">
      <c r="A36" s="197">
        <v>21</v>
      </c>
      <c r="B36" s="92"/>
      <c r="C36" s="76" t="s">
        <v>3621</v>
      </c>
      <c r="D36" s="272">
        <v>368887772</v>
      </c>
      <c r="E36" s="272"/>
      <c r="F36" s="328">
        <v>-61164078</v>
      </c>
      <c r="G36" s="399"/>
      <c r="H36" s="272"/>
      <c r="I36" s="259">
        <v>254</v>
      </c>
      <c r="J36" s="272"/>
      <c r="K36" s="259"/>
      <c r="L36" s="272"/>
      <c r="M36" s="1666">
        <f>D36+E36+L36-F36</f>
        <v>430051850</v>
      </c>
      <c r="N36" s="1716">
        <v>21</v>
      </c>
    </row>
    <row r="37" spans="1:15">
      <c r="A37" s="197">
        <v>22</v>
      </c>
      <c r="B37" s="92"/>
      <c r="C37" s="76" t="s">
        <v>3622</v>
      </c>
      <c r="D37" s="259">
        <v>122117164</v>
      </c>
      <c r="E37" s="259"/>
      <c r="F37" s="239">
        <v>-20247850</v>
      </c>
      <c r="G37" s="400"/>
      <c r="H37" s="259"/>
      <c r="I37" s="259">
        <v>254</v>
      </c>
      <c r="J37" s="259"/>
      <c r="K37" s="259"/>
      <c r="L37" s="259"/>
      <c r="M37" s="1666">
        <f>D37+E37+L37-F37</f>
        <v>142365014</v>
      </c>
      <c r="N37" s="1716">
        <v>22</v>
      </c>
    </row>
    <row r="38" spans="1:15">
      <c r="A38" s="197">
        <v>23</v>
      </c>
      <c r="B38" s="92"/>
      <c r="C38" s="76" t="s">
        <v>3623</v>
      </c>
      <c r="D38" s="272"/>
      <c r="E38" s="272"/>
      <c r="F38" s="328"/>
      <c r="G38" s="399"/>
      <c r="H38" s="272"/>
      <c r="I38" s="259"/>
      <c r="J38" s="272"/>
      <c r="K38" s="259"/>
      <c r="L38" s="272"/>
      <c r="M38" s="389"/>
      <c r="N38" s="1716">
        <v>23</v>
      </c>
    </row>
    <row r="39" spans="1:15">
      <c r="A39" s="263" t="s">
        <v>3624</v>
      </c>
      <c r="B39" s="16"/>
      <c r="C39" s="16"/>
      <c r="D39" s="16"/>
      <c r="E39" s="16"/>
      <c r="F39" s="69"/>
      <c r="G39" s="263" t="s">
        <v>3625</v>
      </c>
      <c r="H39" s="16"/>
      <c r="I39" s="16"/>
      <c r="J39" s="16"/>
      <c r="K39" s="16"/>
      <c r="L39" s="16"/>
      <c r="M39" s="16"/>
      <c r="N39" s="69"/>
    </row>
    <row r="40" spans="1:15">
      <c r="A40" s="71"/>
      <c r="C40" s="16"/>
      <c r="D40" s="16"/>
      <c r="E40" s="312"/>
      <c r="F40" s="69"/>
      <c r="G40" s="263"/>
      <c r="H40" s="16"/>
      <c r="I40" s="16"/>
      <c r="J40" s="16"/>
      <c r="K40" s="16"/>
      <c r="L40" s="16"/>
      <c r="M40" s="16"/>
      <c r="N40" s="69"/>
    </row>
    <row r="41" spans="1:15">
      <c r="A41" s="71"/>
      <c r="C41" s="16"/>
      <c r="D41" s="16"/>
      <c r="E41" s="1951"/>
      <c r="F41" s="568"/>
      <c r="G41" s="551"/>
      <c r="H41" s="17"/>
      <c r="I41" s="17"/>
      <c r="J41" s="17"/>
      <c r="K41" s="17"/>
      <c r="L41" s="1951">
        <f>SUM(L36:L37)</f>
        <v>0</v>
      </c>
      <c r="M41" s="16"/>
      <c r="N41" s="69"/>
    </row>
    <row r="42" spans="1:15">
      <c r="A42" s="71"/>
      <c r="D42" s="1739"/>
      <c r="E42" s="1952"/>
      <c r="F42" s="568"/>
      <c r="G42" s="551"/>
      <c r="H42" s="17"/>
      <c r="I42" s="17"/>
      <c r="J42" s="17"/>
      <c r="K42" s="1739"/>
      <c r="L42" s="1952"/>
      <c r="N42" s="72"/>
    </row>
    <row r="43" spans="1:15">
      <c r="A43" s="71"/>
      <c r="D43" s="336"/>
      <c r="E43" s="336"/>
      <c r="F43" s="72"/>
      <c r="G43" s="71"/>
      <c r="N43" s="72"/>
    </row>
    <row r="44" spans="1:15">
      <c r="A44" s="71"/>
      <c r="D44" s="336"/>
      <c r="E44" s="336"/>
      <c r="F44" s="72"/>
      <c r="G44" s="71"/>
      <c r="N44" s="72"/>
    </row>
    <row r="45" spans="1:15">
      <c r="A45" s="71"/>
      <c r="D45" s="336"/>
      <c r="E45" s="336"/>
      <c r="F45" s="72"/>
      <c r="G45" s="71"/>
      <c r="N45" s="72"/>
    </row>
    <row r="46" spans="1:15">
      <c r="A46" s="71"/>
      <c r="F46" s="72"/>
      <c r="G46" s="71"/>
      <c r="N46" s="72"/>
    </row>
    <row r="47" spans="1:15">
      <c r="A47" s="71"/>
      <c r="F47" s="72"/>
      <c r="G47" s="71"/>
      <c r="N47" s="72"/>
    </row>
    <row r="48" spans="1:15">
      <c r="A48" s="71"/>
      <c r="F48" s="72"/>
      <c r="G48" s="71"/>
      <c r="N48" s="72"/>
    </row>
    <row r="49" spans="1:43">
      <c r="A49" s="71"/>
      <c r="F49" s="72"/>
      <c r="G49" s="71"/>
      <c r="N49" s="72"/>
    </row>
    <row r="50" spans="1:43">
      <c r="A50" s="71"/>
      <c r="D50" s="336"/>
      <c r="E50" s="336"/>
      <c r="F50" s="72"/>
      <c r="G50" s="71"/>
      <c r="N50" s="72"/>
    </row>
    <row r="51" spans="1:43">
      <c r="A51" s="71"/>
      <c r="D51" s="336"/>
      <c r="E51" s="336"/>
      <c r="F51" s="72"/>
      <c r="G51" s="71"/>
      <c r="N51" s="72"/>
    </row>
    <row r="52" spans="1:43">
      <c r="A52" s="71"/>
      <c r="D52" s="336"/>
      <c r="E52" s="336"/>
      <c r="F52" s="72"/>
      <c r="G52" s="71"/>
      <c r="N52" s="72"/>
    </row>
    <row r="53" spans="1:43">
      <c r="A53" s="71"/>
      <c r="D53" s="336"/>
      <c r="E53" s="336"/>
      <c r="F53" s="72"/>
      <c r="G53" s="71"/>
      <c r="N53" s="72"/>
    </row>
    <row r="54" spans="1:43">
      <c r="A54" s="71"/>
      <c r="F54" s="72"/>
      <c r="G54" s="71"/>
      <c r="N54" s="72"/>
    </row>
    <row r="55" spans="1:43">
      <c r="A55" s="71"/>
      <c r="F55" s="72"/>
      <c r="G55" s="71"/>
      <c r="N55" s="72"/>
    </row>
    <row r="56" spans="1:43">
      <c r="A56" s="71"/>
      <c r="F56" s="72"/>
      <c r="G56" s="71"/>
      <c r="N56" s="72"/>
    </row>
    <row r="57" spans="1:43">
      <c r="A57" s="71"/>
      <c r="F57" s="72"/>
      <c r="G57" s="71"/>
      <c r="N57" s="72"/>
    </row>
    <row r="58" spans="1:43">
      <c r="A58" s="931"/>
      <c r="B58" s="402"/>
      <c r="C58" s="402"/>
      <c r="D58" s="402"/>
      <c r="E58" s="402"/>
      <c r="F58" s="932"/>
      <c r="G58" s="931"/>
      <c r="H58" s="402"/>
      <c r="I58" s="402"/>
      <c r="J58" s="402"/>
      <c r="K58" s="402"/>
      <c r="L58" s="402"/>
      <c r="M58" s="402"/>
      <c r="N58" s="932"/>
      <c r="O58" s="402"/>
      <c r="AG58" s="402"/>
      <c r="AH58" s="402"/>
      <c r="AI58" s="402"/>
      <c r="AJ58" s="402"/>
      <c r="AK58" s="402"/>
      <c r="AL58" s="402"/>
      <c r="AM58" s="402"/>
      <c r="AN58" s="402"/>
      <c r="AO58" s="402"/>
      <c r="AP58" s="402"/>
      <c r="AQ58" s="402"/>
    </row>
    <row r="59" spans="1:43" ht="15.75" thickBot="1">
      <c r="A59" s="933"/>
      <c r="B59" s="934"/>
      <c r="C59" s="934"/>
      <c r="D59" s="934"/>
      <c r="E59" s="934"/>
      <c r="F59" s="935"/>
      <c r="G59" s="933"/>
      <c r="H59" s="934"/>
      <c r="I59" s="934"/>
      <c r="J59" s="934"/>
      <c r="K59" s="934"/>
      <c r="L59" s="934"/>
      <c r="M59" s="934"/>
      <c r="N59" s="935"/>
      <c r="O59" s="402"/>
      <c r="AG59" s="402"/>
      <c r="AH59" s="402"/>
      <c r="AI59" s="402"/>
      <c r="AJ59" s="402"/>
      <c r="AK59" s="402"/>
      <c r="AL59" s="402"/>
      <c r="AM59" s="402"/>
      <c r="AN59" s="402"/>
      <c r="AO59" s="402"/>
      <c r="AP59" s="402"/>
      <c r="AQ59" s="402"/>
    </row>
    <row r="60" spans="1:43">
      <c r="A60" s="402"/>
      <c r="B60" s="402"/>
      <c r="C60" s="402"/>
      <c r="D60" s="402"/>
      <c r="E60" s="402"/>
      <c r="F60" s="402"/>
      <c r="G60" s="402"/>
      <c r="H60" s="402"/>
      <c r="I60" s="402"/>
      <c r="J60" s="402"/>
      <c r="K60" s="402"/>
      <c r="L60" s="402"/>
      <c r="M60" s="402"/>
      <c r="N60" s="402"/>
      <c r="O60" s="402"/>
      <c r="AG60" s="402"/>
      <c r="AH60" s="402"/>
      <c r="AI60" s="402"/>
      <c r="AJ60" s="402"/>
      <c r="AK60" s="402"/>
      <c r="AL60" s="402"/>
      <c r="AM60" s="402"/>
      <c r="AN60" s="402"/>
      <c r="AO60" s="402"/>
      <c r="AP60" s="402"/>
      <c r="AQ60" s="402"/>
    </row>
    <row r="61" spans="1:43">
      <c r="A61" s="13" t="s">
        <v>3464</v>
      </c>
      <c r="E61" s="936"/>
      <c r="F61" s="936"/>
      <c r="G61" s="16" t="s">
        <v>3464</v>
      </c>
      <c r="H61" s="936"/>
      <c r="I61" s="936"/>
      <c r="K61" s="936"/>
      <c r="L61" s="936"/>
      <c r="M61" s="936"/>
      <c r="N61" s="402"/>
      <c r="O61" s="402"/>
      <c r="AG61" s="402"/>
      <c r="AH61" s="402"/>
      <c r="AI61" s="402"/>
      <c r="AJ61" s="402"/>
      <c r="AK61" s="402"/>
      <c r="AL61" s="402"/>
      <c r="AM61" s="402"/>
      <c r="AN61" s="402"/>
      <c r="AO61" s="402"/>
      <c r="AP61" s="402"/>
      <c r="AQ61" s="402"/>
    </row>
    <row r="62" spans="1:43">
      <c r="A62" s="16" t="s">
        <v>891</v>
      </c>
      <c r="B62" s="16"/>
      <c r="C62" s="16"/>
      <c r="D62" s="16"/>
      <c r="E62" s="936"/>
      <c r="F62" s="936"/>
      <c r="G62" s="16" t="s">
        <v>892</v>
      </c>
      <c r="H62" s="936"/>
      <c r="I62" s="936"/>
      <c r="J62" s="936"/>
      <c r="K62" s="936"/>
      <c r="L62" s="936"/>
      <c r="M62" s="936"/>
      <c r="N62" s="936"/>
      <c r="O62" s="402"/>
      <c r="AG62" s="402"/>
      <c r="AH62" s="402"/>
      <c r="AI62" s="402"/>
      <c r="AJ62" s="402"/>
      <c r="AK62" s="402"/>
      <c r="AL62" s="402"/>
      <c r="AM62" s="402"/>
      <c r="AN62" s="402"/>
      <c r="AO62" s="402"/>
      <c r="AP62" s="402"/>
      <c r="AQ62" s="402"/>
    </row>
    <row r="63" spans="1:43">
      <c r="D63" s="1728"/>
      <c r="M63" s="1727"/>
    </row>
    <row r="64" spans="1:43" ht="15.75">
      <c r="A64" s="70" t="s">
        <v>538</v>
      </c>
      <c r="B64" s="70"/>
      <c r="C64" s="16"/>
      <c r="D64" s="1703"/>
      <c r="E64" s="1703"/>
      <c r="F64" s="16"/>
      <c r="L64" s="1703"/>
      <c r="M64" s="1703"/>
    </row>
    <row r="66" spans="1:14" ht="15.75" thickBot="1">
      <c r="A66" s="13" t="str">
        <f>'Data Sheet'!$C$25</f>
        <v xml:space="preserve">Niagara Mohawk Power Corporation </v>
      </c>
      <c r="E66" s="13" t="str">
        <f>'Data Sheet'!$C$40</f>
        <v>April 30, 2025</v>
      </c>
      <c r="F66" s="13" t="str">
        <f>'Data Sheet'!$C$38</f>
        <v>December 31, 2024</v>
      </c>
      <c r="G66" s="13" t="str">
        <f>'Data Sheet'!$C$25</f>
        <v xml:space="preserve">Niagara Mohawk Power Corporation </v>
      </c>
      <c r="K66" s="958" t="str">
        <f>'Data Sheet'!$C$40</f>
        <v>April 30, 2025</v>
      </c>
      <c r="M66" s="974" t="str">
        <f>'Data Sheet'!$C$38</f>
        <v>December 31, 2024</v>
      </c>
    </row>
    <row r="67" spans="1:14">
      <c r="A67" s="904" t="s">
        <v>879</v>
      </c>
      <c r="B67" s="318"/>
      <c r="C67" s="318"/>
      <c r="D67" s="318"/>
      <c r="E67" s="318"/>
      <c r="F67" s="319"/>
      <c r="G67" s="904" t="s">
        <v>880</v>
      </c>
      <c r="H67" s="318"/>
      <c r="I67" s="318"/>
      <c r="J67" s="318"/>
      <c r="K67" s="318"/>
      <c r="L67" s="318"/>
      <c r="M67" s="318"/>
      <c r="N67" s="67"/>
    </row>
    <row r="68" spans="1:14">
      <c r="A68" s="71"/>
      <c r="F68" s="72"/>
      <c r="G68" s="71"/>
      <c r="N68" s="72"/>
    </row>
    <row r="69" spans="1:14">
      <c r="A69" s="194"/>
      <c r="B69" s="88"/>
      <c r="C69" s="87"/>
      <c r="D69" s="88"/>
      <c r="E69" s="903" t="s">
        <v>2150</v>
      </c>
      <c r="F69" s="191"/>
      <c r="G69" s="189" t="s">
        <v>2150</v>
      </c>
      <c r="H69" s="190"/>
      <c r="I69" s="903" t="s">
        <v>2151</v>
      </c>
      <c r="J69" s="190"/>
      <c r="K69" s="190"/>
      <c r="L69" s="190"/>
      <c r="M69" s="83"/>
      <c r="N69" s="278"/>
    </row>
    <row r="70" spans="1:14">
      <c r="A70" s="196" t="s">
        <v>1686</v>
      </c>
      <c r="B70" s="90"/>
      <c r="D70" s="245" t="s">
        <v>1791</v>
      </c>
      <c r="E70" s="245" t="s">
        <v>282</v>
      </c>
      <c r="F70" s="195" t="s">
        <v>282</v>
      </c>
      <c r="G70" s="196" t="s">
        <v>282</v>
      </c>
      <c r="H70" s="245" t="s">
        <v>282</v>
      </c>
      <c r="I70" s="266" t="s">
        <v>516</v>
      </c>
      <c r="J70" s="74"/>
      <c r="K70" s="266" t="s">
        <v>513</v>
      </c>
      <c r="L70" s="74"/>
      <c r="M70" s="515" t="s">
        <v>1791</v>
      </c>
      <c r="N70" s="195" t="s">
        <v>1686</v>
      </c>
    </row>
    <row r="71" spans="1:14">
      <c r="A71" s="196" t="s">
        <v>1689</v>
      </c>
      <c r="B71" s="90"/>
      <c r="C71" s="246" t="s">
        <v>546</v>
      </c>
      <c r="D71" s="245" t="s">
        <v>850</v>
      </c>
      <c r="E71" s="245" t="s">
        <v>2154</v>
      </c>
      <c r="F71" s="195" t="s">
        <v>2155</v>
      </c>
      <c r="G71" s="196" t="s">
        <v>2154</v>
      </c>
      <c r="H71" s="245" t="s">
        <v>2155</v>
      </c>
      <c r="I71" s="245" t="s">
        <v>2156</v>
      </c>
      <c r="J71" s="245" t="s">
        <v>1795</v>
      </c>
      <c r="K71" s="245" t="s">
        <v>2156</v>
      </c>
      <c r="L71" s="245" t="s">
        <v>1795</v>
      </c>
      <c r="M71" s="515" t="s">
        <v>2434</v>
      </c>
      <c r="N71" s="195" t="s">
        <v>1689</v>
      </c>
    </row>
    <row r="72" spans="1:14">
      <c r="A72" s="196"/>
      <c r="B72" s="90"/>
      <c r="D72" s="245" t="s">
        <v>531</v>
      </c>
      <c r="E72" s="245" t="s">
        <v>2194</v>
      </c>
      <c r="F72" s="195" t="s">
        <v>2195</v>
      </c>
      <c r="G72" s="196" t="s">
        <v>2196</v>
      </c>
      <c r="H72" s="245" t="s">
        <v>2160</v>
      </c>
      <c r="I72" s="245" t="s">
        <v>2161</v>
      </c>
      <c r="J72" s="90"/>
      <c r="K72" s="245" t="s">
        <v>2162</v>
      </c>
      <c r="L72" s="90"/>
      <c r="M72" s="77"/>
      <c r="N72" s="195"/>
    </row>
    <row r="73" spans="1:14">
      <c r="A73" s="197"/>
      <c r="B73" s="92"/>
      <c r="C73" s="524" t="s">
        <v>2935</v>
      </c>
      <c r="D73" s="277" t="s">
        <v>2936</v>
      </c>
      <c r="E73" s="277" t="s">
        <v>2937</v>
      </c>
      <c r="F73" s="198" t="s">
        <v>2938</v>
      </c>
      <c r="G73" s="197" t="s">
        <v>2268</v>
      </c>
      <c r="H73" s="277" t="s">
        <v>2269</v>
      </c>
      <c r="I73" s="277" t="s">
        <v>2270</v>
      </c>
      <c r="J73" s="277" t="s">
        <v>2271</v>
      </c>
      <c r="K73" s="277" t="s">
        <v>2272</v>
      </c>
      <c r="L73" s="277" t="s">
        <v>2273</v>
      </c>
      <c r="M73" s="523" t="s">
        <v>2274</v>
      </c>
      <c r="N73" s="198"/>
    </row>
    <row r="74" spans="1:14">
      <c r="A74" s="197">
        <v>1</v>
      </c>
      <c r="B74" s="90"/>
      <c r="C74" s="76" t="s">
        <v>886</v>
      </c>
      <c r="D74" s="371"/>
      <c r="E74" s="372"/>
      <c r="F74" s="373"/>
      <c r="G74" s="374" t="s">
        <v>1746</v>
      </c>
      <c r="H74" s="372" t="s">
        <v>1746</v>
      </c>
      <c r="I74" s="375"/>
      <c r="J74" s="375"/>
      <c r="K74" s="375"/>
      <c r="L74" s="375"/>
      <c r="M74" s="928"/>
      <c r="N74" s="198">
        <v>1</v>
      </c>
    </row>
    <row r="75" spans="1:14">
      <c r="A75" s="197">
        <v>2</v>
      </c>
      <c r="B75" s="88"/>
      <c r="C75" s="76" t="s">
        <v>2164</v>
      </c>
      <c r="D75" s="349"/>
      <c r="E75" s="346"/>
      <c r="F75" s="929"/>
      <c r="G75" s="348" t="s">
        <v>1746</v>
      </c>
      <c r="H75" s="345" t="s">
        <v>1746</v>
      </c>
      <c r="I75" s="346"/>
      <c r="J75" s="346"/>
      <c r="K75" s="346"/>
      <c r="L75" s="346"/>
      <c r="M75" s="930"/>
      <c r="N75" s="198">
        <v>2</v>
      </c>
    </row>
    <row r="76" spans="1:14">
      <c r="A76" s="197">
        <v>3</v>
      </c>
      <c r="B76" s="88"/>
      <c r="C76" s="76"/>
      <c r="D76" s="272"/>
      <c r="E76" s="272"/>
      <c r="F76" s="328"/>
      <c r="G76" s="399"/>
      <c r="H76" s="272"/>
      <c r="I76" s="92"/>
      <c r="J76" s="272"/>
      <c r="K76" s="92"/>
      <c r="L76" s="272"/>
      <c r="M76" s="389">
        <f t="shared" ref="M76:M96" si="2">D76+E76-F76+G76-H76-J76+L76</f>
        <v>0</v>
      </c>
      <c r="N76" s="198">
        <v>3</v>
      </c>
    </row>
    <row r="77" spans="1:14">
      <c r="A77" s="197">
        <v>4</v>
      </c>
      <c r="B77" s="88"/>
      <c r="C77" s="76"/>
      <c r="D77" s="259"/>
      <c r="E77" s="259"/>
      <c r="F77" s="239"/>
      <c r="G77" s="400"/>
      <c r="H77" s="259"/>
      <c r="I77" s="92"/>
      <c r="J77" s="259"/>
      <c r="K77" s="92"/>
      <c r="L77" s="259"/>
      <c r="M77" s="271">
        <f t="shared" si="2"/>
        <v>0</v>
      </c>
      <c r="N77" s="198">
        <v>4</v>
      </c>
    </row>
    <row r="78" spans="1:14">
      <c r="A78" s="197">
        <v>5</v>
      </c>
      <c r="B78" s="88"/>
      <c r="C78" s="76"/>
      <c r="D78" s="259"/>
      <c r="E78" s="259"/>
      <c r="F78" s="239"/>
      <c r="G78" s="400"/>
      <c r="H78" s="259"/>
      <c r="I78" s="92"/>
      <c r="J78" s="259"/>
      <c r="K78" s="92"/>
      <c r="L78" s="259"/>
      <c r="M78" s="271">
        <f t="shared" si="2"/>
        <v>0</v>
      </c>
      <c r="N78" s="198">
        <v>5</v>
      </c>
    </row>
    <row r="79" spans="1:14">
      <c r="A79" s="197">
        <v>6</v>
      </c>
      <c r="B79" s="88"/>
      <c r="C79" s="76"/>
      <c r="D79" s="259"/>
      <c r="E79" s="259"/>
      <c r="F79" s="239"/>
      <c r="G79" s="400"/>
      <c r="H79" s="259"/>
      <c r="I79" s="92"/>
      <c r="J79" s="259"/>
      <c r="K79" s="92"/>
      <c r="L79" s="259"/>
      <c r="M79" s="271">
        <f t="shared" si="2"/>
        <v>0</v>
      </c>
      <c r="N79" s="198">
        <v>6</v>
      </c>
    </row>
    <row r="80" spans="1:14">
      <c r="A80" s="197">
        <v>7</v>
      </c>
      <c r="B80" s="88"/>
      <c r="C80" s="76"/>
      <c r="D80" s="259"/>
      <c r="E80" s="259"/>
      <c r="F80" s="239"/>
      <c r="G80" s="400"/>
      <c r="H80" s="259"/>
      <c r="I80" s="92"/>
      <c r="J80" s="259"/>
      <c r="K80" s="92"/>
      <c r="L80" s="259"/>
      <c r="M80" s="271">
        <f t="shared" si="2"/>
        <v>0</v>
      </c>
      <c r="N80" s="198">
        <v>7</v>
      </c>
    </row>
    <row r="81" spans="1:14">
      <c r="A81" s="197">
        <v>8</v>
      </c>
      <c r="B81" s="88"/>
      <c r="C81" s="76"/>
      <c r="D81" s="259"/>
      <c r="E81" s="259"/>
      <c r="F81" s="239"/>
      <c r="G81" s="400"/>
      <c r="H81" s="259"/>
      <c r="I81" s="92"/>
      <c r="J81" s="259"/>
      <c r="K81" s="92"/>
      <c r="L81" s="259"/>
      <c r="M81" s="271">
        <f t="shared" si="2"/>
        <v>0</v>
      </c>
      <c r="N81" s="198">
        <v>8</v>
      </c>
    </row>
    <row r="82" spans="1:14">
      <c r="A82" s="197">
        <v>9</v>
      </c>
      <c r="B82" s="88"/>
      <c r="C82" s="76"/>
      <c r="D82" s="223"/>
      <c r="E82" s="223"/>
      <c r="F82" s="222"/>
      <c r="G82" s="300"/>
      <c r="H82" s="223"/>
      <c r="I82" s="220"/>
      <c r="J82" s="223"/>
      <c r="K82" s="220"/>
      <c r="L82" s="223"/>
      <c r="M82" s="271">
        <f t="shared" si="2"/>
        <v>0</v>
      </c>
      <c r="N82" s="198">
        <v>9</v>
      </c>
    </row>
    <row r="83" spans="1:14">
      <c r="A83" s="197">
        <v>10</v>
      </c>
      <c r="B83" s="88"/>
      <c r="C83" s="76"/>
      <c r="D83" s="259"/>
      <c r="E83" s="259"/>
      <c r="F83" s="239"/>
      <c r="G83" s="400"/>
      <c r="H83" s="259"/>
      <c r="I83" s="92"/>
      <c r="J83" s="259"/>
      <c r="K83" s="92"/>
      <c r="L83" s="259"/>
      <c r="M83" s="271">
        <f t="shared" si="2"/>
        <v>0</v>
      </c>
      <c r="N83" s="198">
        <v>10</v>
      </c>
    </row>
    <row r="84" spans="1:14">
      <c r="A84" s="197">
        <v>11</v>
      </c>
      <c r="B84" s="88"/>
      <c r="C84" s="76"/>
      <c r="D84" s="259"/>
      <c r="E84" s="259"/>
      <c r="F84" s="239"/>
      <c r="G84" s="400"/>
      <c r="H84" s="259"/>
      <c r="I84" s="92"/>
      <c r="J84" s="259"/>
      <c r="K84" s="92"/>
      <c r="L84" s="259"/>
      <c r="M84" s="271">
        <f t="shared" si="2"/>
        <v>0</v>
      </c>
      <c r="N84" s="198">
        <v>11</v>
      </c>
    </row>
    <row r="85" spans="1:14">
      <c r="A85" s="197">
        <v>12</v>
      </c>
      <c r="B85" s="88"/>
      <c r="C85" s="76"/>
      <c r="D85" s="259"/>
      <c r="E85" s="259"/>
      <c r="F85" s="239"/>
      <c r="G85" s="400"/>
      <c r="H85" s="259"/>
      <c r="I85" s="92"/>
      <c r="J85" s="259"/>
      <c r="K85" s="92"/>
      <c r="L85" s="259"/>
      <c r="M85" s="271">
        <f t="shared" si="2"/>
        <v>0</v>
      </c>
      <c r="N85" s="198">
        <v>12</v>
      </c>
    </row>
    <row r="86" spans="1:14">
      <c r="A86" s="197">
        <v>13</v>
      </c>
      <c r="B86" s="88"/>
      <c r="C86" s="76"/>
      <c r="D86" s="259"/>
      <c r="E86" s="259"/>
      <c r="F86" s="239"/>
      <c r="G86" s="400"/>
      <c r="H86" s="259"/>
      <c r="I86" s="92"/>
      <c r="J86" s="259"/>
      <c r="K86" s="92"/>
      <c r="L86" s="259"/>
      <c r="M86" s="271">
        <f t="shared" si="2"/>
        <v>0</v>
      </c>
      <c r="N86" s="198">
        <v>13</v>
      </c>
    </row>
    <row r="87" spans="1:14">
      <c r="A87" s="197">
        <v>14</v>
      </c>
      <c r="B87" s="88"/>
      <c r="C87" s="76"/>
      <c r="D87" s="259"/>
      <c r="E87" s="259"/>
      <c r="F87" s="239"/>
      <c r="G87" s="400"/>
      <c r="H87" s="259"/>
      <c r="I87" s="92"/>
      <c r="J87" s="259"/>
      <c r="K87" s="92"/>
      <c r="L87" s="259"/>
      <c r="M87" s="271">
        <f t="shared" si="2"/>
        <v>0</v>
      </c>
      <c r="N87" s="198">
        <v>14</v>
      </c>
    </row>
    <row r="88" spans="1:14">
      <c r="A88" s="197">
        <v>15</v>
      </c>
      <c r="B88" s="88"/>
      <c r="C88" s="76"/>
      <c r="D88" s="223"/>
      <c r="E88" s="223"/>
      <c r="F88" s="222"/>
      <c r="G88" s="300"/>
      <c r="H88" s="223"/>
      <c r="I88" s="220"/>
      <c r="J88" s="223"/>
      <c r="K88" s="220"/>
      <c r="L88" s="223"/>
      <c r="M88" s="271">
        <f t="shared" si="2"/>
        <v>0</v>
      </c>
      <c r="N88" s="198">
        <v>15</v>
      </c>
    </row>
    <row r="89" spans="1:14">
      <c r="A89" s="197">
        <v>16</v>
      </c>
      <c r="B89" s="88"/>
      <c r="C89" s="76"/>
      <c r="D89" s="259"/>
      <c r="E89" s="259"/>
      <c r="F89" s="239"/>
      <c r="G89" s="400"/>
      <c r="H89" s="259"/>
      <c r="I89" s="92"/>
      <c r="J89" s="259"/>
      <c r="K89" s="92"/>
      <c r="L89" s="259"/>
      <c r="M89" s="271">
        <f t="shared" si="2"/>
        <v>0</v>
      </c>
      <c r="N89" s="198">
        <v>16</v>
      </c>
    </row>
    <row r="90" spans="1:14">
      <c r="A90" s="197">
        <v>17</v>
      </c>
      <c r="B90" s="88"/>
      <c r="C90" s="76"/>
      <c r="D90" s="259"/>
      <c r="E90" s="259"/>
      <c r="F90" s="239"/>
      <c r="G90" s="400"/>
      <c r="H90" s="259"/>
      <c r="I90" s="92"/>
      <c r="J90" s="259"/>
      <c r="K90" s="92"/>
      <c r="L90" s="259"/>
      <c r="M90" s="271">
        <f t="shared" si="2"/>
        <v>0</v>
      </c>
      <c r="N90" s="198">
        <v>17</v>
      </c>
    </row>
    <row r="91" spans="1:14">
      <c r="A91" s="197">
        <v>18</v>
      </c>
      <c r="B91" s="88"/>
      <c r="C91" s="76"/>
      <c r="D91" s="223"/>
      <c r="E91" s="223"/>
      <c r="F91" s="222"/>
      <c r="G91" s="300"/>
      <c r="H91" s="223"/>
      <c r="I91" s="220"/>
      <c r="J91" s="223"/>
      <c r="K91" s="220"/>
      <c r="L91" s="223"/>
      <c r="M91" s="271">
        <f t="shared" si="2"/>
        <v>0</v>
      </c>
      <c r="N91" s="198">
        <v>18</v>
      </c>
    </row>
    <row r="92" spans="1:14">
      <c r="A92" s="197">
        <v>19</v>
      </c>
      <c r="B92" s="88"/>
      <c r="C92" s="76"/>
      <c r="D92" s="259"/>
      <c r="E92" s="259"/>
      <c r="F92" s="239"/>
      <c r="G92" s="400"/>
      <c r="H92" s="259"/>
      <c r="I92" s="92"/>
      <c r="J92" s="259"/>
      <c r="K92" s="92"/>
      <c r="L92" s="259"/>
      <c r="M92" s="271">
        <f t="shared" si="2"/>
        <v>0</v>
      </c>
      <c r="N92" s="198">
        <v>19</v>
      </c>
    </row>
    <row r="93" spans="1:14">
      <c r="A93" s="196">
        <v>20</v>
      </c>
      <c r="B93" s="88"/>
      <c r="C93" s="76"/>
      <c r="D93" s="259"/>
      <c r="E93" s="259"/>
      <c r="F93" s="239"/>
      <c r="G93" s="400"/>
      <c r="H93" s="259"/>
      <c r="I93" s="92"/>
      <c r="J93" s="259"/>
      <c r="K93" s="92"/>
      <c r="L93" s="259"/>
      <c r="M93" s="271">
        <f t="shared" si="2"/>
        <v>0</v>
      </c>
      <c r="N93" s="198">
        <v>20</v>
      </c>
    </row>
    <row r="94" spans="1:14">
      <c r="A94" s="197">
        <v>21</v>
      </c>
      <c r="B94" s="88"/>
      <c r="C94" s="76"/>
      <c r="D94" s="259"/>
      <c r="E94" s="259"/>
      <c r="F94" s="239"/>
      <c r="G94" s="400"/>
      <c r="H94" s="259"/>
      <c r="I94" s="92"/>
      <c r="J94" s="259"/>
      <c r="K94" s="92"/>
      <c r="L94" s="259"/>
      <c r="M94" s="271">
        <f t="shared" si="2"/>
        <v>0</v>
      </c>
      <c r="N94" s="198">
        <v>21</v>
      </c>
    </row>
    <row r="95" spans="1:14">
      <c r="A95" s="197">
        <v>22</v>
      </c>
      <c r="B95" s="88"/>
      <c r="C95" s="76"/>
      <c r="D95" s="259"/>
      <c r="E95" s="259"/>
      <c r="F95" s="239"/>
      <c r="G95" s="400"/>
      <c r="H95" s="259"/>
      <c r="I95" s="92"/>
      <c r="J95" s="259"/>
      <c r="K95" s="92"/>
      <c r="L95" s="259"/>
      <c r="M95" s="271">
        <f t="shared" si="2"/>
        <v>0</v>
      </c>
      <c r="N95" s="198">
        <v>22</v>
      </c>
    </row>
    <row r="96" spans="1:14">
      <c r="A96" s="197">
        <v>23</v>
      </c>
      <c r="B96" s="88"/>
      <c r="C96" s="76"/>
      <c r="D96" s="259"/>
      <c r="E96" s="259"/>
      <c r="F96" s="239"/>
      <c r="G96" s="400"/>
      <c r="H96" s="259"/>
      <c r="I96" s="92"/>
      <c r="J96" s="259"/>
      <c r="K96" s="92"/>
      <c r="L96" s="259"/>
      <c r="M96" s="271">
        <f t="shared" si="2"/>
        <v>0</v>
      </c>
      <c r="N96" s="198">
        <v>23</v>
      </c>
    </row>
    <row r="97" spans="1:14">
      <c r="A97" s="197">
        <v>24</v>
      </c>
      <c r="B97" s="88"/>
      <c r="C97" s="76" t="s">
        <v>893</v>
      </c>
      <c r="D97" s="220">
        <f>SUM(D76:D96)</f>
        <v>0</v>
      </c>
      <c r="E97" s="220">
        <f>SUM(E76:E96)</f>
        <v>0</v>
      </c>
      <c r="F97" s="219">
        <f>SUM(F76:F96)</f>
        <v>0</v>
      </c>
      <c r="G97" s="354">
        <f>SUM(G76:G96)</f>
        <v>0</v>
      </c>
      <c r="H97" s="220">
        <f>SUM(H76:H96)</f>
        <v>0</v>
      </c>
      <c r="I97" s="199"/>
      <c r="J97" s="220">
        <f>SUM(J76:J96)</f>
        <v>0</v>
      </c>
      <c r="K97" s="199"/>
      <c r="L97" s="220">
        <f>SUM(L76:L96)</f>
        <v>0</v>
      </c>
      <c r="M97" s="220">
        <f>SUM(M76:M96)</f>
        <v>0</v>
      </c>
      <c r="N97" s="198">
        <v>24</v>
      </c>
    </row>
    <row r="98" spans="1:14">
      <c r="A98" s="197">
        <v>25</v>
      </c>
      <c r="B98" s="88"/>
      <c r="C98" s="76" t="s">
        <v>888</v>
      </c>
      <c r="D98" s="366"/>
      <c r="E98" s="367"/>
      <c r="F98" s="368"/>
      <c r="G98" s="369"/>
      <c r="H98" s="367"/>
      <c r="I98" s="370"/>
      <c r="J98" s="367"/>
      <c r="K98" s="370"/>
      <c r="L98" s="367"/>
      <c r="M98" s="401"/>
      <c r="N98" s="198">
        <v>25</v>
      </c>
    </row>
    <row r="99" spans="1:14">
      <c r="A99" s="197">
        <v>26</v>
      </c>
      <c r="B99" s="88"/>
      <c r="C99" s="76"/>
      <c r="D99" s="272"/>
      <c r="E99" s="272"/>
      <c r="F99" s="328"/>
      <c r="G99" s="399"/>
      <c r="H99" s="272"/>
      <c r="I99" s="92"/>
      <c r="J99" s="272"/>
      <c r="K99" s="92"/>
      <c r="L99" s="272"/>
      <c r="M99" s="389">
        <f t="shared" ref="M99:M115" si="3">D99+E99-F99+G99-H99-J99+L99</f>
        <v>0</v>
      </c>
      <c r="N99" s="198">
        <v>26</v>
      </c>
    </row>
    <row r="100" spans="1:14">
      <c r="A100" s="197">
        <v>27</v>
      </c>
      <c r="B100" s="88"/>
      <c r="C100" s="76"/>
      <c r="D100" s="259"/>
      <c r="E100" s="259"/>
      <c r="F100" s="239"/>
      <c r="G100" s="400"/>
      <c r="H100" s="259"/>
      <c r="I100" s="92"/>
      <c r="J100" s="259"/>
      <c r="K100" s="92"/>
      <c r="L100" s="259"/>
      <c r="M100" s="271">
        <f t="shared" si="3"/>
        <v>0</v>
      </c>
      <c r="N100" s="198">
        <v>27</v>
      </c>
    </row>
    <row r="101" spans="1:14">
      <c r="A101" s="197">
        <v>28</v>
      </c>
      <c r="B101" s="88"/>
      <c r="C101" s="76"/>
      <c r="D101" s="259"/>
      <c r="E101" s="259"/>
      <c r="F101" s="239"/>
      <c r="G101" s="400"/>
      <c r="H101" s="259"/>
      <c r="I101" s="92"/>
      <c r="J101" s="259"/>
      <c r="K101" s="92"/>
      <c r="L101" s="259"/>
      <c r="M101" s="271">
        <f t="shared" si="3"/>
        <v>0</v>
      </c>
      <c r="N101" s="198">
        <v>28</v>
      </c>
    </row>
    <row r="102" spans="1:14">
      <c r="A102" s="197">
        <v>29</v>
      </c>
      <c r="B102" s="88"/>
      <c r="C102" s="76"/>
      <c r="D102" s="259"/>
      <c r="E102" s="259"/>
      <c r="F102" s="239"/>
      <c r="G102" s="400"/>
      <c r="H102" s="259"/>
      <c r="I102" s="92"/>
      <c r="J102" s="259"/>
      <c r="K102" s="92"/>
      <c r="L102" s="259"/>
      <c r="M102" s="271">
        <f t="shared" si="3"/>
        <v>0</v>
      </c>
      <c r="N102" s="198">
        <v>29</v>
      </c>
    </row>
    <row r="103" spans="1:14">
      <c r="A103" s="197">
        <v>30</v>
      </c>
      <c r="B103" s="88"/>
      <c r="C103" s="76"/>
      <c r="D103" s="259"/>
      <c r="E103" s="259"/>
      <c r="F103" s="239"/>
      <c r="G103" s="400"/>
      <c r="H103" s="259"/>
      <c r="I103" s="92"/>
      <c r="J103" s="259"/>
      <c r="K103" s="92"/>
      <c r="L103" s="259"/>
      <c r="M103" s="271">
        <f t="shared" si="3"/>
        <v>0</v>
      </c>
      <c r="N103" s="198">
        <v>30</v>
      </c>
    </row>
    <row r="104" spans="1:14">
      <c r="A104" s="197">
        <v>31</v>
      </c>
      <c r="B104" s="88"/>
      <c r="C104" s="76"/>
      <c r="D104" s="259"/>
      <c r="E104" s="259"/>
      <c r="F104" s="239"/>
      <c r="G104" s="400"/>
      <c r="H104" s="259"/>
      <c r="I104" s="92"/>
      <c r="J104" s="259"/>
      <c r="K104" s="92"/>
      <c r="L104" s="259"/>
      <c r="M104" s="271">
        <f t="shared" si="3"/>
        <v>0</v>
      </c>
      <c r="N104" s="198">
        <v>31</v>
      </c>
    </row>
    <row r="105" spans="1:14">
      <c r="A105" s="197">
        <v>32</v>
      </c>
      <c r="B105" s="88"/>
      <c r="C105" s="76"/>
      <c r="D105" s="223"/>
      <c r="E105" s="223"/>
      <c r="F105" s="222"/>
      <c r="G105" s="300"/>
      <c r="H105" s="223"/>
      <c r="I105" s="220"/>
      <c r="J105" s="223"/>
      <c r="K105" s="220"/>
      <c r="L105" s="223"/>
      <c r="M105" s="271">
        <f t="shared" si="3"/>
        <v>0</v>
      </c>
      <c r="N105" s="198">
        <v>32</v>
      </c>
    </row>
    <row r="106" spans="1:14">
      <c r="A106" s="197">
        <v>33</v>
      </c>
      <c r="B106" s="88"/>
      <c r="C106" s="76"/>
      <c r="D106" s="259"/>
      <c r="E106" s="259"/>
      <c r="F106" s="239"/>
      <c r="G106" s="400"/>
      <c r="H106" s="259"/>
      <c r="I106" s="92"/>
      <c r="J106" s="259"/>
      <c r="K106" s="92"/>
      <c r="L106" s="259"/>
      <c r="M106" s="271">
        <f t="shared" si="3"/>
        <v>0</v>
      </c>
      <c r="N106" s="198">
        <v>33</v>
      </c>
    </row>
    <row r="107" spans="1:14">
      <c r="A107" s="197">
        <v>34</v>
      </c>
      <c r="B107" s="88"/>
      <c r="C107" s="76"/>
      <c r="D107" s="259"/>
      <c r="E107" s="259"/>
      <c r="F107" s="239"/>
      <c r="G107" s="400"/>
      <c r="H107" s="259"/>
      <c r="I107" s="92"/>
      <c r="J107" s="259"/>
      <c r="K107" s="92"/>
      <c r="L107" s="259"/>
      <c r="M107" s="271">
        <f t="shared" si="3"/>
        <v>0</v>
      </c>
      <c r="N107" s="198">
        <v>34</v>
      </c>
    </row>
    <row r="108" spans="1:14">
      <c r="A108" s="197">
        <v>35</v>
      </c>
      <c r="B108" s="88"/>
      <c r="C108" s="76"/>
      <c r="D108" s="259"/>
      <c r="E108" s="259"/>
      <c r="F108" s="239"/>
      <c r="G108" s="400"/>
      <c r="H108" s="259"/>
      <c r="I108" s="92"/>
      <c r="J108" s="259"/>
      <c r="K108" s="92"/>
      <c r="L108" s="259"/>
      <c r="M108" s="271">
        <f t="shared" si="3"/>
        <v>0</v>
      </c>
      <c r="N108" s="198">
        <v>35</v>
      </c>
    </row>
    <row r="109" spans="1:14">
      <c r="A109" s="197">
        <v>36</v>
      </c>
      <c r="B109" s="88"/>
      <c r="C109" s="76"/>
      <c r="D109" s="259"/>
      <c r="E109" s="259"/>
      <c r="F109" s="239"/>
      <c r="G109" s="400"/>
      <c r="H109" s="259"/>
      <c r="I109" s="92"/>
      <c r="J109" s="259"/>
      <c r="K109" s="92"/>
      <c r="L109" s="259"/>
      <c r="M109" s="271">
        <f t="shared" si="3"/>
        <v>0</v>
      </c>
      <c r="N109" s="198">
        <v>36</v>
      </c>
    </row>
    <row r="110" spans="1:14">
      <c r="A110" s="197">
        <v>37</v>
      </c>
      <c r="B110" s="88"/>
      <c r="C110" s="76"/>
      <c r="D110" s="259"/>
      <c r="E110" s="259"/>
      <c r="F110" s="239"/>
      <c r="G110" s="400"/>
      <c r="H110" s="259"/>
      <c r="I110" s="92"/>
      <c r="J110" s="259"/>
      <c r="K110" s="92"/>
      <c r="L110" s="259"/>
      <c r="M110" s="271">
        <f t="shared" si="3"/>
        <v>0</v>
      </c>
      <c r="N110" s="198">
        <v>37</v>
      </c>
    </row>
    <row r="111" spans="1:14">
      <c r="A111" s="197">
        <v>38</v>
      </c>
      <c r="B111" s="88"/>
      <c r="C111" s="76"/>
      <c r="D111" s="259"/>
      <c r="E111" s="259"/>
      <c r="F111" s="239"/>
      <c r="G111" s="400"/>
      <c r="H111" s="259"/>
      <c r="I111" s="92"/>
      <c r="J111" s="259"/>
      <c r="K111" s="92"/>
      <c r="L111" s="259"/>
      <c r="M111" s="271">
        <f t="shared" si="3"/>
        <v>0</v>
      </c>
      <c r="N111" s="198">
        <v>38</v>
      </c>
    </row>
    <row r="112" spans="1:14">
      <c r="A112" s="197">
        <v>39</v>
      </c>
      <c r="B112" s="88"/>
      <c r="C112" s="76"/>
      <c r="D112" s="223"/>
      <c r="E112" s="223"/>
      <c r="F112" s="222"/>
      <c r="G112" s="300"/>
      <c r="H112" s="223"/>
      <c r="I112" s="220"/>
      <c r="J112" s="223"/>
      <c r="K112" s="220"/>
      <c r="L112" s="223"/>
      <c r="M112" s="271">
        <f t="shared" si="3"/>
        <v>0</v>
      </c>
      <c r="N112" s="198">
        <v>39</v>
      </c>
    </row>
    <row r="113" spans="1:14">
      <c r="A113" s="196">
        <v>40</v>
      </c>
      <c r="B113" s="88"/>
      <c r="C113" s="76"/>
      <c r="D113" s="259"/>
      <c r="E113" s="259"/>
      <c r="F113" s="239"/>
      <c r="G113" s="400"/>
      <c r="H113" s="259"/>
      <c r="I113" s="92"/>
      <c r="J113" s="259"/>
      <c r="K113" s="92"/>
      <c r="L113" s="259"/>
      <c r="M113" s="271">
        <f t="shared" si="3"/>
        <v>0</v>
      </c>
      <c r="N113" s="195">
        <v>40</v>
      </c>
    </row>
    <row r="114" spans="1:14">
      <c r="A114" s="197">
        <v>41</v>
      </c>
      <c r="B114" s="88"/>
      <c r="C114" s="76"/>
      <c r="D114" s="259"/>
      <c r="E114" s="259"/>
      <c r="F114" s="239"/>
      <c r="G114" s="400"/>
      <c r="H114" s="259"/>
      <c r="I114" s="92"/>
      <c r="J114" s="259"/>
      <c r="K114" s="92"/>
      <c r="L114" s="259"/>
      <c r="M114" s="271">
        <f t="shared" si="3"/>
        <v>0</v>
      </c>
      <c r="N114" s="198">
        <v>41</v>
      </c>
    </row>
    <row r="115" spans="1:14">
      <c r="A115" s="197">
        <v>42</v>
      </c>
      <c r="B115" s="88"/>
      <c r="C115" s="76"/>
      <c r="D115" s="259"/>
      <c r="E115" s="259"/>
      <c r="F115" s="239"/>
      <c r="G115" s="400"/>
      <c r="H115" s="259"/>
      <c r="I115" s="92"/>
      <c r="J115" s="259"/>
      <c r="K115" s="92"/>
      <c r="L115" s="259"/>
      <c r="M115" s="271">
        <f t="shared" si="3"/>
        <v>0</v>
      </c>
      <c r="N115" s="198">
        <v>42</v>
      </c>
    </row>
    <row r="116" spans="1:14">
      <c r="A116" s="197">
        <v>43</v>
      </c>
      <c r="B116" s="88"/>
      <c r="C116" s="76" t="s">
        <v>894</v>
      </c>
      <c r="D116" s="220">
        <f>SUM(D99:D115)</f>
        <v>0</v>
      </c>
      <c r="E116" s="220">
        <f>SUM(E99:E115)</f>
        <v>0</v>
      </c>
      <c r="F116" s="219">
        <f>SUM(F99:F115)</f>
        <v>0</v>
      </c>
      <c r="G116" s="354">
        <f>SUM(G99:G115)</f>
        <v>0</v>
      </c>
      <c r="H116" s="220">
        <f>SUM(H99:H115)</f>
        <v>0</v>
      </c>
      <c r="I116" s="199"/>
      <c r="J116" s="220">
        <f>SUM(J99:J115)</f>
        <v>0</v>
      </c>
      <c r="K116" s="199"/>
      <c r="L116" s="220">
        <f>SUM(L99:L115)</f>
        <v>0</v>
      </c>
      <c r="M116" s="220">
        <f>SUM(M99:M115)</f>
        <v>0</v>
      </c>
      <c r="N116" s="198">
        <v>43</v>
      </c>
    </row>
    <row r="117" spans="1:14">
      <c r="A117" s="197">
        <v>44</v>
      </c>
      <c r="B117" s="88"/>
      <c r="C117" s="76" t="s">
        <v>895</v>
      </c>
      <c r="D117" s="366"/>
      <c r="E117" s="367"/>
      <c r="F117" s="368"/>
      <c r="G117" s="369"/>
      <c r="H117" s="367"/>
      <c r="I117" s="370"/>
      <c r="J117" s="367"/>
      <c r="K117" s="370"/>
      <c r="L117" s="367"/>
      <c r="M117" s="401"/>
      <c r="N117" s="198">
        <v>44</v>
      </c>
    </row>
    <row r="118" spans="1:14">
      <c r="A118" s="197">
        <v>45</v>
      </c>
      <c r="B118" s="88"/>
      <c r="C118" s="76"/>
      <c r="D118" s="272"/>
      <c r="E118" s="272"/>
      <c r="F118" s="328"/>
      <c r="G118" s="399"/>
      <c r="H118" s="272"/>
      <c r="I118" s="92"/>
      <c r="J118" s="272"/>
      <c r="K118" s="92"/>
      <c r="L118" s="272"/>
      <c r="M118" s="389">
        <f t="shared" ref="M118:M124" si="4">D118+E118-F118+G118-H118-J118+L118</f>
        <v>0</v>
      </c>
      <c r="N118" s="198">
        <v>45</v>
      </c>
    </row>
    <row r="119" spans="1:14">
      <c r="A119" s="197">
        <v>46</v>
      </c>
      <c r="B119" s="88"/>
      <c r="C119" s="76"/>
      <c r="D119" s="259"/>
      <c r="E119" s="259"/>
      <c r="F119" s="239"/>
      <c r="G119" s="400"/>
      <c r="H119" s="259"/>
      <c r="I119" s="92"/>
      <c r="J119" s="259"/>
      <c r="K119" s="92"/>
      <c r="L119" s="259"/>
      <c r="M119" s="271">
        <f t="shared" si="4"/>
        <v>0</v>
      </c>
      <c r="N119" s="198">
        <v>46</v>
      </c>
    </row>
    <row r="120" spans="1:14">
      <c r="A120" s="197">
        <v>47</v>
      </c>
      <c r="B120" s="88"/>
      <c r="C120" s="76"/>
      <c r="D120" s="223"/>
      <c r="E120" s="223"/>
      <c r="F120" s="222"/>
      <c r="G120" s="300"/>
      <c r="H120" s="223"/>
      <c r="I120" s="220"/>
      <c r="J120" s="223"/>
      <c r="K120" s="220"/>
      <c r="L120" s="223"/>
      <c r="M120" s="271">
        <f t="shared" si="4"/>
        <v>0</v>
      </c>
      <c r="N120" s="198">
        <v>47</v>
      </c>
    </row>
    <row r="121" spans="1:14">
      <c r="A121" s="197">
        <v>48</v>
      </c>
      <c r="B121" s="88"/>
      <c r="C121" s="76"/>
      <c r="D121" s="259"/>
      <c r="E121" s="259"/>
      <c r="F121" s="239"/>
      <c r="G121" s="400"/>
      <c r="H121" s="259"/>
      <c r="I121" s="92"/>
      <c r="J121" s="259"/>
      <c r="K121" s="92"/>
      <c r="L121" s="259"/>
      <c r="M121" s="271">
        <f t="shared" si="4"/>
        <v>0</v>
      </c>
      <c r="N121" s="198">
        <v>48</v>
      </c>
    </row>
    <row r="122" spans="1:14">
      <c r="A122" s="197">
        <v>49</v>
      </c>
      <c r="B122" s="88"/>
      <c r="C122" s="76"/>
      <c r="D122" s="259"/>
      <c r="E122" s="259"/>
      <c r="F122" s="239"/>
      <c r="G122" s="400"/>
      <c r="H122" s="259"/>
      <c r="I122" s="92"/>
      <c r="J122" s="259"/>
      <c r="K122" s="92"/>
      <c r="L122" s="259"/>
      <c r="M122" s="271">
        <f t="shared" si="4"/>
        <v>0</v>
      </c>
      <c r="N122" s="198">
        <v>49</v>
      </c>
    </row>
    <row r="123" spans="1:14">
      <c r="A123" s="197">
        <v>50</v>
      </c>
      <c r="B123" s="88"/>
      <c r="C123" s="76"/>
      <c r="D123" s="259"/>
      <c r="E123" s="259"/>
      <c r="F123" s="239"/>
      <c r="G123" s="400"/>
      <c r="H123" s="259"/>
      <c r="I123" s="92"/>
      <c r="J123" s="259"/>
      <c r="K123" s="92"/>
      <c r="L123" s="259"/>
      <c r="M123" s="271">
        <f t="shared" si="4"/>
        <v>0</v>
      </c>
      <c r="N123" s="198">
        <v>50</v>
      </c>
    </row>
    <row r="124" spans="1:14">
      <c r="A124" s="197">
        <v>51</v>
      </c>
      <c r="B124" s="88"/>
      <c r="C124" s="76"/>
      <c r="D124" s="223"/>
      <c r="E124" s="223"/>
      <c r="F124" s="222"/>
      <c r="G124" s="300"/>
      <c r="H124" s="223"/>
      <c r="I124" s="220"/>
      <c r="J124" s="223"/>
      <c r="K124" s="220"/>
      <c r="L124" s="223"/>
      <c r="M124" s="271">
        <f t="shared" si="4"/>
        <v>0</v>
      </c>
      <c r="N124" s="198">
        <v>51</v>
      </c>
    </row>
    <row r="125" spans="1:14" ht="15.75" thickBot="1">
      <c r="A125" s="280">
        <v>52</v>
      </c>
      <c r="B125" s="210"/>
      <c r="C125" s="96" t="s">
        <v>1584</v>
      </c>
      <c r="D125" s="229">
        <f>SUM(D118:D124)</f>
        <v>0</v>
      </c>
      <c r="E125" s="229">
        <f>SUM(E118:E124)</f>
        <v>0</v>
      </c>
      <c r="F125" s="227">
        <f>SUM(F118:F124)</f>
        <v>0</v>
      </c>
      <c r="G125" s="363">
        <f>SUM(G118:G124)</f>
        <v>0</v>
      </c>
      <c r="H125" s="229">
        <f>SUM(H118:H124)</f>
        <v>0</v>
      </c>
      <c r="I125" s="210"/>
      <c r="J125" s="229">
        <f>SUM(J118:J124)</f>
        <v>0</v>
      </c>
      <c r="K125" s="210"/>
      <c r="L125" s="229">
        <f>SUM(L118:L124)</f>
        <v>0</v>
      </c>
      <c r="M125" s="212">
        <f>SUM(M118:M124)</f>
        <v>0</v>
      </c>
      <c r="N125" s="213">
        <v>52</v>
      </c>
    </row>
    <row r="126" spans="1:14">
      <c r="A126" s="1962"/>
      <c r="B126" s="2197"/>
      <c r="C126" s="2197"/>
      <c r="D126" s="2197"/>
      <c r="E126" s="1964"/>
    </row>
    <row r="127" spans="1:14">
      <c r="A127" s="2579" t="s">
        <v>1585</v>
      </c>
      <c r="B127" s="16"/>
      <c r="C127" s="16"/>
      <c r="D127" s="16"/>
      <c r="E127" s="2679"/>
      <c r="F127" s="16"/>
      <c r="G127" s="16" t="s">
        <v>1586</v>
      </c>
      <c r="H127" s="16"/>
      <c r="I127" s="16"/>
      <c r="J127" s="16"/>
      <c r="K127" s="16"/>
      <c r="L127" s="16"/>
      <c r="M127" s="16"/>
      <c r="N127" s="16"/>
    </row>
    <row r="128" spans="1:14" ht="15.75" thickBot="1">
      <c r="A128" s="2511" t="str">
        <f>'Data Sheet'!$C$25</f>
        <v xml:space="preserve">Niagara Mohawk Power Corporation </v>
      </c>
      <c r="E128" s="2678" t="str">
        <f>'Data Sheet'!$C$40</f>
        <v>April 30, 2025</v>
      </c>
      <c r="F128" s="13" t="str">
        <f>'Data Sheet'!$C$38</f>
        <v>December 31, 2024</v>
      </c>
      <c r="G128" s="13" t="str">
        <f>'Data Sheet'!$C$25</f>
        <v xml:space="preserve">Niagara Mohawk Power Corporation </v>
      </c>
      <c r="K128" s="958" t="str">
        <f>'Data Sheet'!$C$40</f>
        <v>April 30, 2025</v>
      </c>
      <c r="M128" s="974" t="str">
        <f>'Data Sheet'!$C$38</f>
        <v>December 31, 2024</v>
      </c>
    </row>
    <row r="129" spans="1:14">
      <c r="A129" s="2759" t="s">
        <v>879</v>
      </c>
      <c r="B129" s="318"/>
      <c r="C129" s="318"/>
      <c r="D129" s="318"/>
      <c r="E129" s="2424"/>
      <c r="F129" s="319"/>
      <c r="G129" s="904" t="s">
        <v>880</v>
      </c>
      <c r="H129" s="318"/>
      <c r="I129" s="318"/>
      <c r="J129" s="318"/>
      <c r="K129" s="318"/>
      <c r="L129" s="318"/>
      <c r="M129" s="318"/>
      <c r="N129" s="67"/>
    </row>
    <row r="130" spans="1:14">
      <c r="A130" s="2511"/>
      <c r="E130" s="2678"/>
      <c r="F130" s="72"/>
      <c r="G130" s="71"/>
      <c r="N130" s="72"/>
    </row>
    <row r="131" spans="1:14">
      <c r="A131" s="1974"/>
      <c r="B131" s="88"/>
      <c r="C131" s="87"/>
      <c r="D131" s="88"/>
      <c r="E131" s="2950" t="s">
        <v>2150</v>
      </c>
      <c r="F131" s="191"/>
      <c r="G131" s="189" t="s">
        <v>2150</v>
      </c>
      <c r="H131" s="190"/>
      <c r="I131" s="903" t="s">
        <v>2151</v>
      </c>
      <c r="J131" s="190"/>
      <c r="K131" s="190"/>
      <c r="L131" s="190"/>
      <c r="M131" s="83"/>
      <c r="N131" s="278"/>
    </row>
    <row r="132" spans="1:14">
      <c r="A132" s="2520" t="s">
        <v>1686</v>
      </c>
      <c r="B132" s="90"/>
      <c r="C132" s="2850"/>
      <c r="D132" s="1124" t="s">
        <v>1791</v>
      </c>
      <c r="E132" s="2200" t="s">
        <v>282</v>
      </c>
      <c r="F132" s="195" t="s">
        <v>282</v>
      </c>
      <c r="G132" s="196" t="s">
        <v>282</v>
      </c>
      <c r="H132" s="245" t="s">
        <v>282</v>
      </c>
      <c r="I132" s="266" t="s">
        <v>516</v>
      </c>
      <c r="J132" s="74"/>
      <c r="K132" s="266" t="s">
        <v>513</v>
      </c>
      <c r="L132" s="74"/>
      <c r="M132" s="515" t="s">
        <v>1791</v>
      </c>
      <c r="N132" s="195" t="s">
        <v>1686</v>
      </c>
    </row>
    <row r="133" spans="1:14">
      <c r="A133" s="2520" t="s">
        <v>1689</v>
      </c>
      <c r="B133" s="90"/>
      <c r="C133" s="1008" t="s">
        <v>546</v>
      </c>
      <c r="D133" s="1008" t="s">
        <v>850</v>
      </c>
      <c r="E133" s="2200" t="s">
        <v>2154</v>
      </c>
      <c r="F133" s="195" t="s">
        <v>2155</v>
      </c>
      <c r="G133" s="196" t="s">
        <v>2154</v>
      </c>
      <c r="H133" s="245" t="s">
        <v>2155</v>
      </c>
      <c r="I133" s="245" t="s">
        <v>2156</v>
      </c>
      <c r="J133" s="245" t="s">
        <v>1795</v>
      </c>
      <c r="K133" s="245" t="s">
        <v>2156</v>
      </c>
      <c r="L133" s="245" t="s">
        <v>1795</v>
      </c>
      <c r="M133" s="515" t="s">
        <v>2434</v>
      </c>
      <c r="N133" s="195" t="s">
        <v>1689</v>
      </c>
    </row>
    <row r="134" spans="1:14">
      <c r="A134" s="2520"/>
      <c r="B134" s="90"/>
      <c r="C134" s="1097"/>
      <c r="D134" s="1008" t="s">
        <v>531</v>
      </c>
      <c r="E134" s="2200" t="s">
        <v>2194</v>
      </c>
      <c r="F134" s="195" t="s">
        <v>2195</v>
      </c>
      <c r="G134" s="196" t="s">
        <v>2196</v>
      </c>
      <c r="H134" s="245" t="s">
        <v>2160</v>
      </c>
      <c r="I134" s="245" t="s">
        <v>2161</v>
      </c>
      <c r="J134" s="90"/>
      <c r="K134" s="245" t="s">
        <v>2162</v>
      </c>
      <c r="L134" s="90"/>
      <c r="M134" s="77"/>
      <c r="N134" s="195"/>
    </row>
    <row r="135" spans="1:14">
      <c r="A135" s="2520"/>
      <c r="C135" s="1008" t="s">
        <v>2935</v>
      </c>
      <c r="D135" s="1008" t="s">
        <v>2936</v>
      </c>
      <c r="E135" s="2751" t="s">
        <v>2937</v>
      </c>
      <c r="F135" s="246" t="s">
        <v>2938</v>
      </c>
      <c r="G135" s="197" t="s">
        <v>2268</v>
      </c>
      <c r="H135" s="277" t="s">
        <v>2269</v>
      </c>
      <c r="I135" s="277" t="s">
        <v>2270</v>
      </c>
      <c r="J135" s="277" t="s">
        <v>2271</v>
      </c>
      <c r="K135" s="277" t="s">
        <v>2272</v>
      </c>
      <c r="L135" s="277" t="s">
        <v>2273</v>
      </c>
      <c r="M135" s="523" t="s">
        <v>2274</v>
      </c>
      <c r="N135" s="198"/>
    </row>
    <row r="136" spans="1:14">
      <c r="A136" s="2677">
        <v>1</v>
      </c>
      <c r="B136" s="90"/>
      <c r="C136" s="2860"/>
      <c r="D136" s="2899"/>
      <c r="E136" s="2373"/>
      <c r="F136" s="2373"/>
      <c r="G136" s="374" t="s">
        <v>1746</v>
      </c>
      <c r="H136" s="372" t="s">
        <v>1746</v>
      </c>
      <c r="I136" s="375"/>
      <c r="J136" s="375"/>
      <c r="K136" s="375"/>
      <c r="L136" s="375"/>
      <c r="M136" s="928"/>
      <c r="N136" s="198">
        <v>1</v>
      </c>
    </row>
    <row r="137" spans="1:14">
      <c r="A137" s="2677">
        <v>2</v>
      </c>
      <c r="B137" s="88"/>
      <c r="C137" s="2860"/>
      <c r="D137" s="2900"/>
      <c r="E137" s="2375"/>
      <c r="F137" s="2375"/>
      <c r="G137" s="348" t="s">
        <v>1746</v>
      </c>
      <c r="H137" s="345" t="s">
        <v>1746</v>
      </c>
      <c r="I137" s="346"/>
      <c r="J137" s="346"/>
      <c r="K137" s="346"/>
      <c r="L137" s="346"/>
      <c r="M137" s="930"/>
      <c r="N137" s="198">
        <v>2</v>
      </c>
    </row>
    <row r="138" spans="1:14">
      <c r="A138" s="2677">
        <v>3</v>
      </c>
      <c r="B138" s="88"/>
      <c r="C138" s="2860"/>
      <c r="D138" s="2901"/>
      <c r="E138" s="2389"/>
      <c r="F138" s="2389"/>
      <c r="G138" s="399"/>
      <c r="H138" s="272"/>
      <c r="I138" s="92"/>
      <c r="J138" s="272"/>
      <c r="K138" s="92"/>
      <c r="L138" s="272"/>
      <c r="M138" s="389">
        <f t="shared" ref="M138:M186" si="5">D138+E138-F138+G138-H138-J138+L138</f>
        <v>0</v>
      </c>
      <c r="N138" s="198">
        <v>3</v>
      </c>
    </row>
    <row r="139" spans="1:14">
      <c r="A139" s="2677">
        <v>4</v>
      </c>
      <c r="B139" s="88"/>
      <c r="C139" s="2860"/>
      <c r="D139" s="1011"/>
      <c r="E139" s="2188"/>
      <c r="F139" s="2188"/>
      <c r="G139" s="400"/>
      <c r="H139" s="259"/>
      <c r="I139" s="92"/>
      <c r="J139" s="259"/>
      <c r="K139" s="92"/>
      <c r="L139" s="259"/>
      <c r="M139" s="271">
        <f t="shared" si="5"/>
        <v>0</v>
      </c>
      <c r="N139" s="198">
        <v>4</v>
      </c>
    </row>
    <row r="140" spans="1:14">
      <c r="A140" s="2677">
        <v>5</v>
      </c>
      <c r="B140" s="88"/>
      <c r="C140" s="2860"/>
      <c r="D140" s="1011"/>
      <c r="E140" s="2188"/>
      <c r="F140" s="2188"/>
      <c r="G140" s="400"/>
      <c r="H140" s="259"/>
      <c r="I140" s="92"/>
      <c r="J140" s="259"/>
      <c r="K140" s="92"/>
      <c r="L140" s="259"/>
      <c r="M140" s="271">
        <f t="shared" si="5"/>
        <v>0</v>
      </c>
      <c r="N140" s="198">
        <v>5</v>
      </c>
    </row>
    <row r="141" spans="1:14">
      <c r="A141" s="2677">
        <v>6</v>
      </c>
      <c r="B141" s="88"/>
      <c r="C141" s="2860"/>
      <c r="D141" s="1011"/>
      <c r="E141" s="2188"/>
      <c r="F141" s="2188"/>
      <c r="G141" s="400"/>
      <c r="H141" s="259"/>
      <c r="I141" s="92"/>
      <c r="J141" s="259"/>
      <c r="K141" s="92"/>
      <c r="L141" s="259"/>
      <c r="M141" s="271">
        <f t="shared" si="5"/>
        <v>0</v>
      </c>
      <c r="N141" s="198">
        <v>6</v>
      </c>
    </row>
    <row r="142" spans="1:14">
      <c r="A142" s="2677">
        <v>7</v>
      </c>
      <c r="B142" s="88"/>
      <c r="C142" s="2860"/>
      <c r="D142" s="1011"/>
      <c r="E142" s="2188"/>
      <c r="F142" s="2188"/>
      <c r="G142" s="400"/>
      <c r="H142" s="259"/>
      <c r="I142" s="92"/>
      <c r="J142" s="259"/>
      <c r="K142" s="92"/>
      <c r="L142" s="259"/>
      <c r="M142" s="271">
        <f t="shared" si="5"/>
        <v>0</v>
      </c>
      <c r="N142" s="198">
        <v>7</v>
      </c>
    </row>
    <row r="143" spans="1:14">
      <c r="A143" s="2677">
        <v>8</v>
      </c>
      <c r="B143" s="88"/>
      <c r="C143" s="2860"/>
      <c r="D143" s="1011"/>
      <c r="E143" s="2188"/>
      <c r="F143" s="2188"/>
      <c r="G143" s="400"/>
      <c r="H143" s="259"/>
      <c r="I143" s="92"/>
      <c r="J143" s="259"/>
      <c r="K143" s="92"/>
      <c r="L143" s="259"/>
      <c r="M143" s="271">
        <f t="shared" si="5"/>
        <v>0</v>
      </c>
      <c r="N143" s="198">
        <v>8</v>
      </c>
    </row>
    <row r="144" spans="1:14">
      <c r="A144" s="2677">
        <v>9</v>
      </c>
      <c r="B144" s="88"/>
      <c r="C144" s="2860"/>
      <c r="D144" s="1006"/>
      <c r="E144" s="2226"/>
      <c r="F144" s="2226"/>
      <c r="G144" s="300"/>
      <c r="H144" s="223"/>
      <c r="I144" s="220"/>
      <c r="J144" s="223"/>
      <c r="K144" s="220"/>
      <c r="L144" s="223"/>
      <c r="M144" s="271">
        <f t="shared" si="5"/>
        <v>0</v>
      </c>
      <c r="N144" s="198">
        <v>9</v>
      </c>
    </row>
    <row r="145" spans="1:14">
      <c r="A145" s="2677">
        <v>10</v>
      </c>
      <c r="B145" s="88"/>
      <c r="C145" s="2860"/>
      <c r="D145" s="1011"/>
      <c r="E145" s="2188"/>
      <c r="F145" s="2188"/>
      <c r="G145" s="400"/>
      <c r="H145" s="259"/>
      <c r="I145" s="92"/>
      <c r="J145" s="259"/>
      <c r="K145" s="92"/>
      <c r="L145" s="259"/>
      <c r="M145" s="271">
        <f t="shared" si="5"/>
        <v>0</v>
      </c>
      <c r="N145" s="198">
        <v>10</v>
      </c>
    </row>
    <row r="146" spans="1:14">
      <c r="A146" s="2677">
        <v>11</v>
      </c>
      <c r="B146" s="88"/>
      <c r="C146" s="2860"/>
      <c r="D146" s="1011"/>
      <c r="E146" s="2188"/>
      <c r="F146" s="2188"/>
      <c r="G146" s="400"/>
      <c r="H146" s="259"/>
      <c r="I146" s="92"/>
      <c r="J146" s="259"/>
      <c r="K146" s="92"/>
      <c r="L146" s="259"/>
      <c r="M146" s="271">
        <f t="shared" si="5"/>
        <v>0</v>
      </c>
      <c r="N146" s="198">
        <v>11</v>
      </c>
    </row>
    <row r="147" spans="1:14">
      <c r="A147" s="2677">
        <v>12</v>
      </c>
      <c r="B147" s="88"/>
      <c r="C147" s="2860"/>
      <c r="D147" s="1011"/>
      <c r="E147" s="2188"/>
      <c r="F147" s="2188"/>
      <c r="G147" s="400"/>
      <c r="H147" s="259"/>
      <c r="I147" s="92"/>
      <c r="J147" s="259"/>
      <c r="K147" s="92"/>
      <c r="L147" s="259"/>
      <c r="M147" s="271">
        <f t="shared" si="5"/>
        <v>0</v>
      </c>
      <c r="N147" s="198">
        <v>12</v>
      </c>
    </row>
    <row r="148" spans="1:14">
      <c r="A148" s="2677">
        <v>13</v>
      </c>
      <c r="B148" s="88"/>
      <c r="C148" s="2860"/>
      <c r="D148" s="1011"/>
      <c r="E148" s="2188"/>
      <c r="F148" s="2188"/>
      <c r="G148" s="400"/>
      <c r="H148" s="259"/>
      <c r="I148" s="92"/>
      <c r="J148" s="259"/>
      <c r="K148" s="92"/>
      <c r="L148" s="259"/>
      <c r="M148" s="271">
        <f t="shared" si="5"/>
        <v>0</v>
      </c>
      <c r="N148" s="198">
        <v>13</v>
      </c>
    </row>
    <row r="149" spans="1:14">
      <c r="A149" s="2677">
        <v>14</v>
      </c>
      <c r="B149" s="88"/>
      <c r="C149" s="2860"/>
      <c r="D149" s="1011"/>
      <c r="E149" s="2188"/>
      <c r="F149" s="2188"/>
      <c r="G149" s="400"/>
      <c r="H149" s="259"/>
      <c r="I149" s="92"/>
      <c r="J149" s="259"/>
      <c r="K149" s="92"/>
      <c r="L149" s="259"/>
      <c r="M149" s="271">
        <f t="shared" si="5"/>
        <v>0</v>
      </c>
      <c r="N149" s="198">
        <v>14</v>
      </c>
    </row>
    <row r="150" spans="1:14">
      <c r="A150" s="2677">
        <v>15</v>
      </c>
      <c r="B150" s="88"/>
      <c r="C150" s="2860"/>
      <c r="D150" s="1006"/>
      <c r="E150" s="2226"/>
      <c r="F150" s="2226"/>
      <c r="G150" s="300"/>
      <c r="H150" s="223"/>
      <c r="I150" s="220"/>
      <c r="J150" s="223"/>
      <c r="K150" s="220"/>
      <c r="L150" s="223"/>
      <c r="M150" s="271">
        <f t="shared" si="5"/>
        <v>0</v>
      </c>
      <c r="N150" s="198">
        <v>15</v>
      </c>
    </row>
    <row r="151" spans="1:14">
      <c r="A151" s="2677">
        <v>16</v>
      </c>
      <c r="B151" s="88"/>
      <c r="C151" s="2860"/>
      <c r="D151" s="1011"/>
      <c r="E151" s="2188"/>
      <c r="F151" s="2188"/>
      <c r="G151" s="400"/>
      <c r="H151" s="259"/>
      <c r="I151" s="92"/>
      <c r="J151" s="259"/>
      <c r="K151" s="92"/>
      <c r="L151" s="259"/>
      <c r="M151" s="271">
        <f t="shared" si="5"/>
        <v>0</v>
      </c>
      <c r="N151" s="198">
        <v>16</v>
      </c>
    </row>
    <row r="152" spans="1:14">
      <c r="A152" s="2677">
        <v>17</v>
      </c>
      <c r="B152" s="88"/>
      <c r="C152" s="2860"/>
      <c r="D152" s="1011"/>
      <c r="E152" s="2188"/>
      <c r="F152" s="2188"/>
      <c r="G152" s="400"/>
      <c r="H152" s="259"/>
      <c r="I152" s="92"/>
      <c r="J152" s="259"/>
      <c r="K152" s="92"/>
      <c r="L152" s="259"/>
      <c r="M152" s="271">
        <f t="shared" si="5"/>
        <v>0</v>
      </c>
      <c r="N152" s="198">
        <v>17</v>
      </c>
    </row>
    <row r="153" spans="1:14">
      <c r="A153" s="2677">
        <v>18</v>
      </c>
      <c r="B153" s="88"/>
      <c r="C153" s="2860"/>
      <c r="D153" s="1006"/>
      <c r="E153" s="2226"/>
      <c r="F153" s="2226"/>
      <c r="G153" s="300"/>
      <c r="H153" s="223"/>
      <c r="I153" s="220"/>
      <c r="J153" s="223"/>
      <c r="K153" s="220"/>
      <c r="L153" s="223"/>
      <c r="M153" s="271">
        <f t="shared" si="5"/>
        <v>0</v>
      </c>
      <c r="N153" s="198">
        <v>18</v>
      </c>
    </row>
    <row r="154" spans="1:14">
      <c r="A154" s="2677">
        <v>19</v>
      </c>
      <c r="B154" s="88"/>
      <c r="C154" s="2860"/>
      <c r="D154" s="1011"/>
      <c r="E154" s="2188"/>
      <c r="F154" s="2188"/>
      <c r="G154" s="400"/>
      <c r="H154" s="259"/>
      <c r="I154" s="92"/>
      <c r="J154" s="259"/>
      <c r="K154" s="92"/>
      <c r="L154" s="259"/>
      <c r="M154" s="271">
        <f t="shared" si="5"/>
        <v>0</v>
      </c>
      <c r="N154" s="198">
        <v>19</v>
      </c>
    </row>
    <row r="155" spans="1:14">
      <c r="A155" s="2520">
        <v>20</v>
      </c>
      <c r="B155" s="88"/>
      <c r="C155" s="2860"/>
      <c r="D155" s="1011"/>
      <c r="E155" s="2188"/>
      <c r="F155" s="2188"/>
      <c r="G155" s="400"/>
      <c r="H155" s="259"/>
      <c r="I155" s="92"/>
      <c r="J155" s="259"/>
      <c r="K155" s="92"/>
      <c r="L155" s="259"/>
      <c r="M155" s="271">
        <f t="shared" si="5"/>
        <v>0</v>
      </c>
      <c r="N155" s="198">
        <v>20</v>
      </c>
    </row>
    <row r="156" spans="1:14">
      <c r="A156" s="2677">
        <v>21</v>
      </c>
      <c r="B156" s="88"/>
      <c r="C156" s="2860"/>
      <c r="D156" s="1011"/>
      <c r="E156" s="2188"/>
      <c r="F156" s="2188"/>
      <c r="G156" s="400"/>
      <c r="H156" s="259"/>
      <c r="I156" s="92"/>
      <c r="J156" s="259"/>
      <c r="K156" s="92"/>
      <c r="L156" s="259"/>
      <c r="M156" s="271">
        <f t="shared" si="5"/>
        <v>0</v>
      </c>
      <c r="N156" s="198">
        <v>21</v>
      </c>
    </row>
    <row r="157" spans="1:14">
      <c r="A157" s="2677">
        <v>22</v>
      </c>
      <c r="B157" s="88"/>
      <c r="C157" s="2860"/>
      <c r="D157" s="1011"/>
      <c r="E157" s="2188"/>
      <c r="F157" s="2188"/>
      <c r="G157" s="400"/>
      <c r="H157" s="259"/>
      <c r="I157" s="92"/>
      <c r="J157" s="259"/>
      <c r="K157" s="92"/>
      <c r="L157" s="259"/>
      <c r="M157" s="271">
        <f t="shared" si="5"/>
        <v>0</v>
      </c>
      <c r="N157" s="198">
        <v>22</v>
      </c>
    </row>
    <row r="158" spans="1:14">
      <c r="A158" s="2677">
        <v>23</v>
      </c>
      <c r="B158" s="88"/>
      <c r="C158" s="2860"/>
      <c r="D158" s="1011"/>
      <c r="E158" s="2188"/>
      <c r="F158" s="2188"/>
      <c r="G158" s="400"/>
      <c r="H158" s="259"/>
      <c r="I158" s="92"/>
      <c r="J158" s="259"/>
      <c r="K158" s="92"/>
      <c r="L158" s="259"/>
      <c r="M158" s="271">
        <f t="shared" si="5"/>
        <v>0</v>
      </c>
      <c r="N158" s="198">
        <v>23</v>
      </c>
    </row>
    <row r="159" spans="1:14">
      <c r="A159" s="2677">
        <v>24</v>
      </c>
      <c r="B159" s="88"/>
      <c r="C159" s="2860"/>
      <c r="D159" s="1011"/>
      <c r="E159" s="2188"/>
      <c r="F159" s="2188"/>
      <c r="G159" s="400"/>
      <c r="H159" s="259"/>
      <c r="I159" s="92"/>
      <c r="J159" s="259"/>
      <c r="K159" s="92"/>
      <c r="L159" s="259"/>
      <c r="M159" s="271">
        <f t="shared" si="5"/>
        <v>0</v>
      </c>
      <c r="N159" s="198">
        <v>24</v>
      </c>
    </row>
    <row r="160" spans="1:14">
      <c r="A160" s="2677">
        <v>25</v>
      </c>
      <c r="B160" s="88"/>
      <c r="C160" s="2860"/>
      <c r="D160" s="1011"/>
      <c r="E160" s="2188"/>
      <c r="F160" s="2188"/>
      <c r="G160" s="400"/>
      <c r="H160" s="259"/>
      <c r="I160" s="92"/>
      <c r="J160" s="259"/>
      <c r="K160" s="92"/>
      <c r="L160" s="259"/>
      <c r="M160" s="271">
        <f t="shared" si="5"/>
        <v>0</v>
      </c>
      <c r="N160" s="198">
        <v>25</v>
      </c>
    </row>
    <row r="161" spans="1:14">
      <c r="A161" s="2677">
        <v>26</v>
      </c>
      <c r="B161" s="88"/>
      <c r="C161" s="2860"/>
      <c r="D161" s="1011"/>
      <c r="E161" s="2188"/>
      <c r="F161" s="2188"/>
      <c r="G161" s="400"/>
      <c r="H161" s="259"/>
      <c r="I161" s="92"/>
      <c r="J161" s="259"/>
      <c r="K161" s="92"/>
      <c r="L161" s="259"/>
      <c r="M161" s="271">
        <f t="shared" si="5"/>
        <v>0</v>
      </c>
      <c r="N161" s="198">
        <v>26</v>
      </c>
    </row>
    <row r="162" spans="1:14">
      <c r="A162" s="2677">
        <v>27</v>
      </c>
      <c r="B162" s="88"/>
      <c r="C162" s="2860"/>
      <c r="D162" s="1011"/>
      <c r="E162" s="2188"/>
      <c r="F162" s="2188"/>
      <c r="G162" s="400"/>
      <c r="H162" s="259"/>
      <c r="I162" s="92"/>
      <c r="J162" s="259"/>
      <c r="K162" s="92"/>
      <c r="L162" s="259"/>
      <c r="M162" s="271">
        <f t="shared" si="5"/>
        <v>0</v>
      </c>
      <c r="N162" s="198">
        <v>27</v>
      </c>
    </row>
    <row r="163" spans="1:14">
      <c r="A163" s="2677">
        <v>28</v>
      </c>
      <c r="B163" s="88"/>
      <c r="C163" s="2860"/>
      <c r="D163" s="1011"/>
      <c r="E163" s="2188"/>
      <c r="F163" s="2188"/>
      <c r="G163" s="400"/>
      <c r="H163" s="259"/>
      <c r="I163" s="92"/>
      <c r="J163" s="259"/>
      <c r="K163" s="92"/>
      <c r="L163" s="259"/>
      <c r="M163" s="271">
        <f t="shared" si="5"/>
        <v>0</v>
      </c>
      <c r="N163" s="198">
        <v>28</v>
      </c>
    </row>
    <row r="164" spans="1:14">
      <c r="A164" s="2677">
        <v>29</v>
      </c>
      <c r="B164" s="88"/>
      <c r="C164" s="2860"/>
      <c r="D164" s="1011"/>
      <c r="E164" s="2188"/>
      <c r="F164" s="2188"/>
      <c r="G164" s="400"/>
      <c r="H164" s="259"/>
      <c r="I164" s="92"/>
      <c r="J164" s="259"/>
      <c r="K164" s="92"/>
      <c r="L164" s="259"/>
      <c r="M164" s="271">
        <f t="shared" si="5"/>
        <v>0</v>
      </c>
      <c r="N164" s="198">
        <v>29</v>
      </c>
    </row>
    <row r="165" spans="1:14">
      <c r="A165" s="2677">
        <v>30</v>
      </c>
      <c r="B165" s="88"/>
      <c r="C165" s="2860"/>
      <c r="D165" s="1011"/>
      <c r="E165" s="2188"/>
      <c r="F165" s="2188"/>
      <c r="G165" s="400"/>
      <c r="H165" s="259"/>
      <c r="I165" s="92"/>
      <c r="J165" s="259"/>
      <c r="K165" s="92"/>
      <c r="L165" s="259"/>
      <c r="M165" s="271">
        <f t="shared" si="5"/>
        <v>0</v>
      </c>
      <c r="N165" s="198">
        <v>30</v>
      </c>
    </row>
    <row r="166" spans="1:14">
      <c r="A166" s="2677">
        <v>31</v>
      </c>
      <c r="B166" s="88"/>
      <c r="C166" s="2860"/>
      <c r="D166" s="1011"/>
      <c r="E166" s="2188"/>
      <c r="F166" s="2188"/>
      <c r="G166" s="400"/>
      <c r="H166" s="259"/>
      <c r="I166" s="92"/>
      <c r="J166" s="259"/>
      <c r="K166" s="92"/>
      <c r="L166" s="259"/>
      <c r="M166" s="271">
        <f t="shared" si="5"/>
        <v>0</v>
      </c>
      <c r="N166" s="198">
        <v>31</v>
      </c>
    </row>
    <row r="167" spans="1:14">
      <c r="A167" s="2677">
        <v>32</v>
      </c>
      <c r="B167" s="88"/>
      <c r="C167" s="2860"/>
      <c r="D167" s="1006"/>
      <c r="E167" s="2226"/>
      <c r="F167" s="2226"/>
      <c r="G167" s="300"/>
      <c r="H167" s="223"/>
      <c r="I167" s="220"/>
      <c r="J167" s="223"/>
      <c r="K167" s="220"/>
      <c r="L167" s="223"/>
      <c r="M167" s="271">
        <f t="shared" si="5"/>
        <v>0</v>
      </c>
      <c r="N167" s="198">
        <v>32</v>
      </c>
    </row>
    <row r="168" spans="1:14">
      <c r="A168" s="2677">
        <v>33</v>
      </c>
      <c r="B168" s="88"/>
      <c r="C168" s="2860"/>
      <c r="D168" s="1011"/>
      <c r="E168" s="2188"/>
      <c r="F168" s="2188"/>
      <c r="G168" s="400"/>
      <c r="H168" s="259"/>
      <c r="I168" s="92"/>
      <c r="J168" s="259"/>
      <c r="K168" s="92"/>
      <c r="L168" s="259"/>
      <c r="M168" s="271">
        <f t="shared" si="5"/>
        <v>0</v>
      </c>
      <c r="N168" s="198">
        <v>33</v>
      </c>
    </row>
    <row r="169" spans="1:14">
      <c r="A169" s="2677">
        <v>34</v>
      </c>
      <c r="B169" s="88"/>
      <c r="C169" s="2860"/>
      <c r="D169" s="1011"/>
      <c r="E169" s="2188"/>
      <c r="F169" s="2188"/>
      <c r="G169" s="400"/>
      <c r="H169" s="259"/>
      <c r="I169" s="92"/>
      <c r="J169" s="259"/>
      <c r="K169" s="92"/>
      <c r="L169" s="259"/>
      <c r="M169" s="271">
        <f t="shared" si="5"/>
        <v>0</v>
      </c>
      <c r="N169" s="198">
        <v>34</v>
      </c>
    </row>
    <row r="170" spans="1:14">
      <c r="A170" s="2677">
        <v>35</v>
      </c>
      <c r="B170" s="88"/>
      <c r="C170" s="2860"/>
      <c r="D170" s="1011"/>
      <c r="E170" s="2188"/>
      <c r="F170" s="2188"/>
      <c r="G170" s="400"/>
      <c r="H170" s="259"/>
      <c r="I170" s="92"/>
      <c r="J170" s="259"/>
      <c r="K170" s="92"/>
      <c r="L170" s="259"/>
      <c r="M170" s="271">
        <f t="shared" si="5"/>
        <v>0</v>
      </c>
      <c r="N170" s="198">
        <v>35</v>
      </c>
    </row>
    <row r="171" spans="1:14">
      <c r="A171" s="2677">
        <v>36</v>
      </c>
      <c r="B171" s="88"/>
      <c r="C171" s="2860"/>
      <c r="D171" s="1011"/>
      <c r="E171" s="2188"/>
      <c r="F171" s="2188"/>
      <c r="G171" s="400"/>
      <c r="H171" s="259"/>
      <c r="I171" s="92"/>
      <c r="J171" s="259"/>
      <c r="K171" s="92"/>
      <c r="L171" s="259"/>
      <c r="M171" s="271">
        <f t="shared" si="5"/>
        <v>0</v>
      </c>
      <c r="N171" s="198">
        <v>36</v>
      </c>
    </row>
    <row r="172" spans="1:14">
      <c r="A172" s="2677">
        <v>37</v>
      </c>
      <c r="B172" s="88"/>
      <c r="C172" s="2860"/>
      <c r="D172" s="1011"/>
      <c r="E172" s="2188"/>
      <c r="F172" s="2188"/>
      <c r="G172" s="400"/>
      <c r="H172" s="259"/>
      <c r="I172" s="92"/>
      <c r="J172" s="259"/>
      <c r="K172" s="92"/>
      <c r="L172" s="259"/>
      <c r="M172" s="271">
        <f t="shared" si="5"/>
        <v>0</v>
      </c>
      <c r="N172" s="198">
        <v>37</v>
      </c>
    </row>
    <row r="173" spans="1:14">
      <c r="A173" s="2677">
        <v>38</v>
      </c>
      <c r="B173" s="88"/>
      <c r="C173" s="2860"/>
      <c r="D173" s="1011"/>
      <c r="E173" s="2188"/>
      <c r="F173" s="2188"/>
      <c r="G173" s="400"/>
      <c r="H173" s="259"/>
      <c r="I173" s="92"/>
      <c r="J173" s="259"/>
      <c r="K173" s="92"/>
      <c r="L173" s="259"/>
      <c r="M173" s="271">
        <f t="shared" si="5"/>
        <v>0</v>
      </c>
      <c r="N173" s="198">
        <v>38</v>
      </c>
    </row>
    <row r="174" spans="1:14">
      <c r="A174" s="2677">
        <v>39</v>
      </c>
      <c r="B174" s="88"/>
      <c r="C174" s="2860"/>
      <c r="D174" s="1006"/>
      <c r="E174" s="2226"/>
      <c r="F174" s="2226"/>
      <c r="G174" s="300"/>
      <c r="H174" s="223"/>
      <c r="I174" s="220"/>
      <c r="J174" s="223"/>
      <c r="K174" s="220"/>
      <c r="L174" s="223"/>
      <c r="M174" s="271">
        <f t="shared" si="5"/>
        <v>0</v>
      </c>
      <c r="N174" s="198">
        <v>39</v>
      </c>
    </row>
    <row r="175" spans="1:14">
      <c r="A175" s="2520">
        <v>40</v>
      </c>
      <c r="B175" s="88"/>
      <c r="C175" s="2860"/>
      <c r="D175" s="1011"/>
      <c r="E175" s="2188"/>
      <c r="F175" s="2188"/>
      <c r="G175" s="400"/>
      <c r="H175" s="259"/>
      <c r="I175" s="92"/>
      <c r="J175" s="259"/>
      <c r="K175" s="92"/>
      <c r="L175" s="259"/>
      <c r="M175" s="271">
        <f t="shared" si="5"/>
        <v>0</v>
      </c>
      <c r="N175" s="195">
        <v>40</v>
      </c>
    </row>
    <row r="176" spans="1:14">
      <c r="A176" s="2677">
        <v>41</v>
      </c>
      <c r="B176" s="88"/>
      <c r="C176" s="2860"/>
      <c r="D176" s="1011"/>
      <c r="E176" s="2188"/>
      <c r="F176" s="2188"/>
      <c r="G176" s="400"/>
      <c r="H176" s="259"/>
      <c r="I176" s="92"/>
      <c r="J176" s="259"/>
      <c r="K176" s="92"/>
      <c r="L176" s="259"/>
      <c r="M176" s="271">
        <f t="shared" si="5"/>
        <v>0</v>
      </c>
      <c r="N176" s="198">
        <v>41</v>
      </c>
    </row>
    <row r="177" spans="1:14">
      <c r="A177" s="2677">
        <v>42</v>
      </c>
      <c r="B177" s="88"/>
      <c r="C177" s="2860"/>
      <c r="D177" s="1011"/>
      <c r="E177" s="2188"/>
      <c r="F177" s="2188"/>
      <c r="G177" s="400"/>
      <c r="H177" s="259"/>
      <c r="I177" s="92"/>
      <c r="J177" s="259"/>
      <c r="K177" s="92"/>
      <c r="L177" s="259"/>
      <c r="M177" s="271">
        <f t="shared" si="5"/>
        <v>0</v>
      </c>
      <c r="N177" s="198">
        <v>42</v>
      </c>
    </row>
    <row r="178" spans="1:14">
      <c r="A178" s="2677">
        <v>43</v>
      </c>
      <c r="B178" s="88"/>
      <c r="C178" s="2860"/>
      <c r="D178" s="1011"/>
      <c r="E178" s="2188"/>
      <c r="F178" s="2188"/>
      <c r="G178" s="400"/>
      <c r="H178" s="259"/>
      <c r="I178" s="92"/>
      <c r="J178" s="259"/>
      <c r="K178" s="92"/>
      <c r="L178" s="259"/>
      <c r="M178" s="271">
        <f t="shared" si="5"/>
        <v>0</v>
      </c>
      <c r="N178" s="198">
        <v>43</v>
      </c>
    </row>
    <row r="179" spans="1:14">
      <c r="A179" s="2677">
        <v>44</v>
      </c>
      <c r="B179" s="88"/>
      <c r="C179" s="1903"/>
      <c r="D179" s="1056"/>
      <c r="E179" s="2188"/>
      <c r="F179" s="2188"/>
      <c r="G179" s="400"/>
      <c r="H179" s="259"/>
      <c r="I179" s="92"/>
      <c r="J179" s="259"/>
      <c r="K179" s="92"/>
      <c r="L179" s="259"/>
      <c r="M179" s="271">
        <f t="shared" si="5"/>
        <v>0</v>
      </c>
      <c r="N179" s="198">
        <v>44</v>
      </c>
    </row>
    <row r="180" spans="1:14">
      <c r="A180" s="2677">
        <v>45</v>
      </c>
      <c r="B180" s="88"/>
      <c r="C180" s="76"/>
      <c r="D180" s="259"/>
      <c r="E180" s="2188"/>
      <c r="F180" s="2188"/>
      <c r="G180" s="400"/>
      <c r="H180" s="259"/>
      <c r="I180" s="92"/>
      <c r="J180" s="259"/>
      <c r="K180" s="92"/>
      <c r="L180" s="259"/>
      <c r="M180" s="271">
        <f t="shared" si="5"/>
        <v>0</v>
      </c>
      <c r="N180" s="198">
        <v>45</v>
      </c>
    </row>
    <row r="181" spans="1:14" ht="15.75" thickBot="1">
      <c r="A181" s="2039">
        <v>46</v>
      </c>
      <c r="B181" s="2230"/>
      <c r="C181" s="2713"/>
      <c r="D181" s="2951"/>
      <c r="E181" s="2077"/>
      <c r="F181" s="2188"/>
      <c r="G181" s="400"/>
      <c r="H181" s="259"/>
      <c r="I181" s="92"/>
      <c r="J181" s="259"/>
      <c r="K181" s="92"/>
      <c r="L181" s="259"/>
      <c r="M181" s="271">
        <f t="shared" si="5"/>
        <v>0</v>
      </c>
      <c r="N181" s="198">
        <v>46</v>
      </c>
    </row>
    <row r="182" spans="1:14">
      <c r="A182" s="2677">
        <v>47</v>
      </c>
      <c r="B182" s="88"/>
      <c r="C182" s="76"/>
      <c r="D182" s="223"/>
      <c r="E182" s="223"/>
      <c r="F182" s="2226"/>
      <c r="G182" s="300"/>
      <c r="H182" s="223"/>
      <c r="I182" s="220"/>
      <c r="J182" s="223"/>
      <c r="K182" s="220"/>
      <c r="L182" s="223"/>
      <c r="M182" s="271">
        <f t="shared" si="5"/>
        <v>0</v>
      </c>
      <c r="N182" s="198">
        <v>47</v>
      </c>
    </row>
    <row r="183" spans="1:14">
      <c r="A183" s="2677">
        <v>48</v>
      </c>
      <c r="B183" s="88"/>
      <c r="C183" s="76"/>
      <c r="D183" s="259"/>
      <c r="E183" s="259"/>
      <c r="F183" s="2188"/>
      <c r="G183" s="400"/>
      <c r="H183" s="259"/>
      <c r="I183" s="92"/>
      <c r="J183" s="259"/>
      <c r="K183" s="92"/>
      <c r="L183" s="259"/>
      <c r="M183" s="271">
        <f t="shared" si="5"/>
        <v>0</v>
      </c>
      <c r="N183" s="198">
        <v>48</v>
      </c>
    </row>
    <row r="184" spans="1:14">
      <c r="A184" s="2677">
        <v>49</v>
      </c>
      <c r="B184" s="88"/>
      <c r="C184" s="76"/>
      <c r="D184" s="259"/>
      <c r="E184" s="259"/>
      <c r="F184" s="2188"/>
      <c r="G184" s="400"/>
      <c r="H184" s="259"/>
      <c r="I184" s="92"/>
      <c r="J184" s="259"/>
      <c r="K184" s="92"/>
      <c r="L184" s="259"/>
      <c r="M184" s="271">
        <f t="shared" si="5"/>
        <v>0</v>
      </c>
      <c r="N184" s="198">
        <v>49</v>
      </c>
    </row>
    <row r="185" spans="1:14">
      <c r="A185" s="2677">
        <v>50</v>
      </c>
      <c r="B185" s="88"/>
      <c r="C185" s="76"/>
      <c r="D185" s="259"/>
      <c r="E185" s="259"/>
      <c r="F185" s="2188"/>
      <c r="G185" s="400"/>
      <c r="H185" s="259"/>
      <c r="I185" s="92"/>
      <c r="J185" s="259"/>
      <c r="K185" s="92"/>
      <c r="L185" s="259"/>
      <c r="M185" s="271">
        <f t="shared" si="5"/>
        <v>0</v>
      </c>
      <c r="N185" s="198">
        <v>50</v>
      </c>
    </row>
    <row r="186" spans="1:14">
      <c r="A186" s="2677">
        <v>51</v>
      </c>
      <c r="B186" s="88"/>
      <c r="C186" s="76"/>
      <c r="D186" s="223"/>
      <c r="E186" s="223"/>
      <c r="F186" s="2226"/>
      <c r="G186" s="300"/>
      <c r="H186" s="223"/>
      <c r="I186" s="220"/>
      <c r="J186" s="223"/>
      <c r="K186" s="220"/>
      <c r="L186" s="223"/>
      <c r="M186" s="271">
        <f t="shared" si="5"/>
        <v>0</v>
      </c>
      <c r="N186" s="198">
        <v>51</v>
      </c>
    </row>
    <row r="187" spans="1:14" ht="15.75" thickBot="1">
      <c r="A187" s="2756">
        <v>52</v>
      </c>
      <c r="B187" s="210"/>
      <c r="C187" s="96"/>
      <c r="D187" s="403"/>
      <c r="E187" s="403"/>
      <c r="F187" s="2757"/>
      <c r="G187" s="404"/>
      <c r="H187" s="403"/>
      <c r="I187" s="210"/>
      <c r="J187" s="403"/>
      <c r="K187" s="210"/>
      <c r="L187" s="403"/>
      <c r="M187" s="405">
        <f>SUM(M180:M186)</f>
        <v>0</v>
      </c>
      <c r="N187" s="213">
        <v>52</v>
      </c>
    </row>
    <row r="188" spans="1:14">
      <c r="A188" s="2675"/>
      <c r="F188" s="2678"/>
    </row>
    <row r="189" spans="1:14">
      <c r="A189" s="2741" t="s">
        <v>1587</v>
      </c>
      <c r="B189" s="16"/>
      <c r="C189" s="16"/>
      <c r="D189" s="16"/>
      <c r="E189" s="16"/>
      <c r="F189" s="2679"/>
      <c r="G189" s="16" t="s">
        <v>1588</v>
      </c>
      <c r="H189" s="16"/>
      <c r="I189" s="16"/>
      <c r="J189" s="16"/>
      <c r="K189" s="16"/>
      <c r="L189" s="16"/>
      <c r="M189" s="16"/>
      <c r="N189" s="16"/>
    </row>
    <row r="190" spans="1:14">
      <c r="A190" s="2675"/>
      <c r="F190" s="2678"/>
    </row>
    <row r="191" spans="1:14">
      <c r="A191" s="2675"/>
      <c r="F191" s="2678"/>
    </row>
    <row r="192" spans="1:14">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printOptions horizontalCentered="1" verticalCentered="1"/>
  <pageMargins left="0.5" right="0.5" top="0.5" bottom="0.5" header="0.5" footer="0.5"/>
  <pageSetup scale="70" orientation="portrait" r:id="rId1"/>
  <headerFooter alignWithMargins="0"/>
  <rowBreaks count="2" manualBreakCount="2">
    <brk id="62" max="16383" man="1"/>
    <brk id="127" max="16383" man="1"/>
  </rowBreaks>
  <colBreaks count="1" manualBreakCount="1">
    <brk id="6" max="1048575" man="1"/>
  </colBreaks>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pageSetUpPr fitToPage="1"/>
  </sheetPr>
  <dimension ref="A1:F200"/>
  <sheetViews>
    <sheetView view="pageBreakPreview" zoomScale="50" zoomScaleNormal="100" zoomScaleSheetLayoutView="50" workbookViewId="0">
      <selection activeCell="B40" sqref="B40"/>
    </sheetView>
  </sheetViews>
  <sheetFormatPr defaultColWidth="9.6640625" defaultRowHeight="15"/>
  <cols>
    <col min="1" max="1" width="20.6640625" style="13" customWidth="1"/>
    <col min="2" max="2" width="75.6640625" style="13" customWidth="1"/>
    <col min="3" max="3" width="9.6640625" style="13"/>
    <col min="4" max="5" width="16.6640625" style="13" customWidth="1"/>
    <col min="6" max="16384" width="9.6640625" style="13"/>
  </cols>
  <sheetData>
    <row r="1" spans="1:5" ht="18.75" thickBot="1">
      <c r="A1" s="412" t="str">
        <f>'Data Sheet'!A66</f>
        <v xml:space="preserve">Annual Report of Niagara Mohawk Power Corporation </v>
      </c>
      <c r="B1" s="412"/>
      <c r="C1" s="412"/>
      <c r="D1" s="412"/>
      <c r="E1" s="413" t="str">
        <f>'Data Sheet'!A6</f>
        <v>Year ended December 31, 2024</v>
      </c>
    </row>
    <row r="2" spans="1:5" ht="18">
      <c r="A2" s="639"/>
      <c r="B2" s="640"/>
      <c r="C2" s="640"/>
      <c r="D2" s="640"/>
      <c r="E2" s="641"/>
    </row>
    <row r="3" spans="1:5" ht="16.5" customHeight="1">
      <c r="A3" s="3501" t="s">
        <v>1738</v>
      </c>
      <c r="B3" s="3495"/>
      <c r="C3" s="3495"/>
      <c r="D3" s="3495"/>
      <c r="E3" s="3502"/>
    </row>
    <row r="4" spans="1:5" ht="16.5" customHeight="1">
      <c r="A4" s="642"/>
      <c r="B4" s="412"/>
      <c r="C4" s="412"/>
      <c r="D4" s="412"/>
      <c r="E4" s="643"/>
    </row>
    <row r="5" spans="1:5" ht="48.75" customHeight="1">
      <c r="A5" s="3498" t="s">
        <v>1739</v>
      </c>
      <c r="B5" s="3499"/>
      <c r="C5" s="3499"/>
      <c r="D5" s="3499"/>
      <c r="E5" s="3500"/>
    </row>
    <row r="6" spans="1:5" ht="15.75" thickBot="1">
      <c r="A6" s="71"/>
      <c r="E6" s="72"/>
    </row>
    <row r="7" spans="1:5" ht="18">
      <c r="A7" s="644"/>
      <c r="B7" s="640"/>
      <c r="C7" s="640"/>
      <c r="D7" s="644"/>
      <c r="E7" s="641"/>
    </row>
    <row r="8" spans="1:5" ht="18">
      <c r="A8" s="645" t="s">
        <v>1740</v>
      </c>
      <c r="B8" s="646" t="s">
        <v>1741</v>
      </c>
      <c r="C8" s="414"/>
      <c r="D8" s="645" t="s">
        <v>1742</v>
      </c>
      <c r="E8" s="647" t="s">
        <v>1743</v>
      </c>
    </row>
    <row r="9" spans="1:5" ht="18">
      <c r="A9" s="648" t="s">
        <v>1744</v>
      </c>
      <c r="B9" s="412"/>
      <c r="C9" s="412"/>
      <c r="D9" s="648" t="s">
        <v>1744</v>
      </c>
      <c r="E9" s="649" t="s">
        <v>1744</v>
      </c>
    </row>
    <row r="10" spans="1:5" ht="18.75" thickBot="1">
      <c r="A10" s="650"/>
      <c r="B10" s="651"/>
      <c r="C10" s="651"/>
      <c r="D10" s="650"/>
      <c r="E10" s="652"/>
    </row>
    <row r="11" spans="1:5">
      <c r="A11" s="1577"/>
      <c r="C11" s="9"/>
      <c r="D11" s="569"/>
      <c r="E11" s="554"/>
    </row>
    <row r="12" spans="1:5">
      <c r="A12" s="1707">
        <v>1</v>
      </c>
      <c r="B12" s="1466"/>
      <c r="C12" s="9"/>
      <c r="D12" s="569"/>
      <c r="E12" s="1600"/>
    </row>
    <row r="13" spans="1:5">
      <c r="A13" s="1708"/>
      <c r="B13" s="1466"/>
      <c r="C13" s="1466"/>
      <c r="D13" s="1709"/>
      <c r="E13" s="1710"/>
    </row>
    <row r="14" spans="1:5">
      <c r="A14" s="557"/>
      <c r="B14" s="9"/>
      <c r="C14" s="9"/>
      <c r="D14" s="569"/>
      <c r="E14" s="554"/>
    </row>
    <row r="15" spans="1:5">
      <c r="A15" s="557"/>
      <c r="B15" s="9"/>
      <c r="C15" s="9"/>
      <c r="D15" s="569"/>
      <c r="E15" s="554"/>
    </row>
    <row r="16" spans="1:5">
      <c r="A16" s="557"/>
      <c r="B16" s="9"/>
      <c r="C16" s="9"/>
      <c r="D16" s="569"/>
      <c r="E16" s="554"/>
    </row>
    <row r="17" spans="1:5">
      <c r="A17" s="557"/>
      <c r="B17" s="9"/>
      <c r="C17" s="9"/>
      <c r="D17" s="569"/>
      <c r="E17" s="554"/>
    </row>
    <row r="18" spans="1:5">
      <c r="A18" s="557"/>
      <c r="B18" s="9"/>
      <c r="C18" s="9"/>
      <c r="D18" s="569"/>
      <c r="E18" s="554"/>
    </row>
    <row r="19" spans="1:5">
      <c r="A19" s="557"/>
      <c r="B19" s="9"/>
      <c r="C19" s="9"/>
      <c r="D19" s="569"/>
      <c r="E19" s="554"/>
    </row>
    <row r="20" spans="1:5">
      <c r="A20" s="557"/>
      <c r="B20" s="9"/>
      <c r="C20" s="9"/>
      <c r="D20" s="569"/>
      <c r="E20" s="554"/>
    </row>
    <row r="21" spans="1:5">
      <c r="A21" s="557"/>
      <c r="B21" s="9"/>
      <c r="C21" s="9"/>
      <c r="D21" s="569"/>
      <c r="E21" s="554"/>
    </row>
    <row r="22" spans="1:5">
      <c r="A22" s="557"/>
      <c r="B22" s="9"/>
      <c r="C22" s="9"/>
      <c r="D22" s="569"/>
      <c r="E22" s="554"/>
    </row>
    <row r="23" spans="1:5">
      <c r="A23" s="557"/>
      <c r="B23" s="9"/>
      <c r="C23" s="9"/>
      <c r="D23" s="569"/>
      <c r="E23" s="554"/>
    </row>
    <row r="24" spans="1:5">
      <c r="A24" s="557"/>
      <c r="B24" s="9"/>
      <c r="C24" s="9"/>
      <c r="D24" s="569"/>
      <c r="E24" s="554"/>
    </row>
    <row r="25" spans="1:5">
      <c r="A25" s="557"/>
      <c r="B25" s="9"/>
      <c r="C25" s="9"/>
      <c r="D25" s="569"/>
      <c r="E25" s="554"/>
    </row>
    <row r="26" spans="1:5">
      <c r="A26" s="557"/>
      <c r="B26" s="9"/>
      <c r="C26" s="9"/>
      <c r="D26" s="569"/>
      <c r="E26" s="554"/>
    </row>
    <row r="27" spans="1:5">
      <c r="A27" s="557"/>
      <c r="B27" s="9"/>
      <c r="C27" s="9"/>
      <c r="D27" s="569"/>
      <c r="E27" s="554"/>
    </row>
    <row r="28" spans="1:5">
      <c r="A28" s="557"/>
      <c r="B28" s="9"/>
      <c r="C28" s="9"/>
      <c r="D28" s="569"/>
      <c r="E28" s="554"/>
    </row>
    <row r="29" spans="1:5">
      <c r="A29" s="557"/>
      <c r="B29" s="9"/>
      <c r="C29" s="9"/>
      <c r="D29" s="569"/>
      <c r="E29" s="554"/>
    </row>
    <row r="30" spans="1:5">
      <c r="A30" s="557"/>
      <c r="B30" s="9"/>
      <c r="C30" s="9"/>
      <c r="D30" s="569"/>
      <c r="E30" s="554"/>
    </row>
    <row r="31" spans="1:5">
      <c r="A31" s="557"/>
      <c r="B31" s="9"/>
      <c r="C31" s="9"/>
      <c r="D31" s="569"/>
      <c r="E31" s="554"/>
    </row>
    <row r="32" spans="1:5">
      <c r="A32" s="557"/>
      <c r="B32" s="9"/>
      <c r="C32" s="9"/>
      <c r="D32" s="569"/>
      <c r="E32" s="554"/>
    </row>
    <row r="33" spans="1:5">
      <c r="A33" s="557"/>
      <c r="B33" s="9"/>
      <c r="C33" s="9"/>
      <c r="D33" s="569"/>
      <c r="E33" s="554"/>
    </row>
    <row r="34" spans="1:5">
      <c r="A34" s="557"/>
      <c r="B34" s="9"/>
      <c r="C34" s="9"/>
      <c r="D34" s="569"/>
      <c r="E34" s="554"/>
    </row>
    <row r="35" spans="1:5">
      <c r="A35" s="557"/>
      <c r="B35" s="9"/>
      <c r="C35" s="9"/>
      <c r="D35" s="569"/>
      <c r="E35" s="554"/>
    </row>
    <row r="36" spans="1:5">
      <c r="A36" s="557"/>
      <c r="B36" s="9"/>
      <c r="C36" s="9"/>
      <c r="D36" s="569"/>
      <c r="E36" s="554"/>
    </row>
    <row r="37" spans="1:5">
      <c r="A37" s="557"/>
      <c r="B37" s="9"/>
      <c r="C37" s="9"/>
      <c r="D37" s="569"/>
      <c r="E37" s="554"/>
    </row>
    <row r="38" spans="1:5">
      <c r="A38" s="557"/>
      <c r="B38" s="9"/>
      <c r="C38" s="9"/>
      <c r="D38" s="569"/>
      <c r="E38" s="554"/>
    </row>
    <row r="39" spans="1:5">
      <c r="A39" s="557"/>
      <c r="B39" s="9"/>
      <c r="C39" s="9"/>
      <c r="D39" s="569"/>
      <c r="E39" s="554"/>
    </row>
    <row r="40" spans="1:5">
      <c r="A40" s="557"/>
      <c r="B40" s="9"/>
      <c r="C40" s="9"/>
      <c r="D40" s="569"/>
      <c r="E40" s="554"/>
    </row>
    <row r="41" spans="1:5">
      <c r="A41" s="557"/>
      <c r="B41" s="9"/>
      <c r="C41" s="9"/>
      <c r="D41" s="569"/>
      <c r="E41" s="554"/>
    </row>
    <row r="42" spans="1:5">
      <c r="A42" s="557"/>
      <c r="B42" s="9"/>
      <c r="C42" s="9"/>
      <c r="D42" s="569"/>
      <c r="E42" s="554"/>
    </row>
    <row r="43" spans="1:5">
      <c r="A43" s="557"/>
      <c r="B43" s="9"/>
      <c r="C43" s="9"/>
      <c r="D43" s="569"/>
      <c r="E43" s="554"/>
    </row>
    <row r="44" spans="1:5">
      <c r="A44" s="557"/>
      <c r="B44" s="9"/>
      <c r="C44" s="9"/>
      <c r="D44" s="569"/>
      <c r="E44" s="554"/>
    </row>
    <row r="45" spans="1:5">
      <c r="A45" s="557"/>
      <c r="B45" s="9"/>
      <c r="C45" s="9"/>
      <c r="D45" s="569"/>
      <c r="E45" s="554"/>
    </row>
    <row r="46" spans="1:5">
      <c r="A46" s="557"/>
      <c r="B46" s="9"/>
      <c r="C46" s="9"/>
      <c r="D46" s="569"/>
      <c r="E46" s="554"/>
    </row>
    <row r="47" spans="1:5">
      <c r="A47" s="557"/>
      <c r="B47" s="9"/>
      <c r="C47" s="9"/>
      <c r="D47" s="569"/>
      <c r="E47" s="554"/>
    </row>
    <row r="48" spans="1:5">
      <c r="A48" s="557"/>
      <c r="B48" s="9"/>
      <c r="C48" s="9"/>
      <c r="D48" s="569"/>
      <c r="E48" s="554"/>
    </row>
    <row r="49" spans="1:5">
      <c r="A49" s="557"/>
      <c r="B49" s="9"/>
      <c r="C49" s="9"/>
      <c r="D49" s="569"/>
      <c r="E49" s="554"/>
    </row>
    <row r="50" spans="1:5">
      <c r="A50" s="557"/>
      <c r="B50" s="9"/>
      <c r="C50" s="9"/>
      <c r="D50" s="569"/>
      <c r="E50" s="554"/>
    </row>
    <row r="51" spans="1:5">
      <c r="A51" s="557"/>
      <c r="B51" s="9"/>
      <c r="C51" s="9"/>
      <c r="D51" s="569"/>
      <c r="E51" s="554"/>
    </row>
    <row r="52" spans="1:5">
      <c r="A52" s="557"/>
      <c r="B52" s="9"/>
      <c r="C52" s="9"/>
      <c r="D52" s="569"/>
      <c r="E52" s="554"/>
    </row>
    <row r="53" spans="1:5">
      <c r="A53" s="557"/>
      <c r="B53" s="9"/>
      <c r="C53" s="9"/>
      <c r="D53" s="569"/>
      <c r="E53" s="554"/>
    </row>
    <row r="54" spans="1:5">
      <c r="A54" s="557"/>
      <c r="B54" s="9"/>
      <c r="C54" s="9"/>
      <c r="D54" s="569"/>
      <c r="E54" s="554"/>
    </row>
    <row r="55" spans="1:5">
      <c r="A55" s="557"/>
      <c r="B55" s="9"/>
      <c r="C55" s="9"/>
      <c r="D55" s="569"/>
      <c r="E55" s="554"/>
    </row>
    <row r="56" spans="1:5">
      <c r="A56" s="557"/>
      <c r="B56" s="9"/>
      <c r="C56" s="9"/>
      <c r="D56" s="569"/>
      <c r="E56" s="554"/>
    </row>
    <row r="57" spans="1:5">
      <c r="A57" s="557"/>
      <c r="B57" s="9"/>
      <c r="C57" s="9"/>
      <c r="D57" s="569"/>
      <c r="E57" s="554"/>
    </row>
    <row r="58" spans="1:5">
      <c r="A58" s="557"/>
      <c r="B58" s="9"/>
      <c r="C58" s="9"/>
      <c r="D58" s="569"/>
      <c r="E58" s="554"/>
    </row>
    <row r="59" spans="1:5">
      <c r="A59" s="557"/>
      <c r="B59" s="9"/>
      <c r="C59" s="9"/>
      <c r="D59" s="569"/>
      <c r="E59" s="554"/>
    </row>
    <row r="60" spans="1:5">
      <c r="A60" s="557"/>
      <c r="B60" s="9"/>
      <c r="C60" s="9"/>
      <c r="D60" s="569"/>
      <c r="E60" s="554"/>
    </row>
    <row r="61" spans="1:5">
      <c r="A61" s="557"/>
      <c r="B61" s="9"/>
      <c r="C61" s="9"/>
      <c r="D61" s="569"/>
      <c r="E61" s="554"/>
    </row>
    <row r="62" spans="1:5">
      <c r="A62" s="557"/>
      <c r="B62" s="9"/>
      <c r="C62" s="9"/>
      <c r="D62" s="569"/>
      <c r="E62" s="554"/>
    </row>
    <row r="63" spans="1:5">
      <c r="A63" s="557"/>
      <c r="B63" s="9"/>
      <c r="C63" s="9"/>
      <c r="D63" s="569"/>
      <c r="E63" s="554"/>
    </row>
    <row r="64" spans="1:5">
      <c r="A64" s="557"/>
      <c r="B64" s="9"/>
      <c r="C64" s="9"/>
      <c r="D64" s="569"/>
      <c r="E64" s="554"/>
    </row>
    <row r="65" spans="1:5">
      <c r="A65" s="557"/>
      <c r="B65" s="9"/>
      <c r="C65" s="9"/>
      <c r="D65" s="569"/>
      <c r="E65" s="554"/>
    </row>
    <row r="66" spans="1:5">
      <c r="A66" s="557"/>
      <c r="B66" s="9"/>
      <c r="C66" s="9"/>
      <c r="D66" s="569"/>
      <c r="E66" s="554"/>
    </row>
    <row r="67" spans="1:5">
      <c r="A67" s="557"/>
      <c r="B67" s="9"/>
      <c r="C67" s="9"/>
      <c r="D67" s="569"/>
      <c r="E67" s="554"/>
    </row>
    <row r="68" spans="1:5">
      <c r="A68" s="557"/>
      <c r="B68" s="9"/>
      <c r="C68" s="9"/>
      <c r="D68" s="569"/>
      <c r="E68" s="554"/>
    </row>
    <row r="69" spans="1:5">
      <c r="A69" s="557"/>
      <c r="B69" s="9"/>
      <c r="C69" s="9"/>
      <c r="D69" s="569"/>
      <c r="E69" s="554"/>
    </row>
    <row r="70" spans="1:5">
      <c r="A70" s="557"/>
      <c r="B70" s="9"/>
      <c r="C70" s="9"/>
      <c r="D70" s="569"/>
      <c r="E70" s="554"/>
    </row>
    <row r="71" spans="1:5">
      <c r="A71" s="557"/>
      <c r="B71" s="9"/>
      <c r="C71" s="9"/>
      <c r="D71" s="569"/>
      <c r="E71" s="554"/>
    </row>
    <row r="72" spans="1:5">
      <c r="A72" s="557"/>
      <c r="B72" s="9"/>
      <c r="C72" s="9"/>
      <c r="D72" s="569"/>
      <c r="E72" s="554"/>
    </row>
    <row r="73" spans="1:5">
      <c r="A73" s="557"/>
      <c r="B73" s="9"/>
      <c r="C73" s="9"/>
      <c r="D73" s="569"/>
      <c r="E73" s="554"/>
    </row>
    <row r="74" spans="1:5" ht="15.75" thickBot="1">
      <c r="A74" s="570"/>
      <c r="B74" s="555"/>
      <c r="C74" s="555"/>
      <c r="D74" s="571"/>
      <c r="E74" s="556"/>
    </row>
    <row r="75" spans="1:5" ht="18">
      <c r="A75" s="16" t="s">
        <v>1745</v>
      </c>
      <c r="B75" s="414"/>
      <c r="C75" s="16"/>
      <c r="D75" s="16"/>
      <c r="E75" s="16"/>
    </row>
    <row r="81" spans="2:2">
      <c r="B81"/>
    </row>
    <row r="82" spans="2:2">
      <c r="B82"/>
    </row>
    <row r="83" spans="2:2">
      <c r="B83"/>
    </row>
    <row r="84" spans="2:2">
      <c r="B84"/>
    </row>
    <row r="85" spans="2:2">
      <c r="B85"/>
    </row>
    <row r="86" spans="2:2">
      <c r="B86"/>
    </row>
    <row r="87" spans="2:2">
      <c r="B87"/>
    </row>
    <row r="88" spans="2:2">
      <c r="B88"/>
    </row>
    <row r="125" spans="1:5" ht="15.75" thickBot="1"/>
    <row r="126" spans="1:5">
      <c r="A126" s="1962"/>
      <c r="B126" s="2197"/>
      <c r="C126" s="2197"/>
      <c r="D126" s="2197"/>
      <c r="E126" s="1964"/>
    </row>
    <row r="127" spans="1:5">
      <c r="A127" s="2511"/>
      <c r="E127" s="2678"/>
    </row>
    <row r="128" spans="1:5">
      <c r="A128" s="2511"/>
      <c r="E128" s="2678"/>
    </row>
    <row r="129" spans="1:6">
      <c r="A129" s="2511"/>
      <c r="E129" s="2678"/>
    </row>
    <row r="130" spans="1:6">
      <c r="A130" s="2511"/>
      <c r="E130" s="2678"/>
    </row>
    <row r="131" spans="1:6">
      <c r="A131" s="2511"/>
      <c r="E131" s="2678"/>
    </row>
    <row r="132" spans="1:6">
      <c r="A132" s="2511"/>
      <c r="C132" s="2850"/>
      <c r="D132" s="2850"/>
      <c r="E132" s="2678"/>
    </row>
    <row r="133" spans="1:6">
      <c r="A133" s="2511"/>
      <c r="C133" s="1097"/>
      <c r="D133" s="1097"/>
      <c r="E133" s="2678"/>
    </row>
    <row r="134" spans="1:6">
      <c r="A134" s="2511"/>
      <c r="C134" s="1097"/>
      <c r="D134" s="1097"/>
      <c r="E134" s="2678"/>
    </row>
    <row r="135" spans="1:6">
      <c r="A135" s="2511"/>
      <c r="C135" s="1097"/>
      <c r="D135" s="1097"/>
      <c r="E135" s="2678"/>
    </row>
    <row r="136" spans="1:6">
      <c r="A136" s="2511"/>
      <c r="C136" s="1097"/>
      <c r="D136" s="1097"/>
      <c r="E136" s="2678"/>
      <c r="F136" s="2678"/>
    </row>
    <row r="137" spans="1:6">
      <c r="A137" s="2511"/>
      <c r="C137" s="1097"/>
      <c r="D137" s="1097"/>
      <c r="E137" s="2678"/>
      <c r="F137" s="2678"/>
    </row>
    <row r="138" spans="1:6">
      <c r="A138" s="2511"/>
      <c r="C138" s="1097"/>
      <c r="D138" s="1097"/>
      <c r="E138" s="2678"/>
      <c r="F138" s="2678"/>
    </row>
    <row r="139" spans="1:6">
      <c r="A139" s="2511"/>
      <c r="C139" s="1097"/>
      <c r="D139" s="1097"/>
      <c r="E139" s="2678"/>
      <c r="F139" s="2678"/>
    </row>
    <row r="140" spans="1:6">
      <c r="A140" s="2511"/>
      <c r="C140" s="1097"/>
      <c r="D140" s="1097"/>
      <c r="E140" s="2678"/>
      <c r="F140" s="2678"/>
    </row>
    <row r="141" spans="1:6">
      <c r="A141" s="2511"/>
      <c r="C141" s="1097"/>
      <c r="D141" s="1097"/>
      <c r="E141" s="2678"/>
      <c r="F141" s="2678"/>
    </row>
    <row r="142" spans="1:6">
      <c r="A142" s="2511"/>
      <c r="C142" s="1097"/>
      <c r="D142" s="1097"/>
      <c r="E142" s="2678"/>
      <c r="F142" s="2678"/>
    </row>
    <row r="143" spans="1:6">
      <c r="A143" s="2511"/>
      <c r="C143" s="1097"/>
      <c r="D143" s="1097"/>
      <c r="E143" s="2678"/>
      <c r="F143" s="2678"/>
    </row>
    <row r="144" spans="1:6">
      <c r="A144" s="2511"/>
      <c r="C144" s="1097"/>
      <c r="D144" s="1097"/>
      <c r="E144" s="2678"/>
      <c r="F144" s="2678"/>
    </row>
    <row r="145" spans="1:6">
      <c r="A145" s="2511"/>
      <c r="C145" s="1097"/>
      <c r="D145" s="1097"/>
      <c r="E145" s="2678"/>
      <c r="F145" s="2678"/>
    </row>
    <row r="146" spans="1:6">
      <c r="A146" s="2511"/>
      <c r="C146" s="1097"/>
      <c r="D146" s="1097"/>
      <c r="E146" s="2678"/>
      <c r="F146" s="2678"/>
    </row>
    <row r="147" spans="1:6">
      <c r="A147" s="2511"/>
      <c r="C147" s="1097"/>
      <c r="D147" s="1097"/>
      <c r="E147" s="2678"/>
      <c r="F147" s="2678"/>
    </row>
    <row r="148" spans="1:6">
      <c r="A148" s="2511"/>
      <c r="C148" s="1097"/>
      <c r="D148" s="1097"/>
      <c r="E148" s="2678"/>
      <c r="F148" s="2678"/>
    </row>
    <row r="149" spans="1:6">
      <c r="A149" s="2511"/>
      <c r="C149" s="1097"/>
      <c r="D149" s="1097"/>
      <c r="E149" s="2678"/>
      <c r="F149" s="2678"/>
    </row>
    <row r="150" spans="1:6">
      <c r="A150" s="2511"/>
      <c r="C150" s="1097"/>
      <c r="D150" s="1097"/>
      <c r="E150" s="2678"/>
      <c r="F150" s="2678"/>
    </row>
    <row r="151" spans="1:6">
      <c r="A151" s="2511"/>
      <c r="C151" s="1097"/>
      <c r="D151" s="1097"/>
      <c r="E151" s="2678"/>
      <c r="F151" s="2678"/>
    </row>
    <row r="152" spans="1:6">
      <c r="A152" s="2511"/>
      <c r="C152" s="1097"/>
      <c r="D152" s="1097"/>
      <c r="E152" s="2678"/>
      <c r="F152" s="2678"/>
    </row>
    <row r="153" spans="1:6">
      <c r="A153" s="2511"/>
      <c r="C153" s="1097"/>
      <c r="D153" s="1097"/>
      <c r="E153" s="2678"/>
      <c r="F153" s="2678"/>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2">
    <mergeCell ref="A5:E5"/>
    <mergeCell ref="A3:E3"/>
  </mergeCells>
  <printOptions horizontalCentered="1" verticalCentered="1"/>
  <pageMargins left="0.5" right="0.5" top="0.5" bottom="0.5" header="0.5" footer="0.5"/>
  <pageSetup scale="58" orientation="portrait" r:id="rId1"/>
  <headerFooter alignWithMargins="0"/>
  <customProperties>
    <customPr name="_pios_id" r:id="rId2"/>
  </customPropertie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ransitionEvaluation="1">
    <tabColor rgb="FF92D050"/>
  </sheetPr>
  <dimension ref="A1:Z235"/>
  <sheetViews>
    <sheetView view="pageBreakPreview" topLeftCell="C1" zoomScale="70" zoomScaleNormal="50" zoomScaleSheetLayoutView="70" workbookViewId="0">
      <selection activeCell="I1" sqref="I1:V1048576"/>
    </sheetView>
  </sheetViews>
  <sheetFormatPr defaultColWidth="9.6640625" defaultRowHeight="15"/>
  <cols>
    <col min="1" max="1" width="4.6640625" style="13" customWidth="1"/>
    <col min="2" max="2" width="44.6640625" style="13" customWidth="1"/>
    <col min="3" max="3" width="18.6640625" style="13" customWidth="1"/>
    <col min="4" max="4" width="15.6640625" style="13" customWidth="1"/>
    <col min="5" max="5" width="17.6640625" style="13" customWidth="1"/>
    <col min="6" max="6" width="15" style="13" customWidth="1"/>
    <col min="7" max="7" width="17" style="13" bestFit="1" customWidth="1"/>
    <col min="8" max="8" width="18.44140625" style="13" customWidth="1"/>
    <col min="9" max="9" width="18.44140625" customWidth="1"/>
    <col min="10" max="13" width="15" customWidth="1"/>
    <col min="14" max="14" width="16.6640625" customWidth="1"/>
    <col min="17" max="17" width="15.44140625" bestFit="1" customWidth="1"/>
    <col min="19" max="19" width="16.6640625" customWidth="1"/>
    <col min="23" max="24" width="9.6640625" style="13"/>
    <col min="25" max="25" width="18.6640625" style="13" customWidth="1"/>
    <col min="26" max="16384" width="9.6640625" style="13"/>
  </cols>
  <sheetData>
    <row r="1" spans="1:26" ht="15.75" thickBot="1">
      <c r="A1" s="31" t="s">
        <v>1757</v>
      </c>
      <c r="B1" s="66"/>
      <c r="C1" s="66"/>
      <c r="D1" s="188" t="s">
        <v>1307</v>
      </c>
      <c r="E1" s="66"/>
      <c r="F1" s="188" t="s">
        <v>1759</v>
      </c>
      <c r="G1" s="215" t="s">
        <v>1760</v>
      </c>
      <c r="X1" s="3676" t="s">
        <v>5011</v>
      </c>
      <c r="Y1" s="3677"/>
    </row>
    <row r="2" spans="1:26" ht="15.75" thickBot="1">
      <c r="A2" s="71" t="str">
        <f>'Data Sheet'!$C$25</f>
        <v xml:space="preserve">Niagara Mohawk Power Corporation </v>
      </c>
      <c r="D2" s="90" t="s">
        <v>5792</v>
      </c>
      <c r="F2" s="90" t="s">
        <v>1761</v>
      </c>
      <c r="G2" s="82"/>
      <c r="X2" s="1875" t="s">
        <v>5012</v>
      </c>
      <c r="Y2" s="1876" t="s">
        <v>4998</v>
      </c>
    </row>
    <row r="3" spans="1:26" ht="15" customHeight="1">
      <c r="A3" s="71"/>
      <c r="D3" s="90" t="s">
        <v>1121</v>
      </c>
      <c r="F3" s="559" t="str">
        <f>'Data Sheet'!$C$40</f>
        <v>April 30, 2025</v>
      </c>
      <c r="G3" s="952" t="str">
        <f>'Data Sheet'!$C$38</f>
        <v>December 31, 2024</v>
      </c>
      <c r="W3" s="1695"/>
      <c r="X3" s="1866"/>
      <c r="Y3" s="1866"/>
      <c r="Z3" s="1695"/>
    </row>
    <row r="4" spans="1:26" ht="15" customHeight="1">
      <c r="A4" s="1245" t="s">
        <v>1591</v>
      </c>
      <c r="B4" s="284"/>
      <c r="C4" s="284"/>
      <c r="D4" s="284"/>
      <c r="E4" s="284"/>
      <c r="F4" s="284"/>
      <c r="G4" s="1246"/>
      <c r="W4" s="1695"/>
      <c r="X4" s="1695"/>
      <c r="Y4" s="1924">
        <f>SUM(Y5:Y4995)</f>
        <v>0</v>
      </c>
      <c r="Z4" s="1695"/>
    </row>
    <row r="5" spans="1:26">
      <c r="A5" s="86"/>
      <c r="B5" s="87"/>
      <c r="C5" s="87"/>
      <c r="D5" s="87"/>
      <c r="E5" s="87"/>
      <c r="F5" s="87"/>
      <c r="G5" s="84"/>
    </row>
    <row r="6" spans="1:26">
      <c r="A6" s="71"/>
      <c r="B6" s="13" t="s">
        <v>1800</v>
      </c>
      <c r="G6" s="72"/>
    </row>
    <row r="7" spans="1:26">
      <c r="A7" s="71"/>
      <c r="B7" s="13" t="s">
        <v>510</v>
      </c>
      <c r="G7" s="72"/>
    </row>
    <row r="8" spans="1:26">
      <c r="A8" s="71"/>
      <c r="B8" s="13" t="s">
        <v>1801</v>
      </c>
      <c r="G8" s="72"/>
    </row>
    <row r="9" spans="1:26">
      <c r="A9" s="71"/>
      <c r="B9" s="13" t="s">
        <v>193</v>
      </c>
      <c r="G9" s="72"/>
    </row>
    <row r="10" spans="1:26">
      <c r="A10" s="71"/>
      <c r="B10" s="13" t="s">
        <v>4453</v>
      </c>
      <c r="G10" s="72" t="s">
        <v>1746</v>
      </c>
      <c r="H10" s="13" t="s">
        <v>1746</v>
      </c>
    </row>
    <row r="11" spans="1:26">
      <c r="A11" s="71"/>
      <c r="B11" s="13" t="s">
        <v>4197</v>
      </c>
      <c r="G11" s="72"/>
    </row>
    <row r="12" spans="1:26">
      <c r="A12" s="71"/>
      <c r="B12" s="13" t="s">
        <v>4241</v>
      </c>
      <c r="G12" s="72"/>
    </row>
    <row r="13" spans="1:26">
      <c r="A13" s="71"/>
      <c r="B13" s="13" t="s">
        <v>4198</v>
      </c>
      <c r="G13" s="72"/>
    </row>
    <row r="14" spans="1:26">
      <c r="A14" s="71"/>
      <c r="B14" s="13" t="s">
        <v>4242</v>
      </c>
      <c r="G14" s="72"/>
    </row>
    <row r="15" spans="1:26">
      <c r="A15" s="71"/>
      <c r="G15" s="72"/>
    </row>
    <row r="16" spans="1:26">
      <c r="A16" s="194"/>
      <c r="B16" s="88"/>
      <c r="C16" s="526" t="s">
        <v>3833</v>
      </c>
      <c r="D16" s="903" t="s">
        <v>1419</v>
      </c>
      <c r="E16" s="190"/>
      <c r="F16" s="88"/>
      <c r="G16" s="89"/>
    </row>
    <row r="17" spans="1:8">
      <c r="A17" s="196"/>
      <c r="B17" s="245" t="s">
        <v>1420</v>
      </c>
      <c r="C17" s="245" t="s">
        <v>3834</v>
      </c>
      <c r="D17" s="245" t="s">
        <v>163</v>
      </c>
      <c r="E17" s="245" t="s">
        <v>1795</v>
      </c>
      <c r="F17" s="245" t="s">
        <v>513</v>
      </c>
      <c r="G17" s="195" t="s">
        <v>3104</v>
      </c>
    </row>
    <row r="18" spans="1:8">
      <c r="A18" s="196" t="s">
        <v>545</v>
      </c>
      <c r="B18" s="245" t="s">
        <v>1641</v>
      </c>
      <c r="C18" s="245" t="s">
        <v>4243</v>
      </c>
      <c r="D18" s="245" t="s">
        <v>2161</v>
      </c>
      <c r="E18" s="90"/>
      <c r="F18" s="90"/>
      <c r="G18" s="195" t="s">
        <v>2434</v>
      </c>
    </row>
    <row r="19" spans="1:8">
      <c r="A19" s="197" t="s">
        <v>1421</v>
      </c>
      <c r="B19" s="277" t="s">
        <v>3454</v>
      </c>
      <c r="C19" s="266" t="s">
        <v>2936</v>
      </c>
      <c r="D19" s="277" t="s">
        <v>2937</v>
      </c>
      <c r="E19" s="277" t="s">
        <v>2938</v>
      </c>
      <c r="F19" s="277" t="s">
        <v>518</v>
      </c>
      <c r="G19" s="198" t="s">
        <v>533</v>
      </c>
    </row>
    <row r="20" spans="1:8">
      <c r="A20" s="196">
        <v>1</v>
      </c>
      <c r="B20" s="83" t="s">
        <v>5094</v>
      </c>
      <c r="C20" s="2043">
        <v>6118059</v>
      </c>
      <c r="D20" s="1755">
        <v>0</v>
      </c>
      <c r="E20" s="1751">
        <v>0</v>
      </c>
      <c r="F20" s="1473">
        <v>0</v>
      </c>
      <c r="G20" s="1603">
        <f>C20-E20+F20</f>
        <v>6118059</v>
      </c>
      <c r="H20" s="1701"/>
    </row>
    <row r="21" spans="1:8">
      <c r="A21" s="196">
        <v>2</v>
      </c>
      <c r="B21" s="77" t="s">
        <v>6130</v>
      </c>
      <c r="C21" s="2044">
        <v>403469</v>
      </c>
      <c r="D21" s="1756">
        <v>0</v>
      </c>
      <c r="E21" s="1474">
        <v>0</v>
      </c>
      <c r="F21" s="1473">
        <v>0</v>
      </c>
      <c r="G21" s="1603">
        <f t="shared" ref="G21:G60" si="0">C21-E21+F21</f>
        <v>403469</v>
      </c>
      <c r="H21" s="1701"/>
    </row>
    <row r="22" spans="1:8">
      <c r="A22" s="196">
        <v>3</v>
      </c>
      <c r="B22" s="77" t="s">
        <v>5095</v>
      </c>
      <c r="C22" s="2046">
        <v>0</v>
      </c>
      <c r="D22" s="1756">
        <v>182</v>
      </c>
      <c r="E22" s="1474">
        <v>12421446</v>
      </c>
      <c r="F22" s="1473">
        <v>12421446</v>
      </c>
      <c r="G22" s="1603">
        <f t="shared" si="0"/>
        <v>0</v>
      </c>
      <c r="H22" s="1701"/>
    </row>
    <row r="23" spans="1:8">
      <c r="A23" s="196">
        <v>4</v>
      </c>
      <c r="B23" s="77" t="s">
        <v>5096</v>
      </c>
      <c r="C23" s="2044">
        <v>29147887</v>
      </c>
      <c r="D23" s="1753" t="s">
        <v>6699</v>
      </c>
      <c r="E23" s="1474">
        <v>23515170</v>
      </c>
      <c r="F23" s="1473">
        <v>3943183</v>
      </c>
      <c r="G23" s="1603">
        <f t="shared" si="0"/>
        <v>9575900</v>
      </c>
      <c r="H23" s="1701"/>
    </row>
    <row r="24" spans="1:8">
      <c r="A24" s="196">
        <v>5</v>
      </c>
      <c r="B24" s="77" t="s">
        <v>6131</v>
      </c>
      <c r="C24" s="2047">
        <v>1194556</v>
      </c>
      <c r="D24" s="1753"/>
      <c r="E24" s="1474">
        <v>0</v>
      </c>
      <c r="F24" s="1473">
        <v>0</v>
      </c>
      <c r="G24" s="1603">
        <f t="shared" si="0"/>
        <v>1194556</v>
      </c>
      <c r="H24" s="1701"/>
    </row>
    <row r="25" spans="1:8">
      <c r="A25" s="196">
        <v>6</v>
      </c>
      <c r="B25" s="77" t="s">
        <v>5097</v>
      </c>
      <c r="C25" s="2047">
        <v>3010197</v>
      </c>
      <c r="D25" s="1753"/>
      <c r="E25" s="1474">
        <v>0</v>
      </c>
      <c r="F25" s="1473">
        <v>733778</v>
      </c>
      <c r="G25" s="1603">
        <f t="shared" si="0"/>
        <v>3743975</v>
      </c>
      <c r="H25" s="1701"/>
    </row>
    <row r="26" spans="1:8">
      <c r="A26" s="196">
        <v>7</v>
      </c>
      <c r="B26" s="77" t="s">
        <v>5098</v>
      </c>
      <c r="C26" s="2047">
        <v>2157</v>
      </c>
      <c r="D26" s="1756">
        <v>431</v>
      </c>
      <c r="E26" s="1474">
        <v>120</v>
      </c>
      <c r="F26" s="1473">
        <v>85</v>
      </c>
      <c r="G26" s="1603">
        <f t="shared" si="0"/>
        <v>2122</v>
      </c>
      <c r="H26" s="1701"/>
    </row>
    <row r="27" spans="1:8">
      <c r="A27" s="196">
        <v>8</v>
      </c>
      <c r="B27" s="77" t="s">
        <v>5099</v>
      </c>
      <c r="C27" s="2047">
        <v>0</v>
      </c>
      <c r="D27" s="1756">
        <v>555</v>
      </c>
      <c r="E27" s="1474">
        <v>5712560</v>
      </c>
      <c r="F27" s="1473">
        <v>5712560</v>
      </c>
      <c r="G27" s="1603">
        <f t="shared" si="0"/>
        <v>0</v>
      </c>
      <c r="H27" s="1701"/>
    </row>
    <row r="28" spans="1:8">
      <c r="A28" s="196">
        <v>9</v>
      </c>
      <c r="B28" s="77" t="s">
        <v>5100</v>
      </c>
      <c r="C28" s="2044">
        <v>17623450</v>
      </c>
      <c r="D28" s="1753"/>
      <c r="E28" s="1474">
        <v>0</v>
      </c>
      <c r="F28" s="1473">
        <v>0</v>
      </c>
      <c r="G28" s="1603">
        <f t="shared" si="0"/>
        <v>17623450</v>
      </c>
      <c r="H28" s="1701"/>
    </row>
    <row r="29" spans="1:8">
      <c r="A29" s="196">
        <v>10</v>
      </c>
      <c r="B29" s="77" t="s">
        <v>5101</v>
      </c>
      <c r="C29" s="2044">
        <v>387554</v>
      </c>
      <c r="D29" s="1753"/>
      <c r="E29" s="1474">
        <v>0</v>
      </c>
      <c r="F29" s="1473">
        <v>0</v>
      </c>
      <c r="G29" s="1603">
        <f t="shared" si="0"/>
        <v>387554</v>
      </c>
      <c r="H29" s="1701"/>
    </row>
    <row r="30" spans="1:8">
      <c r="A30" s="196">
        <v>11</v>
      </c>
      <c r="B30" s="77" t="s">
        <v>5102</v>
      </c>
      <c r="C30" s="2044">
        <v>25477750</v>
      </c>
      <c r="D30" s="1753"/>
      <c r="E30" s="1474">
        <v>0</v>
      </c>
      <c r="F30" s="1473">
        <v>0</v>
      </c>
      <c r="G30" s="1603">
        <f t="shared" si="0"/>
        <v>25477750</v>
      </c>
      <c r="H30" s="1701"/>
    </row>
    <row r="31" spans="1:8">
      <c r="A31" s="196">
        <v>12</v>
      </c>
      <c r="B31" s="77" t="s">
        <v>5103</v>
      </c>
      <c r="C31" s="2045">
        <v>5934500</v>
      </c>
      <c r="D31" s="2535"/>
      <c r="E31" s="2103">
        <v>0</v>
      </c>
      <c r="F31" s="1694">
        <v>0</v>
      </c>
      <c r="G31" s="1603">
        <f t="shared" si="0"/>
        <v>5934500</v>
      </c>
      <c r="H31" s="1701"/>
    </row>
    <row r="32" spans="1:8">
      <c r="A32" s="196">
        <v>13</v>
      </c>
      <c r="B32" s="77" t="s">
        <v>6132</v>
      </c>
      <c r="C32" s="2044">
        <v>6878374</v>
      </c>
      <c r="D32" s="1753"/>
      <c r="E32" s="1474">
        <v>0</v>
      </c>
      <c r="F32" s="1473">
        <v>306014</v>
      </c>
      <c r="G32" s="1603">
        <f t="shared" si="0"/>
        <v>7184388</v>
      </c>
      <c r="H32" s="1701"/>
    </row>
    <row r="33" spans="1:8">
      <c r="A33" s="196">
        <v>14</v>
      </c>
      <c r="B33" s="77" t="s">
        <v>6133</v>
      </c>
      <c r="C33" s="2047">
        <v>30731427</v>
      </c>
      <c r="D33" s="1753"/>
      <c r="E33" s="1474">
        <v>0</v>
      </c>
      <c r="F33" s="1473">
        <v>1366901</v>
      </c>
      <c r="G33" s="1603">
        <f t="shared" si="0"/>
        <v>32098328</v>
      </c>
      <c r="H33" s="1701"/>
    </row>
    <row r="34" spans="1:8">
      <c r="A34" s="196">
        <v>15</v>
      </c>
      <c r="B34" s="77" t="s">
        <v>5104</v>
      </c>
      <c r="C34" s="2047">
        <v>470468</v>
      </c>
      <c r="D34" s="1753" t="s">
        <v>6251</v>
      </c>
      <c r="E34" s="1474">
        <v>1553576</v>
      </c>
      <c r="F34" s="1473">
        <v>1920523</v>
      </c>
      <c r="G34" s="1603">
        <f t="shared" si="0"/>
        <v>837415</v>
      </c>
      <c r="H34" s="1701"/>
    </row>
    <row r="35" spans="1:8">
      <c r="A35" s="196">
        <v>16</v>
      </c>
      <c r="B35" s="77" t="s">
        <v>6134</v>
      </c>
      <c r="C35" s="2047">
        <v>1251217</v>
      </c>
      <c r="D35" s="1753" t="s">
        <v>6247</v>
      </c>
      <c r="E35" s="1474">
        <v>15628113</v>
      </c>
      <c r="F35" s="1473">
        <v>38819716</v>
      </c>
      <c r="G35" s="1603">
        <f t="shared" si="0"/>
        <v>24442820</v>
      </c>
      <c r="H35" s="1701"/>
    </row>
    <row r="36" spans="1:8">
      <c r="A36" s="196">
        <v>17</v>
      </c>
      <c r="B36" s="77" t="s">
        <v>5105</v>
      </c>
      <c r="C36" s="2044">
        <v>6733523</v>
      </c>
      <c r="D36" s="1753"/>
      <c r="E36" s="1474">
        <v>0</v>
      </c>
      <c r="F36" s="1473">
        <v>2707503</v>
      </c>
      <c r="G36" s="1603">
        <f t="shared" si="0"/>
        <v>9441026</v>
      </c>
      <c r="H36" s="1701"/>
    </row>
    <row r="37" spans="1:8">
      <c r="A37" s="196">
        <v>18</v>
      </c>
      <c r="B37" s="77" t="s">
        <v>5491</v>
      </c>
      <c r="C37" s="2044">
        <v>1928551</v>
      </c>
      <c r="D37" s="2620"/>
      <c r="E37" s="1474">
        <v>0</v>
      </c>
      <c r="F37" s="1473">
        <v>357905</v>
      </c>
      <c r="G37" s="1603">
        <f t="shared" si="0"/>
        <v>2286456</v>
      </c>
      <c r="H37" s="1701"/>
    </row>
    <row r="38" spans="1:8">
      <c r="A38" s="196">
        <v>19</v>
      </c>
      <c r="B38" s="77" t="s">
        <v>6135</v>
      </c>
      <c r="C38" s="2044">
        <v>1362706</v>
      </c>
      <c r="D38" s="2620">
        <v>254</v>
      </c>
      <c r="E38" s="1474">
        <v>4938568</v>
      </c>
      <c r="F38" s="1473">
        <v>5059828</v>
      </c>
      <c r="G38" s="1603">
        <f t="shared" si="0"/>
        <v>1483966</v>
      </c>
      <c r="H38" s="1701"/>
    </row>
    <row r="39" spans="1:8">
      <c r="A39" s="196">
        <v>20</v>
      </c>
      <c r="B39" s="77" t="s">
        <v>5106</v>
      </c>
      <c r="C39" s="2047">
        <v>25984</v>
      </c>
      <c r="D39" s="2620"/>
      <c r="E39" s="1474">
        <v>0</v>
      </c>
      <c r="F39" s="1473">
        <v>0</v>
      </c>
      <c r="G39" s="1603">
        <f t="shared" si="0"/>
        <v>25984</v>
      </c>
      <c r="H39" s="1701"/>
    </row>
    <row r="40" spans="1:8">
      <c r="A40" s="196">
        <v>21</v>
      </c>
      <c r="B40" s="77" t="s">
        <v>5492</v>
      </c>
      <c r="C40" s="2047">
        <v>1649842</v>
      </c>
      <c r="D40" s="2620">
        <v>419</v>
      </c>
      <c r="E40" s="1474">
        <v>127360</v>
      </c>
      <c r="F40" s="1473">
        <v>325666</v>
      </c>
      <c r="G40" s="1603">
        <f t="shared" si="0"/>
        <v>1848148</v>
      </c>
      <c r="H40" s="1701"/>
    </row>
    <row r="41" spans="1:8">
      <c r="A41" s="196">
        <v>22</v>
      </c>
      <c r="B41" s="77" t="s">
        <v>5493</v>
      </c>
      <c r="C41" s="2047">
        <v>675372</v>
      </c>
      <c r="D41" s="2620"/>
      <c r="E41" s="1474">
        <v>0</v>
      </c>
      <c r="F41" s="1473">
        <v>0</v>
      </c>
      <c r="G41" s="1603">
        <f t="shared" si="0"/>
        <v>675372</v>
      </c>
      <c r="H41" s="1701"/>
    </row>
    <row r="42" spans="1:8">
      <c r="A42" s="196">
        <v>23</v>
      </c>
      <c r="B42" s="77" t="s">
        <v>5494</v>
      </c>
      <c r="C42" s="2047">
        <v>30157</v>
      </c>
      <c r="D42" s="2620"/>
      <c r="E42" s="1474">
        <v>0</v>
      </c>
      <c r="F42" s="1473">
        <v>44504</v>
      </c>
      <c r="G42" s="1603">
        <f t="shared" si="0"/>
        <v>74661</v>
      </c>
      <c r="H42" s="1701"/>
    </row>
    <row r="43" spans="1:8">
      <c r="A43" s="196">
        <v>24</v>
      </c>
      <c r="B43" s="77" t="s">
        <v>5495</v>
      </c>
      <c r="C43" s="2044">
        <v>320207</v>
      </c>
      <c r="D43" s="2620"/>
      <c r="E43" s="1474">
        <v>0</v>
      </c>
      <c r="F43" s="1473">
        <v>14243</v>
      </c>
      <c r="G43" s="1603">
        <f t="shared" si="0"/>
        <v>334450</v>
      </c>
      <c r="H43" s="1701"/>
    </row>
    <row r="44" spans="1:8">
      <c r="A44" s="196">
        <v>25</v>
      </c>
      <c r="B44" s="77" t="s">
        <v>5496</v>
      </c>
      <c r="C44" s="2047">
        <v>2798682</v>
      </c>
      <c r="D44" s="2620"/>
      <c r="E44" s="1474">
        <v>0</v>
      </c>
      <c r="F44" s="1473">
        <v>124482</v>
      </c>
      <c r="G44" s="1603">
        <f t="shared" si="0"/>
        <v>2923164</v>
      </c>
      <c r="H44" s="1701"/>
    </row>
    <row r="45" spans="1:8">
      <c r="A45" s="196">
        <v>26</v>
      </c>
      <c r="B45" s="77" t="s">
        <v>6136</v>
      </c>
      <c r="C45" s="2047">
        <v>59619991</v>
      </c>
      <c r="D45" s="2620" t="s">
        <v>6252</v>
      </c>
      <c r="E45" s="1474">
        <v>17655880</v>
      </c>
      <c r="F45" s="1473">
        <v>1210263</v>
      </c>
      <c r="G45" s="1603">
        <f t="shared" si="0"/>
        <v>43174374</v>
      </c>
      <c r="H45" s="1701"/>
    </row>
    <row r="46" spans="1:8">
      <c r="A46" s="196">
        <v>27</v>
      </c>
      <c r="B46" s="77" t="s">
        <v>6698</v>
      </c>
      <c r="C46" s="2047">
        <v>1573190</v>
      </c>
      <c r="D46" s="2620">
        <v>495</v>
      </c>
      <c r="E46" s="1474">
        <v>26466298</v>
      </c>
      <c r="F46" s="1473">
        <v>44097970</v>
      </c>
      <c r="G46" s="1603">
        <f t="shared" si="0"/>
        <v>19204862</v>
      </c>
      <c r="H46" s="1701"/>
    </row>
    <row r="47" spans="1:8">
      <c r="A47" s="196">
        <v>28</v>
      </c>
      <c r="B47" s="77" t="s">
        <v>6137</v>
      </c>
      <c r="C47" s="2047">
        <v>25340044</v>
      </c>
      <c r="D47" s="2620" t="s">
        <v>6248</v>
      </c>
      <c r="E47" s="1474">
        <v>220430631</v>
      </c>
      <c r="F47" s="1473">
        <v>222130434</v>
      </c>
      <c r="G47" s="1603">
        <f>C47-E47+F47</f>
        <v>27039847</v>
      </c>
      <c r="H47" s="1701"/>
    </row>
    <row r="48" spans="1:8">
      <c r="A48" s="196">
        <v>29</v>
      </c>
      <c r="B48" s="77" t="s">
        <v>6138</v>
      </c>
      <c r="C48" s="2047">
        <v>4402523</v>
      </c>
      <c r="D48" s="1756">
        <v>407.3</v>
      </c>
      <c r="E48" s="1474">
        <v>336600</v>
      </c>
      <c r="F48" s="1473">
        <v>2775371</v>
      </c>
      <c r="G48" s="1603">
        <f t="shared" si="0"/>
        <v>6841294</v>
      </c>
      <c r="H48" s="1701"/>
    </row>
    <row r="49" spans="1:25">
      <c r="A49" s="196">
        <v>30</v>
      </c>
      <c r="B49" s="77" t="s">
        <v>6139</v>
      </c>
      <c r="C49" s="2047">
        <v>224924</v>
      </c>
      <c r="D49" s="1756">
        <v>407.3</v>
      </c>
      <c r="E49" s="1474">
        <v>713400</v>
      </c>
      <c r="F49" s="1476">
        <v>5051646</v>
      </c>
      <c r="G49" s="1603">
        <f t="shared" si="0"/>
        <v>4563170</v>
      </c>
      <c r="H49" s="1701"/>
    </row>
    <row r="50" spans="1:25">
      <c r="A50" s="196">
        <v>31</v>
      </c>
      <c r="B50" s="77" t="s">
        <v>6140</v>
      </c>
      <c r="C50" s="2047">
        <v>269</v>
      </c>
      <c r="D50" s="1753"/>
      <c r="E50" s="1474">
        <v>0</v>
      </c>
      <c r="F50" s="1476">
        <v>0</v>
      </c>
      <c r="G50" s="1603">
        <f t="shared" si="0"/>
        <v>269</v>
      </c>
      <c r="H50" s="1701"/>
    </row>
    <row r="51" spans="1:25">
      <c r="A51" s="196">
        <v>32</v>
      </c>
      <c r="B51" s="77" t="s">
        <v>6141</v>
      </c>
      <c r="C51" s="2047">
        <v>13573321</v>
      </c>
      <c r="D51" s="1753"/>
      <c r="E51" s="1474">
        <v>0</v>
      </c>
      <c r="F51" s="1476">
        <v>0</v>
      </c>
      <c r="G51" s="1603">
        <f t="shared" si="0"/>
        <v>13573321</v>
      </c>
      <c r="H51" s="1701"/>
    </row>
    <row r="52" spans="1:25">
      <c r="A52" s="196">
        <v>33</v>
      </c>
      <c r="B52" s="77" t="s">
        <v>6142</v>
      </c>
      <c r="C52" s="2047">
        <v>12452778</v>
      </c>
      <c r="D52" s="1753" t="s">
        <v>6253</v>
      </c>
      <c r="E52" s="1474">
        <v>1594139</v>
      </c>
      <c r="F52" s="1476">
        <v>1460051</v>
      </c>
      <c r="G52" s="1603">
        <f t="shared" si="0"/>
        <v>12318690</v>
      </c>
      <c r="H52" s="1701"/>
    </row>
    <row r="53" spans="1:25">
      <c r="A53" s="232">
        <v>34</v>
      </c>
      <c r="B53" s="77" t="s">
        <v>5813</v>
      </c>
      <c r="C53" s="2047">
        <v>404714281</v>
      </c>
      <c r="D53" s="1753" t="s">
        <v>6700</v>
      </c>
      <c r="E53" s="1474">
        <v>200970127</v>
      </c>
      <c r="F53" s="1476">
        <v>87967193</v>
      </c>
      <c r="G53" s="1603">
        <f t="shared" si="0"/>
        <v>291711347</v>
      </c>
      <c r="H53" s="1701"/>
    </row>
    <row r="54" spans="1:25">
      <c r="A54" s="232">
        <v>35</v>
      </c>
      <c r="B54" s="77" t="s">
        <v>5107</v>
      </c>
      <c r="C54" s="2047">
        <v>22571452</v>
      </c>
      <c r="D54" s="1756">
        <v>908</v>
      </c>
      <c r="E54" s="1474">
        <v>445</v>
      </c>
      <c r="F54" s="1476">
        <v>1313143</v>
      </c>
      <c r="G54" s="1603">
        <f t="shared" si="0"/>
        <v>23884150</v>
      </c>
      <c r="H54" s="1701"/>
    </row>
    <row r="55" spans="1:25">
      <c r="A55" s="232">
        <v>36</v>
      </c>
      <c r="B55" s="77" t="s">
        <v>6143</v>
      </c>
      <c r="C55" s="2047">
        <v>534585</v>
      </c>
      <c r="D55" s="1753" t="s">
        <v>6254</v>
      </c>
      <c r="E55" s="1474">
        <v>650310</v>
      </c>
      <c r="F55" s="1476">
        <v>1140671</v>
      </c>
      <c r="G55" s="1603">
        <f t="shared" si="0"/>
        <v>1024946</v>
      </c>
      <c r="H55" s="1701"/>
    </row>
    <row r="56" spans="1:25">
      <c r="A56" s="232">
        <v>37</v>
      </c>
      <c r="B56" s="77" t="s">
        <v>6128</v>
      </c>
      <c r="C56" s="2044">
        <v>0</v>
      </c>
      <c r="D56" s="1756">
        <v>175</v>
      </c>
      <c r="E56" s="1474">
        <v>77339081</v>
      </c>
      <c r="F56" s="1476">
        <v>103014887</v>
      </c>
      <c r="G56" s="1603">
        <f t="shared" si="0"/>
        <v>25675806</v>
      </c>
      <c r="H56" s="1701"/>
    </row>
    <row r="57" spans="1:25">
      <c r="A57" s="232">
        <v>38</v>
      </c>
      <c r="B57" s="77" t="s">
        <v>6144</v>
      </c>
      <c r="C57" s="2044">
        <v>1788350</v>
      </c>
      <c r="D57" s="2619">
        <v>555</v>
      </c>
      <c r="E57" s="1474">
        <v>1788350</v>
      </c>
      <c r="F57" s="1474">
        <v>0</v>
      </c>
      <c r="G57" s="1603">
        <f t="shared" si="0"/>
        <v>0</v>
      </c>
      <c r="H57" s="1701"/>
    </row>
    <row r="58" spans="1:25">
      <c r="A58" s="232">
        <v>39</v>
      </c>
      <c r="B58" s="77" t="s">
        <v>5108</v>
      </c>
      <c r="C58" s="2045">
        <v>34234113</v>
      </c>
      <c r="D58" s="1753" t="s">
        <v>6796</v>
      </c>
      <c r="E58" s="1474">
        <v>34234113</v>
      </c>
      <c r="F58" s="1474">
        <v>0</v>
      </c>
      <c r="G58" s="1603">
        <f t="shared" si="0"/>
        <v>0</v>
      </c>
      <c r="H58" s="1701"/>
    </row>
    <row r="59" spans="1:25">
      <c r="A59" s="232">
        <v>40</v>
      </c>
      <c r="B59" s="77" t="s">
        <v>5109</v>
      </c>
      <c r="C59" s="2044">
        <v>715714360</v>
      </c>
      <c r="D59" s="1753" t="s">
        <v>6701</v>
      </c>
      <c r="E59" s="1474">
        <v>749608</v>
      </c>
      <c r="F59" s="1474">
        <v>101172687</v>
      </c>
      <c r="G59" s="1603">
        <f t="shared" si="0"/>
        <v>816137439</v>
      </c>
      <c r="H59" s="1701"/>
    </row>
    <row r="60" spans="1:25" ht="15.75">
      <c r="A60" s="232">
        <v>41</v>
      </c>
      <c r="B60" s="1581" t="s">
        <v>519</v>
      </c>
      <c r="C60" s="1474">
        <f>C122</f>
        <v>667420333</v>
      </c>
      <c r="D60" s="2536"/>
      <c r="E60" s="1474">
        <f>E122</f>
        <v>174435276</v>
      </c>
      <c r="F60" s="1475">
        <f>F122</f>
        <v>157771113</v>
      </c>
      <c r="G60" s="1603">
        <f t="shared" si="0"/>
        <v>650756170</v>
      </c>
      <c r="H60" s="1701"/>
    </row>
    <row r="61" spans="1:25" ht="15.75">
      <c r="A61" s="232">
        <v>42</v>
      </c>
      <c r="B61" s="1581" t="s">
        <v>520</v>
      </c>
      <c r="C61" s="1475">
        <f>C177</f>
        <v>850088370</v>
      </c>
      <c r="D61" s="3334"/>
      <c r="E61" s="1475">
        <f>E177</f>
        <v>197422717</v>
      </c>
      <c r="F61" s="1475">
        <f>F177</f>
        <v>219191979</v>
      </c>
      <c r="G61" s="1603">
        <f t="shared" ref="G61:G62" si="1">C61-E61+F61</f>
        <v>871857632</v>
      </c>
      <c r="H61" s="1701"/>
    </row>
    <row r="62" spans="1:25" ht="15.75">
      <c r="A62" s="232">
        <v>43</v>
      </c>
      <c r="B62" s="1581" t="s">
        <v>5936</v>
      </c>
      <c r="C62" s="1475">
        <f>C232</f>
        <v>0</v>
      </c>
      <c r="D62" s="3334"/>
      <c r="E62" s="1475">
        <f>E232</f>
        <v>0</v>
      </c>
      <c r="F62" s="1475">
        <f>F232</f>
        <v>0</v>
      </c>
      <c r="G62" s="1603">
        <f t="shared" si="1"/>
        <v>0</v>
      </c>
      <c r="H62" s="1701"/>
    </row>
    <row r="63" spans="1:25" ht="15.75" thickBot="1">
      <c r="A63" s="1242">
        <v>44</v>
      </c>
      <c r="B63" s="1247" t="s">
        <v>1422</v>
      </c>
      <c r="C63" s="1478">
        <f>SUM(C20:C62)</f>
        <v>2958408973</v>
      </c>
      <c r="D63" s="1248"/>
      <c r="E63" s="229">
        <f>SUM(E20:E62)</f>
        <v>1018683888</v>
      </c>
      <c r="F63" s="229">
        <f>SUM(F20:F62)</f>
        <v>1022155745</v>
      </c>
      <c r="G63" s="1698">
        <f>C63-E63+F63</f>
        <v>2961880830</v>
      </c>
      <c r="H63" s="1702"/>
      <c r="X63" s="13" t="s">
        <v>5013</v>
      </c>
      <c r="Y63" s="1502">
        <v>0</v>
      </c>
    </row>
    <row r="64" spans="1:25">
      <c r="A64" s="13" t="s">
        <v>1746</v>
      </c>
      <c r="C64" s="13" t="s">
        <v>3753</v>
      </c>
      <c r="Y64" s="1871"/>
    </row>
    <row r="65" spans="1:8">
      <c r="A65" s="13" t="s">
        <v>4490</v>
      </c>
      <c r="F65" s="16"/>
      <c r="G65" s="16"/>
    </row>
    <row r="66" spans="1:8">
      <c r="A66" s="16" t="s">
        <v>1424</v>
      </c>
      <c r="B66" s="16"/>
      <c r="C66" s="16"/>
      <c r="D66" s="16"/>
      <c r="E66" s="16"/>
      <c r="F66" s="16"/>
      <c r="G66" s="16"/>
    </row>
    <row r="67" spans="1:8">
      <c r="A67" s="17"/>
      <c r="C67" s="248"/>
    </row>
    <row r="69" spans="1:8" ht="15.75">
      <c r="A69" s="70" t="s">
        <v>538</v>
      </c>
      <c r="B69" s="16"/>
      <c r="C69" s="16"/>
      <c r="D69" s="16"/>
      <c r="E69" s="16"/>
      <c r="F69" s="16"/>
      <c r="G69" s="16"/>
    </row>
    <row r="71" spans="1:8" ht="15.75" thickBot="1">
      <c r="A71" s="13" t="str">
        <f>'Data Sheet'!$C$25</f>
        <v xml:space="preserve">Niagara Mohawk Power Corporation </v>
      </c>
      <c r="F71" s="246" t="str">
        <f>'Data Sheet'!$C$40</f>
        <v>April 30, 2025</v>
      </c>
      <c r="G71" s="13" t="str">
        <f>'Data Sheet'!$C$38</f>
        <v>December 31, 2024</v>
      </c>
    </row>
    <row r="72" spans="1:8">
      <c r="A72" s="31"/>
      <c r="B72" s="66"/>
      <c r="C72" s="66"/>
      <c r="D72" s="66"/>
      <c r="E72" s="66"/>
      <c r="F72" s="66"/>
      <c r="G72" s="67"/>
    </row>
    <row r="73" spans="1:8">
      <c r="A73" s="263" t="s">
        <v>1591</v>
      </c>
      <c r="B73" s="16"/>
      <c r="C73" s="16"/>
      <c r="D73" s="16"/>
      <c r="E73" s="16"/>
      <c r="F73" s="16"/>
      <c r="G73" s="69"/>
    </row>
    <row r="74" spans="1:8">
      <c r="A74" s="73"/>
      <c r="B74" s="76"/>
      <c r="C74" s="76"/>
      <c r="D74" s="76"/>
      <c r="E74" s="76"/>
      <c r="F74" s="76"/>
      <c r="G74" s="75"/>
    </row>
    <row r="75" spans="1:8">
      <c r="A75" s="194"/>
      <c r="B75" s="88"/>
      <c r="C75" s="526" t="s">
        <v>3833</v>
      </c>
      <c r="D75" s="903" t="s">
        <v>1419</v>
      </c>
      <c r="E75" s="190"/>
      <c r="F75" s="88"/>
      <c r="G75" s="89"/>
    </row>
    <row r="76" spans="1:8">
      <c r="A76" s="196"/>
      <c r="B76" s="245" t="s">
        <v>1420</v>
      </c>
      <c r="C76" s="245" t="s">
        <v>3834</v>
      </c>
      <c r="D76" s="245" t="s">
        <v>163</v>
      </c>
      <c r="E76" s="245" t="s">
        <v>1795</v>
      </c>
      <c r="F76" s="245" t="s">
        <v>513</v>
      </c>
      <c r="G76" s="195" t="s">
        <v>3104</v>
      </c>
    </row>
    <row r="77" spans="1:8">
      <c r="A77" s="196" t="s">
        <v>545</v>
      </c>
      <c r="B77" s="245" t="s">
        <v>1641</v>
      </c>
      <c r="C77" s="245" t="s">
        <v>4243</v>
      </c>
      <c r="D77" s="245" t="s">
        <v>2161</v>
      </c>
      <c r="E77" s="90"/>
      <c r="F77" s="90"/>
      <c r="G77" s="195" t="s">
        <v>2434</v>
      </c>
    </row>
    <row r="78" spans="1:8">
      <c r="A78" s="197" t="s">
        <v>1421</v>
      </c>
      <c r="B78" s="277" t="s">
        <v>3454</v>
      </c>
      <c r="C78" s="266" t="s">
        <v>2936</v>
      </c>
      <c r="D78" s="277" t="s">
        <v>2937</v>
      </c>
      <c r="E78" s="277" t="s">
        <v>2938</v>
      </c>
      <c r="F78" s="523" t="s">
        <v>518</v>
      </c>
      <c r="G78" s="425" t="s">
        <v>533</v>
      </c>
    </row>
    <row r="79" spans="1:8">
      <c r="A79" s="196">
        <v>1</v>
      </c>
      <c r="B79" s="83" t="s">
        <v>5110</v>
      </c>
      <c r="C79" s="1750">
        <v>16461286</v>
      </c>
      <c r="D79" s="1755" t="s">
        <v>6797</v>
      </c>
      <c r="E79" s="1751">
        <v>16821808</v>
      </c>
      <c r="F79" s="1474">
        <v>360522</v>
      </c>
      <c r="G79" s="1603">
        <f t="shared" ref="G79:G121" si="2">C79-E79+F79</f>
        <v>0</v>
      </c>
      <c r="H79" s="1701"/>
    </row>
    <row r="80" spans="1:8">
      <c r="A80" s="196">
        <v>2</v>
      </c>
      <c r="B80" s="77" t="s">
        <v>6145</v>
      </c>
      <c r="C80" s="1752">
        <v>74759733</v>
      </c>
      <c r="D80" s="1756" t="s">
        <v>6253</v>
      </c>
      <c r="E80" s="1474">
        <v>9027911</v>
      </c>
      <c r="F80" s="1474">
        <v>8281404</v>
      </c>
      <c r="G80" s="1603">
        <f t="shared" si="2"/>
        <v>74013226</v>
      </c>
      <c r="H80" s="1701"/>
    </row>
    <row r="81" spans="1:8">
      <c r="A81" s="196">
        <v>3</v>
      </c>
      <c r="B81" s="77" t="s">
        <v>5041</v>
      </c>
      <c r="C81" s="1753">
        <v>1007621</v>
      </c>
      <c r="D81" s="1756">
        <v>555</v>
      </c>
      <c r="E81" s="1474">
        <v>9405874</v>
      </c>
      <c r="F81" s="1474">
        <v>11419364</v>
      </c>
      <c r="G81" s="1603">
        <f t="shared" si="2"/>
        <v>3021111</v>
      </c>
      <c r="H81" s="1701"/>
    </row>
    <row r="82" spans="1:8">
      <c r="A82" s="196">
        <v>4</v>
      </c>
      <c r="B82" s="77" t="s">
        <v>5111</v>
      </c>
      <c r="C82" s="1752">
        <v>1436383</v>
      </c>
      <c r="D82" s="1756"/>
      <c r="E82" s="1474">
        <v>0</v>
      </c>
      <c r="F82" s="1474">
        <v>60329</v>
      </c>
      <c r="G82" s="1603">
        <f t="shared" si="2"/>
        <v>1496712</v>
      </c>
      <c r="H82" s="1701"/>
    </row>
    <row r="83" spans="1:8">
      <c r="A83" s="196">
        <v>5</v>
      </c>
      <c r="B83" s="77" t="s">
        <v>6146</v>
      </c>
      <c r="C83" s="1752">
        <v>658740</v>
      </c>
      <c r="D83" s="1756"/>
      <c r="E83" s="1474">
        <v>0</v>
      </c>
      <c r="F83" s="1474">
        <v>0</v>
      </c>
      <c r="G83" s="1603">
        <f t="shared" si="2"/>
        <v>658740</v>
      </c>
      <c r="H83" s="1701"/>
    </row>
    <row r="84" spans="1:8">
      <c r="A84" s="196">
        <v>6</v>
      </c>
      <c r="B84" s="77" t="s">
        <v>5112</v>
      </c>
      <c r="C84" s="1752">
        <v>0</v>
      </c>
      <c r="D84" s="1756"/>
      <c r="E84" s="1474">
        <v>0</v>
      </c>
      <c r="F84" s="1474">
        <v>1002339</v>
      </c>
      <c r="G84" s="1603">
        <f t="shared" si="2"/>
        <v>1002339</v>
      </c>
      <c r="H84" s="1701"/>
    </row>
    <row r="85" spans="1:8">
      <c r="A85" s="196">
        <v>7</v>
      </c>
      <c r="B85" s="77" t="s">
        <v>6147</v>
      </c>
      <c r="C85" s="1474">
        <v>231123</v>
      </c>
      <c r="D85" s="1756"/>
      <c r="E85" s="1474">
        <v>0</v>
      </c>
      <c r="F85" s="1474">
        <v>9291</v>
      </c>
      <c r="G85" s="1603">
        <f t="shared" si="2"/>
        <v>240414</v>
      </c>
      <c r="H85" s="1701"/>
    </row>
    <row r="86" spans="1:8">
      <c r="A86" s="196">
        <v>8</v>
      </c>
      <c r="B86" s="77" t="s">
        <v>5113</v>
      </c>
      <c r="C86" s="1752">
        <v>26280000</v>
      </c>
      <c r="D86" s="1756"/>
      <c r="E86" s="1474">
        <v>0</v>
      </c>
      <c r="F86" s="1474">
        <v>0</v>
      </c>
      <c r="G86" s="1603">
        <f t="shared" si="2"/>
        <v>26280000</v>
      </c>
      <c r="H86" s="1701"/>
    </row>
    <row r="87" spans="1:8">
      <c r="A87" s="196">
        <v>9</v>
      </c>
      <c r="B87" s="77" t="s">
        <v>5114</v>
      </c>
      <c r="C87" s="1752">
        <v>19134044</v>
      </c>
      <c r="D87" s="1756"/>
      <c r="E87" s="1474">
        <v>0</v>
      </c>
      <c r="F87" s="1474">
        <v>0</v>
      </c>
      <c r="G87" s="1603">
        <f t="shared" si="2"/>
        <v>19134044</v>
      </c>
      <c r="H87" s="1701"/>
    </row>
    <row r="88" spans="1:8">
      <c r="A88" s="196">
        <v>10</v>
      </c>
      <c r="B88" s="77" t="s">
        <v>6148</v>
      </c>
      <c r="C88" s="1752">
        <v>1334109</v>
      </c>
      <c r="D88" s="1756"/>
      <c r="E88" s="1474">
        <v>0</v>
      </c>
      <c r="F88" s="1474">
        <v>0</v>
      </c>
      <c r="G88" s="1603">
        <f t="shared" si="2"/>
        <v>1334109</v>
      </c>
      <c r="H88" s="1701"/>
    </row>
    <row r="89" spans="1:8">
      <c r="A89" s="196">
        <v>11</v>
      </c>
      <c r="B89" s="77" t="s">
        <v>6149</v>
      </c>
      <c r="C89" s="1752">
        <v>17324</v>
      </c>
      <c r="D89" s="1756"/>
      <c r="E89" s="1474">
        <v>0</v>
      </c>
      <c r="F89" s="1474">
        <v>0</v>
      </c>
      <c r="G89" s="1603">
        <f t="shared" si="2"/>
        <v>17324</v>
      </c>
      <c r="H89" s="1701"/>
    </row>
    <row r="90" spans="1:8">
      <c r="A90" s="196">
        <v>12</v>
      </c>
      <c r="B90" s="77" t="s">
        <v>6150</v>
      </c>
      <c r="C90" s="1752">
        <v>15511033</v>
      </c>
      <c r="D90" s="1756" t="s">
        <v>6702</v>
      </c>
      <c r="E90" s="1474">
        <v>8999769</v>
      </c>
      <c r="F90" s="1474">
        <v>9618567</v>
      </c>
      <c r="G90" s="1603">
        <f t="shared" si="2"/>
        <v>16129831</v>
      </c>
      <c r="H90" s="1701"/>
    </row>
    <row r="91" spans="1:8">
      <c r="A91" s="196">
        <v>13</v>
      </c>
      <c r="B91" s="77" t="s">
        <v>5115</v>
      </c>
      <c r="C91" s="1474">
        <v>7088537</v>
      </c>
      <c r="D91" s="1756"/>
      <c r="E91" s="1474">
        <v>0</v>
      </c>
      <c r="F91" s="1474">
        <v>0</v>
      </c>
      <c r="G91" s="1603">
        <f t="shared" si="2"/>
        <v>7088537</v>
      </c>
      <c r="H91" s="1701"/>
    </row>
    <row r="92" spans="1:8">
      <c r="A92" s="196">
        <v>14</v>
      </c>
      <c r="B92" s="77" t="s">
        <v>5116</v>
      </c>
      <c r="C92" s="1754">
        <v>4076450</v>
      </c>
      <c r="D92" s="1756"/>
      <c r="E92" s="1474">
        <v>0</v>
      </c>
      <c r="F92" s="1474">
        <v>0</v>
      </c>
      <c r="G92" s="1603">
        <f t="shared" si="2"/>
        <v>4076450</v>
      </c>
      <c r="H92" s="1701"/>
    </row>
    <row r="93" spans="1:8">
      <c r="A93" s="196">
        <v>15</v>
      </c>
      <c r="B93" s="77" t="s">
        <v>6151</v>
      </c>
      <c r="C93" s="1752">
        <v>953668</v>
      </c>
      <c r="D93" s="1756"/>
      <c r="E93" s="1474">
        <v>0</v>
      </c>
      <c r="F93" s="1474">
        <v>16861</v>
      </c>
      <c r="G93" s="1603">
        <f t="shared" si="2"/>
        <v>970529</v>
      </c>
      <c r="H93" s="1701"/>
    </row>
    <row r="94" spans="1:8">
      <c r="A94" s="196">
        <v>16</v>
      </c>
      <c r="B94" s="77" t="s">
        <v>6798</v>
      </c>
      <c r="C94" s="1752">
        <v>2863330</v>
      </c>
      <c r="D94" s="1756" t="s">
        <v>6799</v>
      </c>
      <c r="E94" s="1474">
        <v>8818610</v>
      </c>
      <c r="F94" s="1474">
        <v>5955280</v>
      </c>
      <c r="G94" s="1603">
        <f t="shared" si="2"/>
        <v>0</v>
      </c>
      <c r="H94" s="1701"/>
    </row>
    <row r="95" spans="1:8">
      <c r="A95" s="196">
        <v>17</v>
      </c>
      <c r="B95" s="77" t="s">
        <v>6800</v>
      </c>
      <c r="C95" s="1752">
        <v>26091774</v>
      </c>
      <c r="D95" s="1756" t="s">
        <v>6801</v>
      </c>
      <c r="E95" s="1474">
        <v>11452199</v>
      </c>
      <c r="F95" s="1474">
        <v>17169145</v>
      </c>
      <c r="G95" s="1603">
        <f t="shared" si="2"/>
        <v>31808720</v>
      </c>
      <c r="H95" s="1701"/>
    </row>
    <row r="96" spans="1:8">
      <c r="A96" s="196">
        <v>18</v>
      </c>
      <c r="B96" s="77" t="s">
        <v>5117</v>
      </c>
      <c r="C96" s="1752">
        <v>1314996</v>
      </c>
      <c r="D96" s="1756"/>
      <c r="E96" s="1474">
        <v>0</v>
      </c>
      <c r="F96" s="1474">
        <v>0</v>
      </c>
      <c r="G96" s="1603">
        <f t="shared" si="2"/>
        <v>1314996</v>
      </c>
      <c r="H96" s="1701"/>
    </row>
    <row r="97" spans="1:8">
      <c r="A97" s="196">
        <v>19</v>
      </c>
      <c r="B97" s="77" t="s">
        <v>5118</v>
      </c>
      <c r="C97" s="1752">
        <v>1447023</v>
      </c>
      <c r="D97" s="1756"/>
      <c r="E97" s="1474">
        <v>0</v>
      </c>
      <c r="F97" s="1474">
        <v>0</v>
      </c>
      <c r="G97" s="1603">
        <f t="shared" si="2"/>
        <v>1447023</v>
      </c>
      <c r="H97" s="1701"/>
    </row>
    <row r="98" spans="1:8">
      <c r="A98" s="196">
        <v>20</v>
      </c>
      <c r="B98" s="77" t="s">
        <v>5119</v>
      </c>
      <c r="C98" s="1753">
        <v>8663515</v>
      </c>
      <c r="D98" s="1756"/>
      <c r="E98" s="1474">
        <v>0</v>
      </c>
      <c r="F98" s="1474">
        <v>1938272</v>
      </c>
      <c r="G98" s="1603">
        <f t="shared" si="2"/>
        <v>10601787</v>
      </c>
      <c r="H98" s="1701"/>
    </row>
    <row r="99" spans="1:8">
      <c r="A99" s="196">
        <v>21</v>
      </c>
      <c r="B99" s="77" t="s">
        <v>6152</v>
      </c>
      <c r="C99" s="1474">
        <v>552170</v>
      </c>
      <c r="D99" s="1756"/>
      <c r="E99" s="1474">
        <v>0</v>
      </c>
      <c r="F99" s="1474">
        <v>217041</v>
      </c>
      <c r="G99" s="1603">
        <f t="shared" si="2"/>
        <v>769211</v>
      </c>
      <c r="H99" s="1701"/>
    </row>
    <row r="100" spans="1:8">
      <c r="A100" s="196">
        <v>22</v>
      </c>
      <c r="B100" s="77" t="s">
        <v>5120</v>
      </c>
      <c r="C100" s="1474">
        <v>6245813</v>
      </c>
      <c r="D100" s="1756" t="s">
        <v>6802</v>
      </c>
      <c r="E100" s="1474">
        <v>153697</v>
      </c>
      <c r="F100" s="1474">
        <v>1035610</v>
      </c>
      <c r="G100" s="1603">
        <f t="shared" si="2"/>
        <v>7127726</v>
      </c>
      <c r="H100" s="1701"/>
    </row>
    <row r="101" spans="1:8">
      <c r="A101" s="196">
        <v>23</v>
      </c>
      <c r="B101" s="77" t="s">
        <v>5121</v>
      </c>
      <c r="C101" s="1752">
        <v>3362082</v>
      </c>
      <c r="D101" s="1756">
        <v>908</v>
      </c>
      <c r="E101" s="1474">
        <v>752877</v>
      </c>
      <c r="F101" s="1474">
        <v>1281868</v>
      </c>
      <c r="G101" s="1603">
        <f t="shared" si="2"/>
        <v>3891073</v>
      </c>
      <c r="H101" s="1701"/>
    </row>
    <row r="102" spans="1:8">
      <c r="A102" s="196">
        <v>24</v>
      </c>
      <c r="B102" s="77" t="s">
        <v>5122</v>
      </c>
      <c r="C102" s="1752">
        <v>768167</v>
      </c>
      <c r="D102" s="1756"/>
      <c r="E102" s="1474">
        <v>0</v>
      </c>
      <c r="F102" s="1474">
        <v>0</v>
      </c>
      <c r="G102" s="1603">
        <f t="shared" si="2"/>
        <v>768167</v>
      </c>
      <c r="H102" s="1701"/>
    </row>
    <row r="103" spans="1:8">
      <c r="A103" s="196">
        <v>25</v>
      </c>
      <c r="B103" s="77" t="s">
        <v>5497</v>
      </c>
      <c r="C103" s="1474">
        <v>604569</v>
      </c>
      <c r="D103" s="1756"/>
      <c r="E103" s="1474">
        <v>0</v>
      </c>
      <c r="F103" s="1474">
        <v>0</v>
      </c>
      <c r="G103" s="1603">
        <f t="shared" si="2"/>
        <v>604569</v>
      </c>
      <c r="H103" s="1701"/>
    </row>
    <row r="104" spans="1:8">
      <c r="A104" s="196">
        <v>26</v>
      </c>
      <c r="B104" s="77" t="s">
        <v>5498</v>
      </c>
      <c r="C104" s="1752">
        <v>2436318</v>
      </c>
      <c r="D104" s="1756"/>
      <c r="E104" s="1474">
        <v>0</v>
      </c>
      <c r="F104" s="1474">
        <v>0</v>
      </c>
      <c r="G104" s="1603">
        <f t="shared" si="2"/>
        <v>2436318</v>
      </c>
      <c r="H104" s="1701"/>
    </row>
    <row r="105" spans="1:8">
      <c r="A105" s="196">
        <v>27</v>
      </c>
      <c r="B105" s="77" t="s">
        <v>6153</v>
      </c>
      <c r="C105" s="1752">
        <v>44479104</v>
      </c>
      <c r="D105" s="1756" t="s">
        <v>6803</v>
      </c>
      <c r="E105" s="1474">
        <v>40799474</v>
      </c>
      <c r="F105" s="1474">
        <v>0</v>
      </c>
      <c r="G105" s="1603">
        <f t="shared" si="2"/>
        <v>3679630</v>
      </c>
      <c r="H105" s="1701"/>
    </row>
    <row r="106" spans="1:8">
      <c r="A106" s="196">
        <v>28</v>
      </c>
      <c r="B106" s="77" t="s">
        <v>5123</v>
      </c>
      <c r="C106" s="1474">
        <v>29760900</v>
      </c>
      <c r="D106" s="1756" t="s">
        <v>6803</v>
      </c>
      <c r="E106" s="1474">
        <v>23515810</v>
      </c>
      <c r="F106" s="1474">
        <v>884381</v>
      </c>
      <c r="G106" s="1603">
        <f t="shared" si="2"/>
        <v>7129471</v>
      </c>
      <c r="H106" s="1701"/>
    </row>
    <row r="107" spans="1:8">
      <c r="A107" s="196">
        <v>29</v>
      </c>
      <c r="B107" s="77" t="s">
        <v>6154</v>
      </c>
      <c r="C107" s="1474">
        <v>35931264</v>
      </c>
      <c r="D107" s="1756">
        <v>431</v>
      </c>
      <c r="E107" s="1474">
        <v>793</v>
      </c>
      <c r="F107" s="1474">
        <v>8114933</v>
      </c>
      <c r="G107" s="1603">
        <f t="shared" si="2"/>
        <v>44045404</v>
      </c>
      <c r="H107" s="1701"/>
    </row>
    <row r="108" spans="1:8">
      <c r="A108" s="196">
        <v>30</v>
      </c>
      <c r="B108" s="77" t="s">
        <v>6155</v>
      </c>
      <c r="C108" s="1752">
        <v>5884913</v>
      </c>
      <c r="D108" s="1756"/>
      <c r="E108" s="1474">
        <v>0</v>
      </c>
      <c r="F108" s="1474">
        <v>0</v>
      </c>
      <c r="G108" s="1603">
        <f t="shared" si="2"/>
        <v>5884913</v>
      </c>
      <c r="H108" s="1701"/>
    </row>
    <row r="109" spans="1:8">
      <c r="A109" s="196">
        <v>31</v>
      </c>
      <c r="B109" s="77" t="s">
        <v>6156</v>
      </c>
      <c r="C109" s="1752">
        <v>207207665</v>
      </c>
      <c r="D109" s="1756">
        <v>908</v>
      </c>
      <c r="E109" s="1474">
        <v>42627623</v>
      </c>
      <c r="F109" s="1474">
        <v>73793100</v>
      </c>
      <c r="G109" s="1603">
        <f t="shared" si="2"/>
        <v>238373142</v>
      </c>
      <c r="H109" s="1701"/>
    </row>
    <row r="110" spans="1:8">
      <c r="A110" s="196">
        <v>32</v>
      </c>
      <c r="B110" s="77" t="s">
        <v>5125</v>
      </c>
      <c r="C110" s="1752">
        <v>988682</v>
      </c>
      <c r="D110" s="1756" t="s">
        <v>6804</v>
      </c>
      <c r="E110" s="1474">
        <v>16524</v>
      </c>
      <c r="F110" s="1474">
        <v>0</v>
      </c>
      <c r="G110" s="1603">
        <f t="shared" si="2"/>
        <v>972158</v>
      </c>
      <c r="H110" s="1701"/>
    </row>
    <row r="111" spans="1:8">
      <c r="A111" s="196">
        <v>33</v>
      </c>
      <c r="B111" s="77" t="s">
        <v>6157</v>
      </c>
      <c r="C111" s="1752">
        <v>849771</v>
      </c>
      <c r="D111" s="1756"/>
      <c r="E111" s="1474">
        <v>0</v>
      </c>
      <c r="F111" s="1474">
        <v>299551</v>
      </c>
      <c r="G111" s="1603">
        <f t="shared" si="2"/>
        <v>1149322</v>
      </c>
      <c r="H111" s="1701"/>
    </row>
    <row r="112" spans="1:8">
      <c r="A112" s="232">
        <v>34</v>
      </c>
      <c r="B112" s="77" t="s">
        <v>6158</v>
      </c>
      <c r="C112" s="1752">
        <v>43343482</v>
      </c>
      <c r="D112" s="1756">
        <v>431</v>
      </c>
      <c r="E112" s="1474">
        <v>26810</v>
      </c>
      <c r="F112" s="1474">
        <v>12186816</v>
      </c>
      <c r="G112" s="1603">
        <f t="shared" si="2"/>
        <v>55503488</v>
      </c>
      <c r="H112" s="1701"/>
    </row>
    <row r="113" spans="1:8">
      <c r="A113" s="232">
        <v>35</v>
      </c>
      <c r="B113" s="77" t="s">
        <v>6159</v>
      </c>
      <c r="C113" s="1752">
        <v>3910218</v>
      </c>
      <c r="D113" s="1756" t="s">
        <v>6805</v>
      </c>
      <c r="E113" s="1474">
        <v>390966</v>
      </c>
      <c r="F113" s="1474">
        <v>0</v>
      </c>
      <c r="G113" s="1603">
        <f t="shared" si="2"/>
        <v>3519252</v>
      </c>
      <c r="H113" s="1701"/>
    </row>
    <row r="114" spans="1:8">
      <c r="A114" s="232">
        <v>36</v>
      </c>
      <c r="B114" s="77" t="s">
        <v>6160</v>
      </c>
      <c r="C114" s="1752">
        <v>3176033</v>
      </c>
      <c r="D114" s="1756"/>
      <c r="E114" s="1474">
        <v>0</v>
      </c>
      <c r="F114" s="1474">
        <v>744993</v>
      </c>
      <c r="G114" s="1603">
        <f t="shared" si="2"/>
        <v>3921026</v>
      </c>
      <c r="H114" s="1701"/>
    </row>
    <row r="115" spans="1:8">
      <c r="A115" s="232">
        <v>37</v>
      </c>
      <c r="B115" s="77" t="s">
        <v>5126</v>
      </c>
      <c r="C115" s="1752">
        <v>630713</v>
      </c>
      <c r="D115" s="1756" t="s">
        <v>6806</v>
      </c>
      <c r="E115" s="1474">
        <v>685328</v>
      </c>
      <c r="F115" s="1474">
        <v>54615</v>
      </c>
      <c r="G115" s="1603">
        <f t="shared" si="2"/>
        <v>0</v>
      </c>
      <c r="H115" s="1701"/>
    </row>
    <row r="116" spans="1:8">
      <c r="A116" s="232">
        <v>38</v>
      </c>
      <c r="B116" s="77" t="s">
        <v>5127</v>
      </c>
      <c r="C116" s="1752">
        <v>10038243</v>
      </c>
      <c r="D116" s="1756">
        <v>908</v>
      </c>
      <c r="E116" s="1474">
        <v>625560</v>
      </c>
      <c r="F116" s="1474">
        <v>0</v>
      </c>
      <c r="G116" s="1603">
        <f t="shared" si="2"/>
        <v>9412683</v>
      </c>
      <c r="H116" s="1701"/>
    </row>
    <row r="117" spans="1:8">
      <c r="A117" s="232">
        <v>39</v>
      </c>
      <c r="B117" s="77" t="s">
        <v>6161</v>
      </c>
      <c r="C117" s="1754">
        <v>35365027</v>
      </c>
      <c r="D117" s="1756" t="s">
        <v>6807</v>
      </c>
      <c r="E117" s="1474">
        <v>313643</v>
      </c>
      <c r="F117" s="1474">
        <v>2027842</v>
      </c>
      <c r="G117" s="1603">
        <f t="shared" si="2"/>
        <v>37079226</v>
      </c>
      <c r="H117" s="1701"/>
    </row>
    <row r="118" spans="1:8">
      <c r="A118" s="232">
        <v>40</v>
      </c>
      <c r="B118" s="77" t="s">
        <v>5889</v>
      </c>
      <c r="C118" s="1474">
        <v>22554510</v>
      </c>
      <c r="D118" s="1757"/>
      <c r="E118" s="1474">
        <v>0</v>
      </c>
      <c r="F118" s="1474">
        <v>1298989</v>
      </c>
      <c r="G118" s="1603">
        <f t="shared" si="2"/>
        <v>23853499</v>
      </c>
      <c r="H118" s="1701"/>
    </row>
    <row r="119" spans="1:8">
      <c r="A119" s="232">
        <v>41</v>
      </c>
      <c r="B119" s="77"/>
      <c r="C119" s="1474"/>
      <c r="D119" s="1757"/>
      <c r="E119" s="1474"/>
      <c r="F119" s="1474"/>
      <c r="G119" s="1603"/>
      <c r="H119" s="1701"/>
    </row>
    <row r="120" spans="1:8">
      <c r="A120" s="232">
        <v>42</v>
      </c>
      <c r="B120" s="77"/>
      <c r="C120" s="1752"/>
      <c r="D120" s="1756"/>
      <c r="E120" s="1474"/>
      <c r="F120" s="1474"/>
      <c r="G120" s="1603"/>
      <c r="H120" s="1701"/>
    </row>
    <row r="121" spans="1:8">
      <c r="A121" s="232">
        <v>43</v>
      </c>
      <c r="B121" s="77"/>
      <c r="C121" s="1604"/>
      <c r="D121" s="1756"/>
      <c r="E121" s="1474"/>
      <c r="F121" s="1473"/>
      <c r="G121" s="1603">
        <f t="shared" si="2"/>
        <v>0</v>
      </c>
      <c r="H121" s="1701"/>
    </row>
    <row r="122" spans="1:8" ht="15.75" thickBot="1">
      <c r="A122" s="1242">
        <v>44</v>
      </c>
      <c r="B122" s="1247" t="s">
        <v>1422</v>
      </c>
      <c r="C122" s="1478">
        <f>SUM(C79:C121)</f>
        <v>667420333</v>
      </c>
      <c r="D122" s="1248"/>
      <c r="E122" s="229">
        <f>SUM(E79:E121)</f>
        <v>174435276</v>
      </c>
      <c r="F122" s="229">
        <f>SUM(F79:F121)</f>
        <v>157771113</v>
      </c>
      <c r="G122" s="227">
        <f>SUM(G79:G121)</f>
        <v>650756170</v>
      </c>
    </row>
    <row r="123" spans="1:8">
      <c r="A123" s="13" t="s">
        <v>1746</v>
      </c>
    </row>
    <row r="124" spans="1:8">
      <c r="A124" s="13" t="s">
        <v>4490</v>
      </c>
      <c r="C124" s="16"/>
      <c r="D124" s="16"/>
      <c r="F124" s="16" t="s">
        <v>1746</v>
      </c>
      <c r="G124" s="16"/>
    </row>
    <row r="125" spans="1:8">
      <c r="A125" s="16" t="s">
        <v>1425</v>
      </c>
      <c r="B125" s="16"/>
      <c r="C125" s="16"/>
      <c r="D125" s="16"/>
      <c r="E125" s="16"/>
      <c r="F125" s="16"/>
      <c r="G125" s="16"/>
    </row>
    <row r="126" spans="1:8" ht="15.75" thickBot="1">
      <c r="A126" s="13" t="str">
        <f>'Data Sheet'!$C$25</f>
        <v xml:space="preserve">Niagara Mohawk Power Corporation </v>
      </c>
      <c r="F126" s="246" t="str">
        <f>'Data Sheet'!$C$40</f>
        <v>April 30, 2025</v>
      </c>
      <c r="G126" s="13" t="str">
        <f>'Data Sheet'!$C$38</f>
        <v>December 31, 2024</v>
      </c>
    </row>
    <row r="127" spans="1:8">
      <c r="A127" s="1962"/>
      <c r="B127" s="2197"/>
      <c r="C127" s="2197"/>
      <c r="D127" s="2197"/>
      <c r="E127" s="2197"/>
      <c r="F127" s="2197"/>
      <c r="G127" s="1964"/>
    </row>
    <row r="128" spans="1:8">
      <c r="A128" s="2741" t="s">
        <v>1591</v>
      </c>
      <c r="B128" s="16"/>
      <c r="C128" s="16"/>
      <c r="D128" s="16"/>
      <c r="E128" s="16"/>
      <c r="F128" s="16"/>
      <c r="G128" s="2679"/>
    </row>
    <row r="129" spans="1:8">
      <c r="A129" s="2078"/>
      <c r="B129" s="1024"/>
      <c r="C129" s="1024"/>
      <c r="D129" s="1024"/>
      <c r="E129" s="1024"/>
      <c r="F129" s="1024"/>
      <c r="G129" s="2782"/>
    </row>
    <row r="130" spans="1:8">
      <c r="A130" s="2754"/>
      <c r="B130" s="90"/>
      <c r="C130" s="245" t="s">
        <v>3833</v>
      </c>
      <c r="D130" s="266" t="s">
        <v>1419</v>
      </c>
      <c r="E130" s="2282"/>
      <c r="F130" s="90"/>
      <c r="G130" s="2224"/>
    </row>
    <row r="131" spans="1:8">
      <c r="A131" s="2754"/>
      <c r="B131" s="245" t="s">
        <v>1420</v>
      </c>
      <c r="C131" s="245" t="s">
        <v>3834</v>
      </c>
      <c r="D131" s="245" t="s">
        <v>163</v>
      </c>
      <c r="E131" s="2200" t="s">
        <v>1795</v>
      </c>
      <c r="F131" s="245" t="s">
        <v>513</v>
      </c>
      <c r="G131" s="2200" t="s">
        <v>3104</v>
      </c>
    </row>
    <row r="132" spans="1:8">
      <c r="A132" s="2754" t="s">
        <v>545</v>
      </c>
      <c r="B132" s="245" t="s">
        <v>1641</v>
      </c>
      <c r="C132" s="1124" t="s">
        <v>4243</v>
      </c>
      <c r="D132" s="1124" t="s">
        <v>2161</v>
      </c>
      <c r="E132" s="2224"/>
      <c r="F132" s="90"/>
      <c r="G132" s="2200" t="s">
        <v>2434</v>
      </c>
    </row>
    <row r="133" spans="1:8">
      <c r="A133" s="2677" t="s">
        <v>1421</v>
      </c>
      <c r="B133" s="245" t="s">
        <v>3454</v>
      </c>
      <c r="C133" s="2865" t="s">
        <v>2936</v>
      </c>
      <c r="D133" s="1033" t="s">
        <v>2937</v>
      </c>
      <c r="E133" s="2201" t="s">
        <v>2938</v>
      </c>
      <c r="F133" s="523" t="s">
        <v>518</v>
      </c>
      <c r="G133" s="2216" t="s">
        <v>533</v>
      </c>
    </row>
    <row r="134" spans="1:8">
      <c r="A134" s="2754">
        <v>1</v>
      </c>
      <c r="B134" s="2850" t="s">
        <v>5890</v>
      </c>
      <c r="C134" s="2866">
        <v>1410246</v>
      </c>
      <c r="D134" s="2897"/>
      <c r="E134" s="2946">
        <v>0</v>
      </c>
      <c r="F134" s="1473">
        <v>718334</v>
      </c>
      <c r="G134" s="2948">
        <f t="shared" ref="G134:G176" si="3">C134-E134+F134</f>
        <v>2128580</v>
      </c>
      <c r="H134" s="1701"/>
    </row>
    <row r="135" spans="1:8">
      <c r="A135" s="2754"/>
      <c r="B135" s="1097" t="s">
        <v>5891</v>
      </c>
      <c r="C135" s="2867">
        <v>42654800</v>
      </c>
      <c r="D135" s="2898" t="s">
        <v>6807</v>
      </c>
      <c r="E135" s="2947">
        <v>378294</v>
      </c>
      <c r="F135" s="1491">
        <v>2445840</v>
      </c>
      <c r="G135" s="2948">
        <f t="shared" si="3"/>
        <v>44722346</v>
      </c>
      <c r="H135" s="1701"/>
    </row>
    <row r="136" spans="1:8">
      <c r="A136" s="2754">
        <v>3</v>
      </c>
      <c r="B136" s="1097" t="s">
        <v>5892</v>
      </c>
      <c r="C136" s="2868">
        <v>79988953</v>
      </c>
      <c r="D136" s="2898"/>
      <c r="E136" s="2948">
        <v>0</v>
      </c>
      <c r="F136" s="2274">
        <v>42772304</v>
      </c>
      <c r="G136" s="2948">
        <f t="shared" si="3"/>
        <v>122761257</v>
      </c>
      <c r="H136" s="1701"/>
    </row>
    <row r="137" spans="1:8">
      <c r="A137" s="2754">
        <v>4</v>
      </c>
      <c r="B137" s="1097" t="s">
        <v>5893</v>
      </c>
      <c r="C137" s="2867">
        <v>6857866</v>
      </c>
      <c r="D137" s="2898"/>
      <c r="E137" s="2948">
        <v>0</v>
      </c>
      <c r="F137" s="2274">
        <v>394967</v>
      </c>
      <c r="G137" s="2948">
        <f t="shared" si="3"/>
        <v>7252833</v>
      </c>
      <c r="H137" s="1701"/>
    </row>
    <row r="138" spans="1:8">
      <c r="A138" s="2754">
        <v>5</v>
      </c>
      <c r="B138" s="1097" t="s">
        <v>5894</v>
      </c>
      <c r="C138" s="2868">
        <v>281869</v>
      </c>
      <c r="D138" s="2898"/>
      <c r="E138" s="2948">
        <v>0</v>
      </c>
      <c r="F138" s="2274">
        <v>152762</v>
      </c>
      <c r="G138" s="2948">
        <f t="shared" si="3"/>
        <v>434631</v>
      </c>
      <c r="H138" s="1701"/>
    </row>
    <row r="139" spans="1:8">
      <c r="A139" s="2754">
        <v>6</v>
      </c>
      <c r="B139" s="1097" t="s">
        <v>5827</v>
      </c>
      <c r="C139" s="2868">
        <v>1280148</v>
      </c>
      <c r="D139" s="2898">
        <v>182</v>
      </c>
      <c r="E139" s="2948">
        <v>109089</v>
      </c>
      <c r="F139" s="2274">
        <v>1227807</v>
      </c>
      <c r="G139" s="2948">
        <f t="shared" si="3"/>
        <v>2398866</v>
      </c>
      <c r="H139" s="1701"/>
    </row>
    <row r="140" spans="1:8">
      <c r="A140" s="2754">
        <v>7</v>
      </c>
      <c r="B140" s="1097" t="s">
        <v>5895</v>
      </c>
      <c r="C140" s="2867">
        <v>231664735</v>
      </c>
      <c r="D140" s="2898"/>
      <c r="E140" s="2948">
        <v>0</v>
      </c>
      <c r="F140" s="2274">
        <v>1703538</v>
      </c>
      <c r="G140" s="2948">
        <f t="shared" si="3"/>
        <v>233368273</v>
      </c>
      <c r="H140" s="1701"/>
    </row>
    <row r="141" spans="1:8">
      <c r="A141" s="2754">
        <v>8</v>
      </c>
      <c r="B141" s="1097" t="s">
        <v>5896</v>
      </c>
      <c r="C141" s="2867">
        <v>345881698</v>
      </c>
      <c r="D141" s="2898" t="s">
        <v>6808</v>
      </c>
      <c r="E141" s="2948">
        <v>45915417</v>
      </c>
      <c r="F141" s="2274">
        <v>0</v>
      </c>
      <c r="G141" s="2948">
        <f t="shared" si="3"/>
        <v>299966281</v>
      </c>
      <c r="H141" s="1701"/>
    </row>
    <row r="142" spans="1:8">
      <c r="A142" s="2754">
        <v>9</v>
      </c>
      <c r="B142" s="1097" t="s">
        <v>5897</v>
      </c>
      <c r="C142" s="2867">
        <v>191687776</v>
      </c>
      <c r="D142" s="1008" t="s">
        <v>6808</v>
      </c>
      <c r="E142" s="2948">
        <v>11661184</v>
      </c>
      <c r="F142" s="2274">
        <v>0</v>
      </c>
      <c r="G142" s="2948">
        <f t="shared" si="3"/>
        <v>180026592</v>
      </c>
      <c r="H142" s="1701"/>
    </row>
    <row r="143" spans="1:8">
      <c r="A143" s="2754">
        <v>10</v>
      </c>
      <c r="B143" s="1097" t="s">
        <v>5898</v>
      </c>
      <c r="C143" s="2867">
        <v>-84571754</v>
      </c>
      <c r="D143" s="1008" t="s">
        <v>6809</v>
      </c>
      <c r="E143" s="2948">
        <v>9792881</v>
      </c>
      <c r="F143" s="2274">
        <v>0</v>
      </c>
      <c r="G143" s="2948">
        <f t="shared" si="3"/>
        <v>-94364635</v>
      </c>
      <c r="H143" s="1701"/>
    </row>
    <row r="144" spans="1:8">
      <c r="A144" s="2754">
        <v>11</v>
      </c>
      <c r="B144" s="1097" t="s">
        <v>5899</v>
      </c>
      <c r="C144" s="2867">
        <v>-91579755</v>
      </c>
      <c r="D144" s="1008" t="s">
        <v>6809</v>
      </c>
      <c r="E144" s="2948">
        <v>2005766</v>
      </c>
      <c r="F144" s="2274">
        <v>0</v>
      </c>
      <c r="G144" s="2948">
        <f t="shared" si="3"/>
        <v>-93585521</v>
      </c>
      <c r="H144" s="1701"/>
    </row>
    <row r="145" spans="1:8">
      <c r="A145" s="2754">
        <v>12</v>
      </c>
      <c r="B145" s="1097" t="s">
        <v>6068</v>
      </c>
      <c r="C145" s="2867">
        <v>418559</v>
      </c>
      <c r="D145" s="1008"/>
      <c r="E145" s="2948">
        <v>0</v>
      </c>
      <c r="F145" s="2274">
        <v>171700</v>
      </c>
      <c r="G145" s="2948">
        <f t="shared" si="3"/>
        <v>590259</v>
      </c>
      <c r="H145" s="1701"/>
    </row>
    <row r="146" spans="1:8">
      <c r="A146" s="2754">
        <v>13</v>
      </c>
      <c r="B146" s="1097" t="s">
        <v>6069</v>
      </c>
      <c r="C146" s="2867">
        <v>1168116</v>
      </c>
      <c r="D146" s="1008"/>
      <c r="E146" s="2948">
        <v>0</v>
      </c>
      <c r="F146" s="2274">
        <v>479180</v>
      </c>
      <c r="G146" s="2948">
        <f t="shared" si="3"/>
        <v>1647296</v>
      </c>
      <c r="H146" s="1701"/>
    </row>
    <row r="147" spans="1:8">
      <c r="A147" s="2754">
        <v>14</v>
      </c>
      <c r="B147" s="1097" t="s">
        <v>6070</v>
      </c>
      <c r="C147" s="2869">
        <v>4842945</v>
      </c>
      <c r="D147" s="1008" t="s">
        <v>6703</v>
      </c>
      <c r="E147" s="2948">
        <v>4397700</v>
      </c>
      <c r="F147" s="2274">
        <v>2996823</v>
      </c>
      <c r="G147" s="2948">
        <f t="shared" si="3"/>
        <v>3442068</v>
      </c>
      <c r="H147" s="1701"/>
    </row>
    <row r="148" spans="1:8">
      <c r="A148" s="2754">
        <v>15</v>
      </c>
      <c r="B148" s="1097" t="s">
        <v>6071</v>
      </c>
      <c r="C148" s="2869">
        <v>8013300</v>
      </c>
      <c r="D148" s="1008" t="s">
        <v>6703</v>
      </c>
      <c r="E148" s="2948">
        <v>7263969</v>
      </c>
      <c r="F148" s="2274">
        <v>8995037</v>
      </c>
      <c r="G148" s="2948">
        <f t="shared" si="3"/>
        <v>9744368</v>
      </c>
      <c r="H148" s="1701"/>
    </row>
    <row r="149" spans="1:8">
      <c r="A149" s="2754">
        <v>16</v>
      </c>
      <c r="B149" s="1097" t="s">
        <v>6072</v>
      </c>
      <c r="C149" s="2867">
        <v>1127</v>
      </c>
      <c r="D149" s="1008" t="s">
        <v>6703</v>
      </c>
      <c r="E149" s="2948">
        <v>41431</v>
      </c>
      <c r="F149" s="2274">
        <v>85127</v>
      </c>
      <c r="G149" s="2948">
        <f t="shared" si="3"/>
        <v>44823</v>
      </c>
      <c r="H149" s="1701"/>
    </row>
    <row r="150" spans="1:8">
      <c r="A150" s="2754">
        <v>17</v>
      </c>
      <c r="B150" s="1097" t="s">
        <v>6162</v>
      </c>
      <c r="C150" s="2867">
        <v>1309051</v>
      </c>
      <c r="D150" s="1008">
        <v>495</v>
      </c>
      <c r="E150" s="2948">
        <v>452</v>
      </c>
      <c r="F150" s="2274">
        <v>353595</v>
      </c>
      <c r="G150" s="2948">
        <f t="shared" si="3"/>
        <v>1662194</v>
      </c>
      <c r="H150" s="1701"/>
    </row>
    <row r="151" spans="1:8">
      <c r="A151" s="2754">
        <v>18</v>
      </c>
      <c r="B151" s="1097" t="s">
        <v>6073</v>
      </c>
      <c r="C151" s="2867">
        <v>1235368</v>
      </c>
      <c r="D151" s="1008" t="s">
        <v>6703</v>
      </c>
      <c r="E151" s="2949">
        <v>1484980</v>
      </c>
      <c r="F151" s="2274">
        <v>822362</v>
      </c>
      <c r="G151" s="2948">
        <f t="shared" si="3"/>
        <v>572750</v>
      </c>
      <c r="H151" s="1701"/>
    </row>
    <row r="152" spans="1:8">
      <c r="A152" s="2754">
        <v>19</v>
      </c>
      <c r="B152" s="1097" t="s">
        <v>6074</v>
      </c>
      <c r="C152" s="2867">
        <v>72551735</v>
      </c>
      <c r="D152" s="1008" t="s">
        <v>6703</v>
      </c>
      <c r="E152" s="2948">
        <v>9747943</v>
      </c>
      <c r="F152" s="2274">
        <v>38933692</v>
      </c>
      <c r="G152" s="2948">
        <f t="shared" si="3"/>
        <v>101737484</v>
      </c>
      <c r="H152" s="1701"/>
    </row>
    <row r="153" spans="1:8">
      <c r="A153" s="2754">
        <v>20</v>
      </c>
      <c r="B153" s="1097" t="s">
        <v>6075</v>
      </c>
      <c r="C153" s="2867">
        <v>7470926</v>
      </c>
      <c r="D153" s="1008"/>
      <c r="E153" s="2948">
        <v>0</v>
      </c>
      <c r="F153" s="2274">
        <v>0</v>
      </c>
      <c r="G153" s="2948">
        <f t="shared" si="3"/>
        <v>7470926</v>
      </c>
      <c r="H153" s="1701"/>
    </row>
    <row r="154" spans="1:8">
      <c r="A154" s="2754">
        <v>21</v>
      </c>
      <c r="B154" s="1097" t="s">
        <v>5934</v>
      </c>
      <c r="C154" s="2867">
        <v>77174</v>
      </c>
      <c r="D154" s="1008" t="s">
        <v>6700</v>
      </c>
      <c r="E154" s="2948">
        <v>87196</v>
      </c>
      <c r="F154" s="2274">
        <v>10022</v>
      </c>
      <c r="G154" s="2948">
        <f t="shared" si="3"/>
        <v>0</v>
      </c>
      <c r="H154" s="1701"/>
    </row>
    <row r="155" spans="1:8">
      <c r="A155" s="2754">
        <v>22</v>
      </c>
      <c r="B155" s="1097" t="s">
        <v>6163</v>
      </c>
      <c r="C155" s="2867">
        <v>0</v>
      </c>
      <c r="D155" s="1008">
        <v>555</v>
      </c>
      <c r="E155" s="2948">
        <v>14823651</v>
      </c>
      <c r="F155" s="2274">
        <v>14823651</v>
      </c>
      <c r="G155" s="2948">
        <f t="shared" si="3"/>
        <v>0</v>
      </c>
      <c r="H155" s="1701"/>
    </row>
    <row r="156" spans="1:8">
      <c r="A156" s="2754">
        <v>23</v>
      </c>
      <c r="B156" s="1097" t="s">
        <v>6164</v>
      </c>
      <c r="C156" s="2867">
        <v>6171145</v>
      </c>
      <c r="D156" s="1008" t="s">
        <v>6247</v>
      </c>
      <c r="E156" s="2948">
        <v>4764405</v>
      </c>
      <c r="F156" s="2274">
        <v>144450</v>
      </c>
      <c r="G156" s="2948">
        <f t="shared" si="3"/>
        <v>1551190</v>
      </c>
      <c r="H156" s="1701"/>
    </row>
    <row r="157" spans="1:8">
      <c r="A157" s="2754">
        <v>24</v>
      </c>
      <c r="B157" s="1097" t="s">
        <v>6076</v>
      </c>
      <c r="C157" s="2867">
        <v>1157634</v>
      </c>
      <c r="D157" s="1008"/>
      <c r="E157" s="2948">
        <v>0</v>
      </c>
      <c r="F157" s="2274">
        <v>771756</v>
      </c>
      <c r="G157" s="2948">
        <f t="shared" si="3"/>
        <v>1929390</v>
      </c>
      <c r="H157" s="1701"/>
    </row>
    <row r="158" spans="1:8">
      <c r="A158" s="2754">
        <v>25</v>
      </c>
      <c r="B158" s="1097" t="s">
        <v>6077</v>
      </c>
      <c r="C158" s="2867">
        <v>1421800</v>
      </c>
      <c r="D158" s="1008">
        <v>495</v>
      </c>
      <c r="E158" s="2948">
        <v>1489571</v>
      </c>
      <c r="F158" s="2274">
        <v>67771</v>
      </c>
      <c r="G158" s="2948">
        <f t="shared" si="3"/>
        <v>0</v>
      </c>
      <c r="H158" s="1701"/>
    </row>
    <row r="159" spans="1:8">
      <c r="A159" s="2754">
        <v>26</v>
      </c>
      <c r="B159" s="1097" t="s">
        <v>6078</v>
      </c>
      <c r="C159" s="2867">
        <v>0</v>
      </c>
      <c r="D159" s="1008" t="s">
        <v>6810</v>
      </c>
      <c r="E159" s="2949">
        <v>477946</v>
      </c>
      <c r="F159" s="2274">
        <v>477946</v>
      </c>
      <c r="G159" s="2948">
        <f t="shared" si="3"/>
        <v>0</v>
      </c>
      <c r="H159" s="1701"/>
    </row>
    <row r="160" spans="1:8">
      <c r="A160" s="2754">
        <v>27</v>
      </c>
      <c r="B160" s="1097" t="s">
        <v>6079</v>
      </c>
      <c r="C160" s="2867">
        <v>18290526</v>
      </c>
      <c r="D160" s="1008"/>
      <c r="E160" s="2949">
        <v>0</v>
      </c>
      <c r="F160" s="2274">
        <v>12734703</v>
      </c>
      <c r="G160" s="2948">
        <f t="shared" si="3"/>
        <v>31025229</v>
      </c>
      <c r="H160" s="1701"/>
    </row>
    <row r="161" spans="1:8">
      <c r="A161" s="2754">
        <v>28</v>
      </c>
      <c r="B161" s="1097" t="s">
        <v>6255</v>
      </c>
      <c r="C161" s="2867">
        <v>53769</v>
      </c>
      <c r="D161" s="1008"/>
      <c r="E161" s="2948">
        <v>0</v>
      </c>
      <c r="F161" s="2274">
        <v>4</v>
      </c>
      <c r="G161" s="2948">
        <f t="shared" si="3"/>
        <v>53773</v>
      </c>
      <c r="H161" s="1701"/>
    </row>
    <row r="162" spans="1:8">
      <c r="A162" s="2754">
        <v>29</v>
      </c>
      <c r="B162" s="1097" t="s">
        <v>6704</v>
      </c>
      <c r="C162" s="2867">
        <v>112179</v>
      </c>
      <c r="D162" s="1008">
        <v>280</v>
      </c>
      <c r="E162" s="2948">
        <v>43498</v>
      </c>
      <c r="F162" s="2274">
        <v>501792</v>
      </c>
      <c r="G162" s="2948">
        <f t="shared" si="3"/>
        <v>570473</v>
      </c>
      <c r="H162" s="1701"/>
    </row>
    <row r="163" spans="1:8">
      <c r="A163" s="2754">
        <v>30</v>
      </c>
      <c r="B163" s="1097" t="s">
        <v>6705</v>
      </c>
      <c r="C163" s="2867">
        <v>95618</v>
      </c>
      <c r="D163" s="1008">
        <v>280</v>
      </c>
      <c r="E163" s="2948">
        <v>43497</v>
      </c>
      <c r="F163" s="2274">
        <v>593113</v>
      </c>
      <c r="G163" s="2948">
        <f t="shared" si="3"/>
        <v>645234</v>
      </c>
      <c r="H163" s="1701"/>
    </row>
    <row r="164" spans="1:8">
      <c r="A164" s="2754">
        <v>31</v>
      </c>
      <c r="B164" s="1097" t="s">
        <v>6706</v>
      </c>
      <c r="C164" s="2867">
        <v>140816</v>
      </c>
      <c r="D164" s="1008" t="s">
        <v>6700</v>
      </c>
      <c r="E164" s="2948">
        <v>65166</v>
      </c>
      <c r="F164" s="2274">
        <v>324684</v>
      </c>
      <c r="G164" s="2948">
        <f t="shared" si="3"/>
        <v>400334</v>
      </c>
      <c r="H164" s="1701"/>
    </row>
    <row r="165" spans="1:8">
      <c r="A165" s="2754">
        <v>32</v>
      </c>
      <c r="B165" s="1097" t="s">
        <v>6731</v>
      </c>
      <c r="C165" s="2867">
        <v>0</v>
      </c>
      <c r="D165" s="1008">
        <v>555</v>
      </c>
      <c r="E165" s="2948">
        <v>4680408</v>
      </c>
      <c r="F165" s="2274">
        <v>4680408</v>
      </c>
      <c r="G165" s="2948">
        <f t="shared" si="3"/>
        <v>0</v>
      </c>
      <c r="H165" s="1701"/>
    </row>
    <row r="166" spans="1:8">
      <c r="A166" s="2754">
        <v>33</v>
      </c>
      <c r="B166" s="1097" t="s">
        <v>6811</v>
      </c>
      <c r="C166" s="2867">
        <v>0</v>
      </c>
      <c r="D166" s="1008">
        <v>431</v>
      </c>
      <c r="E166" s="2948">
        <v>13687</v>
      </c>
      <c r="F166" s="2274">
        <v>59076</v>
      </c>
      <c r="G166" s="2948">
        <f t="shared" si="3"/>
        <v>45389</v>
      </c>
      <c r="H166" s="1701"/>
    </row>
    <row r="167" spans="1:8">
      <c r="A167" s="2754">
        <v>34</v>
      </c>
      <c r="B167" s="1097" t="s">
        <v>7258</v>
      </c>
      <c r="C167" s="2867">
        <v>0</v>
      </c>
      <c r="D167" s="1008">
        <v>182</v>
      </c>
      <c r="E167" s="2948">
        <v>75976229</v>
      </c>
      <c r="F167" s="2755">
        <v>75976229</v>
      </c>
      <c r="G167" s="2948">
        <f t="shared" si="3"/>
        <v>0</v>
      </c>
      <c r="H167" s="1701"/>
    </row>
    <row r="168" spans="1:8">
      <c r="A168" s="2754">
        <v>35</v>
      </c>
      <c r="B168" s="1097" t="s">
        <v>6812</v>
      </c>
      <c r="C168" s="2867">
        <v>0</v>
      </c>
      <c r="D168" s="1008" t="s">
        <v>5821</v>
      </c>
      <c r="E168" s="2948">
        <v>1977635</v>
      </c>
      <c r="F168" s="2755">
        <v>4991994</v>
      </c>
      <c r="G168" s="2948">
        <f t="shared" si="3"/>
        <v>3014359</v>
      </c>
      <c r="H168" s="1701"/>
    </row>
    <row r="169" spans="1:8">
      <c r="A169" s="2754">
        <v>36</v>
      </c>
      <c r="B169" s="1097" t="s">
        <v>6813</v>
      </c>
      <c r="C169" s="2867">
        <v>0</v>
      </c>
      <c r="D169" s="1008" t="s">
        <v>6814</v>
      </c>
      <c r="E169" s="2948">
        <v>180722</v>
      </c>
      <c r="F169" s="2755">
        <v>763462</v>
      </c>
      <c r="G169" s="2948">
        <f t="shared" si="3"/>
        <v>582740</v>
      </c>
      <c r="H169" s="1701"/>
    </row>
    <row r="170" spans="1:8">
      <c r="A170" s="2754">
        <v>37</v>
      </c>
      <c r="B170" s="1097" t="s">
        <v>6815</v>
      </c>
      <c r="C170" s="2867">
        <v>0</v>
      </c>
      <c r="D170" s="1008"/>
      <c r="E170" s="2948">
        <v>0</v>
      </c>
      <c r="F170" s="2755">
        <v>17850</v>
      </c>
      <c r="G170" s="2948">
        <f t="shared" si="3"/>
        <v>17850</v>
      </c>
      <c r="H170" s="1701"/>
    </row>
    <row r="171" spans="1:8">
      <c r="A171" s="2754">
        <v>38</v>
      </c>
      <c r="B171" s="1097"/>
      <c r="C171" s="2867"/>
      <c r="D171" s="1008"/>
      <c r="E171" s="2948"/>
      <c r="F171" s="2755"/>
      <c r="G171" s="2948">
        <f t="shared" si="3"/>
        <v>0</v>
      </c>
      <c r="H171" s="1701"/>
    </row>
    <row r="172" spans="1:8">
      <c r="A172" s="2754">
        <v>39</v>
      </c>
      <c r="B172" s="1097"/>
      <c r="C172" s="2867"/>
      <c r="D172" s="1008"/>
      <c r="E172" s="2948"/>
      <c r="F172" s="2755"/>
      <c r="G172" s="2948">
        <f t="shared" si="3"/>
        <v>0</v>
      </c>
      <c r="H172" s="1701"/>
    </row>
    <row r="173" spans="1:8">
      <c r="A173" s="2754">
        <v>40</v>
      </c>
      <c r="B173" s="1097"/>
      <c r="C173" s="2867"/>
      <c r="D173" s="1008"/>
      <c r="E173" s="2948"/>
      <c r="F173" s="2755"/>
      <c r="G173" s="2948">
        <f t="shared" si="3"/>
        <v>0</v>
      </c>
      <c r="H173" s="1701"/>
    </row>
    <row r="174" spans="1:8">
      <c r="A174" s="2754">
        <v>41</v>
      </c>
      <c r="B174" s="1097"/>
      <c r="C174" s="2869"/>
      <c r="D174" s="1097"/>
      <c r="E174" s="2274"/>
      <c r="F174" s="2755"/>
      <c r="G174" s="2948"/>
      <c r="H174" s="1701"/>
    </row>
    <row r="175" spans="1:8">
      <c r="A175" s="2754">
        <v>42</v>
      </c>
      <c r="B175" s="1097"/>
      <c r="C175" s="2868"/>
      <c r="D175" s="2868"/>
      <c r="E175" s="2274"/>
      <c r="F175" s="2274"/>
      <c r="G175" s="2948"/>
      <c r="H175" s="1701"/>
    </row>
    <row r="176" spans="1:8">
      <c r="A176" s="2754">
        <v>43</v>
      </c>
      <c r="B176" s="1903"/>
      <c r="C176" s="2868"/>
      <c r="D176" s="2868"/>
      <c r="E176" s="2274"/>
      <c r="F176" s="2274"/>
      <c r="G176" s="2948">
        <f t="shared" si="3"/>
        <v>0</v>
      </c>
      <c r="H176" s="1701"/>
    </row>
    <row r="177" spans="1:7" ht="15.75" thickBot="1">
      <c r="A177" s="2276">
        <v>44</v>
      </c>
      <c r="B177" s="3318" t="s">
        <v>1422</v>
      </c>
      <c r="C177" s="3040">
        <f>SUM(C134:C176)</f>
        <v>850088370</v>
      </c>
      <c r="D177" s="3041"/>
      <c r="E177" s="2227">
        <f>SUM(E134:E176)</f>
        <v>197422717</v>
      </c>
      <c r="F177" s="2227">
        <f>SUM(F134:F176)</f>
        <v>219191979</v>
      </c>
      <c r="G177" s="2280">
        <f>SUM(G134:G176)</f>
        <v>871857632</v>
      </c>
    </row>
    <row r="178" spans="1:7">
      <c r="A178" s="13" t="s">
        <v>1746</v>
      </c>
    </row>
    <row r="179" spans="1:7">
      <c r="A179" s="13" t="s">
        <v>4490</v>
      </c>
      <c r="C179" s="16"/>
      <c r="D179" s="16"/>
      <c r="F179" s="16" t="s">
        <v>1746</v>
      </c>
      <c r="G179" s="16"/>
    </row>
    <row r="180" spans="1:7">
      <c r="A180" s="16" t="s">
        <v>4588</v>
      </c>
      <c r="B180" s="16"/>
      <c r="C180" s="16"/>
      <c r="D180" s="16"/>
      <c r="E180" s="16"/>
      <c r="F180" s="16"/>
      <c r="G180" s="16"/>
    </row>
    <row r="181" spans="1:7" ht="15.75" thickBot="1">
      <c r="A181" s="13" t="str">
        <f>'Data Sheet'!$C$25</f>
        <v xml:space="preserve">Niagara Mohawk Power Corporation </v>
      </c>
      <c r="F181" s="246" t="str">
        <f>'Data Sheet'!$C$40</f>
        <v>April 30, 2025</v>
      </c>
      <c r="G181" s="13" t="str">
        <f>'Data Sheet'!$C$38</f>
        <v>December 31, 2024</v>
      </c>
    </row>
    <row r="182" spans="1:7">
      <c r="A182" s="1962"/>
      <c r="B182" s="2197"/>
      <c r="C182" s="2197"/>
      <c r="D182" s="2197"/>
      <c r="E182" s="2197"/>
      <c r="F182" s="2197"/>
      <c r="G182" s="1964"/>
    </row>
    <row r="183" spans="1:7">
      <c r="A183" s="2741" t="s">
        <v>1591</v>
      </c>
      <c r="B183" s="16"/>
      <c r="C183" s="16"/>
      <c r="D183" s="16"/>
      <c r="E183" s="16"/>
      <c r="F183" s="16"/>
      <c r="G183" s="2679"/>
    </row>
    <row r="184" spans="1:7">
      <c r="A184" s="2078"/>
      <c r="B184" s="1024"/>
      <c r="C184" s="1024"/>
      <c r="D184" s="1024"/>
      <c r="E184" s="1024"/>
      <c r="F184" s="1024"/>
      <c r="G184" s="2782"/>
    </row>
    <row r="185" spans="1:7">
      <c r="A185" s="2754"/>
      <c r="B185" s="90"/>
      <c r="C185" s="245" t="s">
        <v>3833</v>
      </c>
      <c r="D185" s="266" t="s">
        <v>1419</v>
      </c>
      <c r="E185" s="74"/>
      <c r="F185" s="90"/>
      <c r="G185" s="3028"/>
    </row>
    <row r="186" spans="1:7">
      <c r="A186" s="2754"/>
      <c r="B186" s="245" t="s">
        <v>1420</v>
      </c>
      <c r="C186" s="245" t="s">
        <v>3834</v>
      </c>
      <c r="D186" s="245" t="s">
        <v>163</v>
      </c>
      <c r="E186" s="245" t="s">
        <v>1795</v>
      </c>
      <c r="F186" s="245" t="s">
        <v>513</v>
      </c>
      <c r="G186" s="2552" t="s">
        <v>3104</v>
      </c>
    </row>
    <row r="187" spans="1:7">
      <c r="A187" s="2754" t="s">
        <v>545</v>
      </c>
      <c r="B187" s="245" t="s">
        <v>1641</v>
      </c>
      <c r="C187" s="245" t="s">
        <v>4243</v>
      </c>
      <c r="D187" s="245" t="s">
        <v>2161</v>
      </c>
      <c r="E187" s="90"/>
      <c r="F187" s="90"/>
      <c r="G187" s="2552" t="s">
        <v>2434</v>
      </c>
    </row>
    <row r="188" spans="1:7">
      <c r="A188" s="2677" t="s">
        <v>1421</v>
      </c>
      <c r="B188" s="245" t="s">
        <v>3454</v>
      </c>
      <c r="C188" s="78" t="s">
        <v>2936</v>
      </c>
      <c r="D188" s="245" t="s">
        <v>2937</v>
      </c>
      <c r="E188" s="245" t="s">
        <v>2938</v>
      </c>
      <c r="F188" s="245" t="s">
        <v>518</v>
      </c>
      <c r="G188" s="3042" t="s">
        <v>533</v>
      </c>
    </row>
    <row r="189" spans="1:7">
      <c r="A189" s="2754">
        <v>1</v>
      </c>
      <c r="B189" s="3016"/>
      <c r="C189" s="3328"/>
      <c r="D189" s="3332"/>
      <c r="E189" s="3330"/>
      <c r="F189" s="3326"/>
      <c r="G189" s="3039">
        <f t="shared" ref="G189:G224" si="4">C189-E189+F189</f>
        <v>0</v>
      </c>
    </row>
    <row r="190" spans="1:7">
      <c r="A190" s="2754">
        <v>2</v>
      </c>
      <c r="B190" s="2477"/>
      <c r="C190" s="3323"/>
      <c r="D190" s="2898"/>
      <c r="E190" s="3331"/>
      <c r="F190" s="3321"/>
      <c r="G190" s="3039">
        <f t="shared" si="4"/>
        <v>0</v>
      </c>
    </row>
    <row r="191" spans="1:7">
      <c r="A191" s="2754">
        <v>3</v>
      </c>
      <c r="B191" s="2477"/>
      <c r="C191" s="3324"/>
      <c r="D191" s="2898"/>
      <c r="E191" s="3188"/>
      <c r="F191" s="3321"/>
      <c r="G191" s="3039">
        <f t="shared" si="4"/>
        <v>0</v>
      </c>
    </row>
    <row r="192" spans="1:7">
      <c r="A192" s="2754">
        <v>4</v>
      </c>
      <c r="B192" s="2477"/>
      <c r="C192" s="3323"/>
      <c r="D192" s="2898"/>
      <c r="E192" s="3188"/>
      <c r="F192" s="3321"/>
      <c r="G192" s="3039">
        <f t="shared" si="4"/>
        <v>0</v>
      </c>
    </row>
    <row r="193" spans="1:7">
      <c r="A193" s="2754">
        <v>5</v>
      </c>
      <c r="B193" s="2477"/>
      <c r="C193" s="3324"/>
      <c r="D193" s="2898"/>
      <c r="E193" s="3188"/>
      <c r="F193" s="3321"/>
      <c r="G193" s="3039">
        <f t="shared" si="4"/>
        <v>0</v>
      </c>
    </row>
    <row r="194" spans="1:7">
      <c r="A194" s="2754">
        <v>6</v>
      </c>
      <c r="B194" s="2477"/>
      <c r="C194" s="3324"/>
      <c r="D194" s="2898"/>
      <c r="E194" s="3188"/>
      <c r="F194" s="3321"/>
      <c r="G194" s="3039">
        <f t="shared" si="4"/>
        <v>0</v>
      </c>
    </row>
    <row r="195" spans="1:7">
      <c r="A195" s="2754">
        <v>7</v>
      </c>
      <c r="B195" s="2477"/>
      <c r="C195" s="3323"/>
      <c r="D195" s="2898"/>
      <c r="E195" s="3188"/>
      <c r="F195" s="3321"/>
      <c r="G195" s="3039">
        <f t="shared" si="4"/>
        <v>0</v>
      </c>
    </row>
    <row r="196" spans="1:7">
      <c r="A196" s="2754">
        <v>8</v>
      </c>
      <c r="B196" s="2477"/>
      <c r="C196" s="3323"/>
      <c r="D196" s="2898"/>
      <c r="E196" s="3188"/>
      <c r="F196" s="3321"/>
      <c r="G196" s="3039">
        <f t="shared" si="4"/>
        <v>0</v>
      </c>
    </row>
    <row r="197" spans="1:7">
      <c r="A197" s="2754">
        <v>9</v>
      </c>
      <c r="B197" s="2477"/>
      <c r="C197" s="3323"/>
      <c r="D197" s="1008"/>
      <c r="E197" s="3188"/>
      <c r="F197" s="3321"/>
      <c r="G197" s="3039">
        <f t="shared" si="4"/>
        <v>0</v>
      </c>
    </row>
    <row r="198" spans="1:7">
      <c r="A198" s="2754">
        <v>10</v>
      </c>
      <c r="B198" s="2477"/>
      <c r="C198" s="3323"/>
      <c r="D198" s="1008"/>
      <c r="E198" s="3188"/>
      <c r="F198" s="3321"/>
      <c r="G198" s="3039">
        <f t="shared" si="4"/>
        <v>0</v>
      </c>
    </row>
    <row r="199" spans="1:7">
      <c r="A199" s="2754">
        <v>11</v>
      </c>
      <c r="B199" s="2477"/>
      <c r="C199" s="3323"/>
      <c r="D199" s="1008"/>
      <c r="E199" s="3188"/>
      <c r="F199" s="3321"/>
      <c r="G199" s="3039">
        <f t="shared" si="4"/>
        <v>0</v>
      </c>
    </row>
    <row r="200" spans="1:7">
      <c r="A200" s="2754">
        <v>12</v>
      </c>
      <c r="B200" s="2477"/>
      <c r="C200" s="3323"/>
      <c r="D200" s="1008"/>
      <c r="E200" s="3188"/>
      <c r="F200" s="3321"/>
      <c r="G200" s="3039">
        <f t="shared" si="4"/>
        <v>0</v>
      </c>
    </row>
    <row r="201" spans="1:7">
      <c r="A201" s="2754">
        <v>13</v>
      </c>
      <c r="B201" s="2477"/>
      <c r="C201" s="3323"/>
      <c r="D201" s="1008"/>
      <c r="E201" s="3188"/>
      <c r="F201" s="3321"/>
      <c r="G201" s="3039">
        <f t="shared" si="4"/>
        <v>0</v>
      </c>
    </row>
    <row r="202" spans="1:7">
      <c r="A202" s="2754">
        <v>14</v>
      </c>
      <c r="B202" s="2477"/>
      <c r="C202" s="3329"/>
      <c r="D202" s="1008"/>
      <c r="E202" s="3188"/>
      <c r="F202" s="3321"/>
      <c r="G202" s="3039">
        <f t="shared" si="4"/>
        <v>0</v>
      </c>
    </row>
    <row r="203" spans="1:7">
      <c r="A203" s="2754">
        <v>15</v>
      </c>
      <c r="B203" s="2477"/>
      <c r="C203" s="3329"/>
      <c r="D203" s="1008"/>
      <c r="E203" s="3188"/>
      <c r="F203" s="3321"/>
      <c r="G203" s="3039">
        <f t="shared" si="4"/>
        <v>0</v>
      </c>
    </row>
    <row r="204" spans="1:7">
      <c r="A204" s="2754">
        <v>16</v>
      </c>
      <c r="B204" s="2477"/>
      <c r="C204" s="3323"/>
      <c r="D204" s="1008"/>
      <c r="E204" s="3188"/>
      <c r="F204" s="3321"/>
      <c r="G204" s="3039">
        <f t="shared" si="4"/>
        <v>0</v>
      </c>
    </row>
    <row r="205" spans="1:7">
      <c r="A205" s="2754">
        <v>17</v>
      </c>
      <c r="B205" s="2477"/>
      <c r="C205" s="3323"/>
      <c r="D205" s="1008"/>
      <c r="E205" s="3188"/>
      <c r="F205" s="3321"/>
      <c r="G205" s="3039">
        <f t="shared" si="4"/>
        <v>0</v>
      </c>
    </row>
    <row r="206" spans="1:7">
      <c r="A206" s="2754">
        <v>18</v>
      </c>
      <c r="B206" s="2477"/>
      <c r="C206" s="3323"/>
      <c r="D206" s="1008"/>
      <c r="E206" s="3331"/>
      <c r="F206" s="3321"/>
      <c r="G206" s="3039">
        <f t="shared" si="4"/>
        <v>0</v>
      </c>
    </row>
    <row r="207" spans="1:7">
      <c r="A207" s="2754">
        <v>19</v>
      </c>
      <c r="B207" s="2477"/>
      <c r="C207" s="3323"/>
      <c r="D207" s="1008"/>
      <c r="E207" s="3188"/>
      <c r="F207" s="3321"/>
      <c r="G207" s="3039">
        <f t="shared" si="4"/>
        <v>0</v>
      </c>
    </row>
    <row r="208" spans="1:7">
      <c r="A208" s="2754">
        <v>20</v>
      </c>
      <c r="B208" s="2477"/>
      <c r="C208" s="3323"/>
      <c r="D208" s="1008"/>
      <c r="E208" s="3188"/>
      <c r="F208" s="3321"/>
      <c r="G208" s="3039">
        <f t="shared" si="4"/>
        <v>0</v>
      </c>
    </row>
    <row r="209" spans="1:7">
      <c r="A209" s="2754">
        <v>21</v>
      </c>
      <c r="B209" s="2477"/>
      <c r="C209" s="3323"/>
      <c r="D209" s="1008"/>
      <c r="E209" s="3188"/>
      <c r="F209" s="3321"/>
      <c r="G209" s="3039">
        <f t="shared" si="4"/>
        <v>0</v>
      </c>
    </row>
    <row r="210" spans="1:7">
      <c r="A210" s="2754">
        <v>22</v>
      </c>
      <c r="B210" s="2477"/>
      <c r="C210" s="3323"/>
      <c r="D210" s="1008"/>
      <c r="E210" s="3188"/>
      <c r="F210" s="3321"/>
      <c r="G210" s="3039">
        <f t="shared" si="4"/>
        <v>0</v>
      </c>
    </row>
    <row r="211" spans="1:7">
      <c r="A211" s="2754">
        <v>23</v>
      </c>
      <c r="B211" s="2477"/>
      <c r="C211" s="3323"/>
      <c r="D211" s="1008"/>
      <c r="E211" s="3188"/>
      <c r="F211" s="3321"/>
      <c r="G211" s="3039">
        <f t="shared" si="4"/>
        <v>0</v>
      </c>
    </row>
    <row r="212" spans="1:7">
      <c r="A212" s="2754">
        <v>24</v>
      </c>
      <c r="B212" s="2477"/>
      <c r="C212" s="3323"/>
      <c r="D212" s="1008"/>
      <c r="E212" s="3188"/>
      <c r="F212" s="3321"/>
      <c r="G212" s="3039">
        <f t="shared" si="4"/>
        <v>0</v>
      </c>
    </row>
    <row r="213" spans="1:7">
      <c r="A213" s="2754">
        <v>25</v>
      </c>
      <c r="B213" s="2477"/>
      <c r="C213" s="3323"/>
      <c r="D213" s="1008"/>
      <c r="E213" s="3188"/>
      <c r="F213" s="3321"/>
      <c r="G213" s="3039">
        <f t="shared" si="4"/>
        <v>0</v>
      </c>
    </row>
    <row r="214" spans="1:7">
      <c r="A214" s="2754">
        <v>26</v>
      </c>
      <c r="B214" s="2477"/>
      <c r="C214" s="3323"/>
      <c r="D214" s="1008"/>
      <c r="E214" s="3331"/>
      <c r="F214" s="3321"/>
      <c r="G214" s="3039">
        <f t="shared" si="4"/>
        <v>0</v>
      </c>
    </row>
    <row r="215" spans="1:7">
      <c r="A215" s="2754">
        <v>27</v>
      </c>
      <c r="B215" s="2477"/>
      <c r="C215" s="3323"/>
      <c r="D215" s="1008"/>
      <c r="E215" s="3331"/>
      <c r="F215" s="3321"/>
      <c r="G215" s="3039">
        <f t="shared" si="4"/>
        <v>0</v>
      </c>
    </row>
    <row r="216" spans="1:7">
      <c r="A216" s="2754">
        <v>28</v>
      </c>
      <c r="B216" s="2477"/>
      <c r="C216" s="3323"/>
      <c r="D216" s="1008"/>
      <c r="E216" s="3188"/>
      <c r="F216" s="3321"/>
      <c r="G216" s="3039">
        <f t="shared" si="4"/>
        <v>0</v>
      </c>
    </row>
    <row r="217" spans="1:7">
      <c r="A217" s="2754">
        <v>29</v>
      </c>
      <c r="B217" s="2477"/>
      <c r="C217" s="3323"/>
      <c r="D217" s="1008"/>
      <c r="E217" s="3188"/>
      <c r="F217" s="3321"/>
      <c r="G217" s="3039">
        <f t="shared" si="4"/>
        <v>0</v>
      </c>
    </row>
    <row r="218" spans="1:7">
      <c r="A218" s="2754">
        <v>30</v>
      </c>
      <c r="B218" s="2477"/>
      <c r="C218" s="3323"/>
      <c r="D218" s="1008"/>
      <c r="E218" s="3188"/>
      <c r="F218" s="3321"/>
      <c r="G218" s="3039">
        <f t="shared" si="4"/>
        <v>0</v>
      </c>
    </row>
    <row r="219" spans="1:7">
      <c r="A219" s="2754">
        <v>31</v>
      </c>
      <c r="B219" s="2477"/>
      <c r="C219" s="3323"/>
      <c r="D219" s="1008"/>
      <c r="E219" s="3188"/>
      <c r="F219" s="3321"/>
      <c r="G219" s="3039">
        <f t="shared" si="4"/>
        <v>0</v>
      </c>
    </row>
    <row r="220" spans="1:7">
      <c r="A220" s="2754">
        <v>32</v>
      </c>
      <c r="B220" s="2477"/>
      <c r="C220" s="3323"/>
      <c r="D220" s="1008"/>
      <c r="E220" s="3188"/>
      <c r="F220" s="3321"/>
      <c r="G220" s="3039">
        <f t="shared" si="4"/>
        <v>0</v>
      </c>
    </row>
    <row r="221" spans="1:7">
      <c r="A221" s="2754">
        <v>33</v>
      </c>
      <c r="B221" s="2477"/>
      <c r="C221" s="3323"/>
      <c r="D221" s="1008"/>
      <c r="E221" s="3188"/>
      <c r="F221" s="3321"/>
      <c r="G221" s="3039">
        <f t="shared" si="4"/>
        <v>0</v>
      </c>
    </row>
    <row r="222" spans="1:7">
      <c r="A222" s="2754">
        <v>34</v>
      </c>
      <c r="B222" s="2477"/>
      <c r="C222" s="3323"/>
      <c r="D222" s="1008"/>
      <c r="E222" s="3188"/>
      <c r="F222" s="3321"/>
      <c r="G222" s="3039">
        <f t="shared" si="4"/>
        <v>0</v>
      </c>
    </row>
    <row r="223" spans="1:7">
      <c r="A223" s="2754">
        <v>35</v>
      </c>
      <c r="B223" s="2477"/>
      <c r="C223" s="3323"/>
      <c r="D223" s="1008"/>
      <c r="E223" s="3188"/>
      <c r="F223" s="3321"/>
      <c r="G223" s="3039">
        <f t="shared" si="4"/>
        <v>0</v>
      </c>
    </row>
    <row r="224" spans="1:7">
      <c r="A224" s="2754">
        <v>36</v>
      </c>
      <c r="B224" s="2477"/>
      <c r="C224" s="3323"/>
      <c r="D224" s="1008"/>
      <c r="E224" s="3188"/>
      <c r="F224" s="3321"/>
      <c r="G224" s="3039">
        <f t="shared" si="4"/>
        <v>0</v>
      </c>
    </row>
    <row r="225" spans="1:7">
      <c r="A225" s="2754">
        <v>37</v>
      </c>
      <c r="B225" s="2477"/>
      <c r="C225" s="3323"/>
      <c r="D225" s="1008"/>
      <c r="E225" s="3188"/>
      <c r="F225" s="3321"/>
      <c r="G225" s="3039"/>
    </row>
    <row r="226" spans="1:7">
      <c r="A226" s="2754">
        <v>38</v>
      </c>
      <c r="B226" s="2477"/>
      <c r="C226" s="3323"/>
      <c r="D226" s="1008"/>
      <c r="E226" s="3188"/>
      <c r="F226" s="3321"/>
      <c r="G226" s="3039"/>
    </row>
    <row r="227" spans="1:7">
      <c r="A227" s="2754">
        <v>39</v>
      </c>
      <c r="B227" s="2477"/>
      <c r="C227" s="3323"/>
      <c r="D227" s="1008"/>
      <c r="E227" s="3188"/>
      <c r="F227" s="3321"/>
      <c r="G227" s="3039"/>
    </row>
    <row r="228" spans="1:7">
      <c r="A228" s="2754">
        <v>40</v>
      </c>
      <c r="B228" s="2477"/>
      <c r="C228" s="3323"/>
      <c r="D228" s="1008"/>
      <c r="E228" s="3188"/>
      <c r="F228" s="3321"/>
      <c r="G228" s="3039"/>
    </row>
    <row r="229" spans="1:7">
      <c r="A229" s="2754">
        <v>41</v>
      </c>
      <c r="B229" s="2477"/>
      <c r="C229" s="3329"/>
      <c r="D229" s="1097"/>
      <c r="E229" s="3321"/>
      <c r="F229" s="3321"/>
      <c r="G229" s="3039"/>
    </row>
    <row r="230" spans="1:7">
      <c r="A230" s="2754">
        <v>42</v>
      </c>
      <c r="B230" s="2477"/>
      <c r="C230" s="3324"/>
      <c r="D230" s="2868"/>
      <c r="E230" s="3321"/>
      <c r="F230" s="3321"/>
      <c r="G230" s="3039"/>
    </row>
    <row r="231" spans="1:7">
      <c r="A231" s="2754">
        <v>43</v>
      </c>
      <c r="B231" s="3322"/>
      <c r="C231" s="3325"/>
      <c r="D231" s="3333"/>
      <c r="E231" s="3327"/>
      <c r="F231" s="3327"/>
      <c r="G231" s="3039"/>
    </row>
    <row r="232" spans="1:7" ht="15.75" thickBot="1">
      <c r="A232" s="2276">
        <v>44</v>
      </c>
      <c r="B232" s="3318" t="s">
        <v>1422</v>
      </c>
      <c r="C232" s="3319">
        <f>SUM(C189:C231)</f>
        <v>0</v>
      </c>
      <c r="D232" s="3320"/>
      <c r="E232" s="2262">
        <f>SUM(E189:E231)</f>
        <v>0</v>
      </c>
      <c r="F232" s="2262">
        <f>SUM(F189:F231)</f>
        <v>0</v>
      </c>
      <c r="G232" s="2280">
        <f>SUM(G189:G231)</f>
        <v>0</v>
      </c>
    </row>
    <row r="233" spans="1:7">
      <c r="A233" s="13" t="s">
        <v>1746</v>
      </c>
    </row>
    <row r="234" spans="1:7">
      <c r="A234" s="13" t="s">
        <v>4490</v>
      </c>
      <c r="C234" s="16"/>
      <c r="D234" s="16"/>
      <c r="F234" s="16" t="s">
        <v>1423</v>
      </c>
      <c r="G234" s="16"/>
    </row>
    <row r="235" spans="1:7">
      <c r="A235" s="16" t="s">
        <v>5935</v>
      </c>
      <c r="B235" s="16"/>
      <c r="C235" s="16"/>
      <c r="D235" s="16"/>
      <c r="E235" s="16"/>
      <c r="F235" s="16"/>
      <c r="G235" s="16"/>
    </row>
  </sheetData>
  <mergeCells count="1">
    <mergeCell ref="X1:Y1"/>
  </mergeCells>
  <printOptions horizontalCentered="1" verticalCentered="1"/>
  <pageMargins left="0.5" right="0.5" top="0.5" bottom="0.5" header="0.5" footer="0.5"/>
  <pageSetup scale="58" fitToHeight="3" orientation="portrait" r:id="rId1"/>
  <headerFooter alignWithMargins="0"/>
  <rowBreaks count="3" manualBreakCount="3">
    <brk id="69" max="6" man="1"/>
    <brk id="125" max="6" man="1"/>
    <brk id="180" max="6" man="1"/>
  </rowBreaks>
  <customProperties>
    <customPr name="_pios_id" r:id="rId2"/>
  </customPropertie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ransitionEvaluation="1">
    <tabColor rgb="FF92D050"/>
  </sheetPr>
  <dimension ref="A1:AK200"/>
  <sheetViews>
    <sheetView view="pageBreakPreview" topLeftCell="J1" zoomScale="60" zoomScaleNormal="70" workbookViewId="0">
      <selection activeCell="K1" sqref="K1:AK1048576"/>
    </sheetView>
  </sheetViews>
  <sheetFormatPr defaultColWidth="9.6640625" defaultRowHeight="15" outlineLevelCol="1"/>
  <cols>
    <col min="1" max="1" width="4.6640625" style="13" customWidth="1"/>
    <col min="2" max="2" width="45.6640625" style="13" customWidth="1"/>
    <col min="3" max="3" width="21" style="13" customWidth="1"/>
    <col min="4" max="4" width="25.6640625" style="13" customWidth="1"/>
    <col min="5" max="5" width="32.6640625" style="13" customWidth="1"/>
    <col min="6" max="7" width="36.6640625" style="13" customWidth="1" outlineLevel="1"/>
    <col min="8" max="8" width="25.6640625" style="13" customWidth="1" outlineLevel="1"/>
    <col min="9" max="9" width="28.5546875" style="13" customWidth="1" outlineLevel="1"/>
    <col min="10" max="10" width="5.6640625" style="13" customWidth="1"/>
    <col min="11" max="11" width="13" customWidth="1"/>
    <col min="12" max="12" width="5.6640625" customWidth="1"/>
    <col min="13" max="13" width="19.6640625" customWidth="1"/>
    <col min="14" max="14" width="7.5546875" customWidth="1"/>
    <col min="15" max="15" width="11" customWidth="1"/>
    <col min="16" max="16" width="8.5546875" customWidth="1"/>
    <col min="17" max="17" width="7.5546875" customWidth="1"/>
    <col min="18" max="18" width="17.44140625" customWidth="1"/>
    <col min="19" max="20" width="16.6640625" customWidth="1"/>
    <col min="21" max="21" width="16" customWidth="1"/>
    <col min="22" max="22" width="16.6640625" customWidth="1"/>
    <col min="23" max="23" width="10" customWidth="1"/>
    <col min="24" max="24" width="5.44140625" customWidth="1"/>
    <col min="25" max="25" width="14.5546875" customWidth="1"/>
    <col min="26" max="26" width="15.44140625" customWidth="1"/>
    <col min="27" max="27" width="5" customWidth="1"/>
    <col min="28" max="28" width="18.44140625" customWidth="1"/>
    <col min="29" max="29" width="17" bestFit="1" customWidth="1"/>
    <col min="30" max="30" width="17.6640625" customWidth="1"/>
    <col min="31" max="31" width="14" customWidth="1"/>
    <col min="32" max="33" width="9.6640625" customWidth="1"/>
    <col min="34" max="34" width="6" customWidth="1"/>
    <col min="36" max="36" width="18.21875" customWidth="1"/>
    <col min="38" max="267" width="9.6640625" style="13"/>
    <col min="268" max="268" width="4.6640625" style="13" customWidth="1"/>
    <col min="269" max="269" width="45.6640625" style="13" customWidth="1"/>
    <col min="270" max="270" width="18.44140625" style="13" customWidth="1"/>
    <col min="271" max="271" width="25.6640625" style="13" customWidth="1"/>
    <col min="272" max="272" width="32" style="13" customWidth="1"/>
    <col min="273" max="274" width="36.6640625" style="13" customWidth="1"/>
    <col min="275" max="276" width="25.6640625" style="13" customWidth="1"/>
    <col min="277" max="277" width="4.6640625" style="13" customWidth="1"/>
    <col min="278" max="523" width="9.6640625" style="13"/>
    <col min="524" max="524" width="4.6640625" style="13" customWidth="1"/>
    <col min="525" max="525" width="45.6640625" style="13" customWidth="1"/>
    <col min="526" max="526" width="18.44140625" style="13" customWidth="1"/>
    <col min="527" max="527" width="25.6640625" style="13" customWidth="1"/>
    <col min="528" max="528" width="32" style="13" customWidth="1"/>
    <col min="529" max="530" width="36.6640625" style="13" customWidth="1"/>
    <col min="531" max="532" width="25.6640625" style="13" customWidth="1"/>
    <col min="533" max="533" width="4.6640625" style="13" customWidth="1"/>
    <col min="534" max="779" width="9.6640625" style="13"/>
    <col min="780" max="780" width="4.6640625" style="13" customWidth="1"/>
    <col min="781" max="781" width="45.6640625" style="13" customWidth="1"/>
    <col min="782" max="782" width="18.44140625" style="13" customWidth="1"/>
    <col min="783" max="783" width="25.6640625" style="13" customWidth="1"/>
    <col min="784" max="784" width="32" style="13" customWidth="1"/>
    <col min="785" max="786" width="36.6640625" style="13" customWidth="1"/>
    <col min="787" max="788" width="25.6640625" style="13" customWidth="1"/>
    <col min="789" max="789" width="4.6640625" style="13" customWidth="1"/>
    <col min="790" max="1035" width="9.6640625" style="13"/>
    <col min="1036" max="1036" width="4.6640625" style="13" customWidth="1"/>
    <col min="1037" max="1037" width="45.6640625" style="13" customWidth="1"/>
    <col min="1038" max="1038" width="18.44140625" style="13" customWidth="1"/>
    <col min="1039" max="1039" width="25.6640625" style="13" customWidth="1"/>
    <col min="1040" max="1040" width="32" style="13" customWidth="1"/>
    <col min="1041" max="1042" width="36.6640625" style="13" customWidth="1"/>
    <col min="1043" max="1044" width="25.6640625" style="13" customWidth="1"/>
    <col min="1045" max="1045" width="4.6640625" style="13" customWidth="1"/>
    <col min="1046" max="1291" width="9.6640625" style="13"/>
    <col min="1292" max="1292" width="4.6640625" style="13" customWidth="1"/>
    <col min="1293" max="1293" width="45.6640625" style="13" customWidth="1"/>
    <col min="1294" max="1294" width="18.44140625" style="13" customWidth="1"/>
    <col min="1295" max="1295" width="25.6640625" style="13" customWidth="1"/>
    <col min="1296" max="1296" width="32" style="13" customWidth="1"/>
    <col min="1297" max="1298" width="36.6640625" style="13" customWidth="1"/>
    <col min="1299" max="1300" width="25.6640625" style="13" customWidth="1"/>
    <col min="1301" max="1301" width="4.6640625" style="13" customWidth="1"/>
    <col min="1302" max="1547" width="9.6640625" style="13"/>
    <col min="1548" max="1548" width="4.6640625" style="13" customWidth="1"/>
    <col min="1549" max="1549" width="45.6640625" style="13" customWidth="1"/>
    <col min="1550" max="1550" width="18.44140625" style="13" customWidth="1"/>
    <col min="1551" max="1551" width="25.6640625" style="13" customWidth="1"/>
    <col min="1552" max="1552" width="32" style="13" customWidth="1"/>
    <col min="1553" max="1554" width="36.6640625" style="13" customWidth="1"/>
    <col min="1555" max="1556" width="25.6640625" style="13" customWidth="1"/>
    <col min="1557" max="1557" width="4.6640625" style="13" customWidth="1"/>
    <col min="1558" max="1803" width="9.6640625" style="13"/>
    <col min="1804" max="1804" width="4.6640625" style="13" customWidth="1"/>
    <col min="1805" max="1805" width="45.6640625" style="13" customWidth="1"/>
    <col min="1806" max="1806" width="18.44140625" style="13" customWidth="1"/>
    <col min="1807" max="1807" width="25.6640625" style="13" customWidth="1"/>
    <col min="1808" max="1808" width="32" style="13" customWidth="1"/>
    <col min="1809" max="1810" width="36.6640625" style="13" customWidth="1"/>
    <col min="1811" max="1812" width="25.6640625" style="13" customWidth="1"/>
    <col min="1813" max="1813" width="4.6640625" style="13" customWidth="1"/>
    <col min="1814" max="2059" width="9.6640625" style="13"/>
    <col min="2060" max="2060" width="4.6640625" style="13" customWidth="1"/>
    <col min="2061" max="2061" width="45.6640625" style="13" customWidth="1"/>
    <col min="2062" max="2062" width="18.44140625" style="13" customWidth="1"/>
    <col min="2063" max="2063" width="25.6640625" style="13" customWidth="1"/>
    <col min="2064" max="2064" width="32" style="13" customWidth="1"/>
    <col min="2065" max="2066" width="36.6640625" style="13" customWidth="1"/>
    <col min="2067" max="2068" width="25.6640625" style="13" customWidth="1"/>
    <col min="2069" max="2069" width="4.6640625" style="13" customWidth="1"/>
    <col min="2070" max="2315" width="9.6640625" style="13"/>
    <col min="2316" max="2316" width="4.6640625" style="13" customWidth="1"/>
    <col min="2317" max="2317" width="45.6640625" style="13" customWidth="1"/>
    <col min="2318" max="2318" width="18.44140625" style="13" customWidth="1"/>
    <col min="2319" max="2319" width="25.6640625" style="13" customWidth="1"/>
    <col min="2320" max="2320" width="32" style="13" customWidth="1"/>
    <col min="2321" max="2322" width="36.6640625" style="13" customWidth="1"/>
    <col min="2323" max="2324" width="25.6640625" style="13" customWidth="1"/>
    <col min="2325" max="2325" width="4.6640625" style="13" customWidth="1"/>
    <col min="2326" max="2571" width="9.6640625" style="13"/>
    <col min="2572" max="2572" width="4.6640625" style="13" customWidth="1"/>
    <col min="2573" max="2573" width="45.6640625" style="13" customWidth="1"/>
    <col min="2574" max="2574" width="18.44140625" style="13" customWidth="1"/>
    <col min="2575" max="2575" width="25.6640625" style="13" customWidth="1"/>
    <col min="2576" max="2576" width="32" style="13" customWidth="1"/>
    <col min="2577" max="2578" width="36.6640625" style="13" customWidth="1"/>
    <col min="2579" max="2580" width="25.6640625" style="13" customWidth="1"/>
    <col min="2581" max="2581" width="4.6640625" style="13" customWidth="1"/>
    <col min="2582" max="2827" width="9.6640625" style="13"/>
    <col min="2828" max="2828" width="4.6640625" style="13" customWidth="1"/>
    <col min="2829" max="2829" width="45.6640625" style="13" customWidth="1"/>
    <col min="2830" max="2830" width="18.44140625" style="13" customWidth="1"/>
    <col min="2831" max="2831" width="25.6640625" style="13" customWidth="1"/>
    <col min="2832" max="2832" width="32" style="13" customWidth="1"/>
    <col min="2833" max="2834" width="36.6640625" style="13" customWidth="1"/>
    <col min="2835" max="2836" width="25.6640625" style="13" customWidth="1"/>
    <col min="2837" max="2837" width="4.6640625" style="13" customWidth="1"/>
    <col min="2838" max="3083" width="9.6640625" style="13"/>
    <col min="3084" max="3084" width="4.6640625" style="13" customWidth="1"/>
    <col min="3085" max="3085" width="45.6640625" style="13" customWidth="1"/>
    <col min="3086" max="3086" width="18.44140625" style="13" customWidth="1"/>
    <col min="3087" max="3087" width="25.6640625" style="13" customWidth="1"/>
    <col min="3088" max="3088" width="32" style="13" customWidth="1"/>
    <col min="3089" max="3090" width="36.6640625" style="13" customWidth="1"/>
    <col min="3091" max="3092" width="25.6640625" style="13" customWidth="1"/>
    <col min="3093" max="3093" width="4.6640625" style="13" customWidth="1"/>
    <col min="3094" max="3339" width="9.6640625" style="13"/>
    <col min="3340" max="3340" width="4.6640625" style="13" customWidth="1"/>
    <col min="3341" max="3341" width="45.6640625" style="13" customWidth="1"/>
    <col min="3342" max="3342" width="18.44140625" style="13" customWidth="1"/>
    <col min="3343" max="3343" width="25.6640625" style="13" customWidth="1"/>
    <col min="3344" max="3344" width="32" style="13" customWidth="1"/>
    <col min="3345" max="3346" width="36.6640625" style="13" customWidth="1"/>
    <col min="3347" max="3348" width="25.6640625" style="13" customWidth="1"/>
    <col min="3349" max="3349" width="4.6640625" style="13" customWidth="1"/>
    <col min="3350" max="3595" width="9.6640625" style="13"/>
    <col min="3596" max="3596" width="4.6640625" style="13" customWidth="1"/>
    <col min="3597" max="3597" width="45.6640625" style="13" customWidth="1"/>
    <col min="3598" max="3598" width="18.44140625" style="13" customWidth="1"/>
    <col min="3599" max="3599" width="25.6640625" style="13" customWidth="1"/>
    <col min="3600" max="3600" width="32" style="13" customWidth="1"/>
    <col min="3601" max="3602" width="36.6640625" style="13" customWidth="1"/>
    <col min="3603" max="3604" width="25.6640625" style="13" customWidth="1"/>
    <col min="3605" max="3605" width="4.6640625" style="13" customWidth="1"/>
    <col min="3606" max="3851" width="9.6640625" style="13"/>
    <col min="3852" max="3852" width="4.6640625" style="13" customWidth="1"/>
    <col min="3853" max="3853" width="45.6640625" style="13" customWidth="1"/>
    <col min="3854" max="3854" width="18.44140625" style="13" customWidth="1"/>
    <col min="3855" max="3855" width="25.6640625" style="13" customWidth="1"/>
    <col min="3856" max="3856" width="32" style="13" customWidth="1"/>
    <col min="3857" max="3858" width="36.6640625" style="13" customWidth="1"/>
    <col min="3859" max="3860" width="25.6640625" style="13" customWidth="1"/>
    <col min="3861" max="3861" width="4.6640625" style="13" customWidth="1"/>
    <col min="3862" max="4107" width="9.6640625" style="13"/>
    <col min="4108" max="4108" width="4.6640625" style="13" customWidth="1"/>
    <col min="4109" max="4109" width="45.6640625" style="13" customWidth="1"/>
    <col min="4110" max="4110" width="18.44140625" style="13" customWidth="1"/>
    <col min="4111" max="4111" width="25.6640625" style="13" customWidth="1"/>
    <col min="4112" max="4112" width="32" style="13" customWidth="1"/>
    <col min="4113" max="4114" width="36.6640625" style="13" customWidth="1"/>
    <col min="4115" max="4116" width="25.6640625" style="13" customWidth="1"/>
    <col min="4117" max="4117" width="4.6640625" style="13" customWidth="1"/>
    <col min="4118" max="4363" width="9.6640625" style="13"/>
    <col min="4364" max="4364" width="4.6640625" style="13" customWidth="1"/>
    <col min="4365" max="4365" width="45.6640625" style="13" customWidth="1"/>
    <col min="4366" max="4366" width="18.44140625" style="13" customWidth="1"/>
    <col min="4367" max="4367" width="25.6640625" style="13" customWidth="1"/>
    <col min="4368" max="4368" width="32" style="13" customWidth="1"/>
    <col min="4369" max="4370" width="36.6640625" style="13" customWidth="1"/>
    <col min="4371" max="4372" width="25.6640625" style="13" customWidth="1"/>
    <col min="4373" max="4373" width="4.6640625" style="13" customWidth="1"/>
    <col min="4374" max="4619" width="9.6640625" style="13"/>
    <col min="4620" max="4620" width="4.6640625" style="13" customWidth="1"/>
    <col min="4621" max="4621" width="45.6640625" style="13" customWidth="1"/>
    <col min="4622" max="4622" width="18.44140625" style="13" customWidth="1"/>
    <col min="4623" max="4623" width="25.6640625" style="13" customWidth="1"/>
    <col min="4624" max="4624" width="32" style="13" customWidth="1"/>
    <col min="4625" max="4626" width="36.6640625" style="13" customWidth="1"/>
    <col min="4627" max="4628" width="25.6640625" style="13" customWidth="1"/>
    <col min="4629" max="4629" width="4.6640625" style="13" customWidth="1"/>
    <col min="4630" max="4875" width="9.6640625" style="13"/>
    <col min="4876" max="4876" width="4.6640625" style="13" customWidth="1"/>
    <col min="4877" max="4877" width="45.6640625" style="13" customWidth="1"/>
    <col min="4878" max="4878" width="18.44140625" style="13" customWidth="1"/>
    <col min="4879" max="4879" width="25.6640625" style="13" customWidth="1"/>
    <col min="4880" max="4880" width="32" style="13" customWidth="1"/>
    <col min="4881" max="4882" width="36.6640625" style="13" customWidth="1"/>
    <col min="4883" max="4884" width="25.6640625" style="13" customWidth="1"/>
    <col min="4885" max="4885" width="4.6640625" style="13" customWidth="1"/>
    <col min="4886" max="5131" width="9.6640625" style="13"/>
    <col min="5132" max="5132" width="4.6640625" style="13" customWidth="1"/>
    <col min="5133" max="5133" width="45.6640625" style="13" customWidth="1"/>
    <col min="5134" max="5134" width="18.44140625" style="13" customWidth="1"/>
    <col min="5135" max="5135" width="25.6640625" style="13" customWidth="1"/>
    <col min="5136" max="5136" width="32" style="13" customWidth="1"/>
    <col min="5137" max="5138" width="36.6640625" style="13" customWidth="1"/>
    <col min="5139" max="5140" width="25.6640625" style="13" customWidth="1"/>
    <col min="5141" max="5141" width="4.6640625" style="13" customWidth="1"/>
    <col min="5142" max="5387" width="9.6640625" style="13"/>
    <col min="5388" max="5388" width="4.6640625" style="13" customWidth="1"/>
    <col min="5389" max="5389" width="45.6640625" style="13" customWidth="1"/>
    <col min="5390" max="5390" width="18.44140625" style="13" customWidth="1"/>
    <col min="5391" max="5391" width="25.6640625" style="13" customWidth="1"/>
    <col min="5392" max="5392" width="32" style="13" customWidth="1"/>
    <col min="5393" max="5394" width="36.6640625" style="13" customWidth="1"/>
    <col min="5395" max="5396" width="25.6640625" style="13" customWidth="1"/>
    <col min="5397" max="5397" width="4.6640625" style="13" customWidth="1"/>
    <col min="5398" max="5643" width="9.6640625" style="13"/>
    <col min="5644" max="5644" width="4.6640625" style="13" customWidth="1"/>
    <col min="5645" max="5645" width="45.6640625" style="13" customWidth="1"/>
    <col min="5646" max="5646" width="18.44140625" style="13" customWidth="1"/>
    <col min="5647" max="5647" width="25.6640625" style="13" customWidth="1"/>
    <col min="5648" max="5648" width="32" style="13" customWidth="1"/>
    <col min="5649" max="5650" width="36.6640625" style="13" customWidth="1"/>
    <col min="5651" max="5652" width="25.6640625" style="13" customWidth="1"/>
    <col min="5653" max="5653" width="4.6640625" style="13" customWidth="1"/>
    <col min="5654" max="5899" width="9.6640625" style="13"/>
    <col min="5900" max="5900" width="4.6640625" style="13" customWidth="1"/>
    <col min="5901" max="5901" width="45.6640625" style="13" customWidth="1"/>
    <col min="5902" max="5902" width="18.44140625" style="13" customWidth="1"/>
    <col min="5903" max="5903" width="25.6640625" style="13" customWidth="1"/>
    <col min="5904" max="5904" width="32" style="13" customWidth="1"/>
    <col min="5905" max="5906" width="36.6640625" style="13" customWidth="1"/>
    <col min="5907" max="5908" width="25.6640625" style="13" customWidth="1"/>
    <col min="5909" max="5909" width="4.6640625" style="13" customWidth="1"/>
    <col min="5910" max="6155" width="9.6640625" style="13"/>
    <col min="6156" max="6156" width="4.6640625" style="13" customWidth="1"/>
    <col min="6157" max="6157" width="45.6640625" style="13" customWidth="1"/>
    <col min="6158" max="6158" width="18.44140625" style="13" customWidth="1"/>
    <col min="6159" max="6159" width="25.6640625" style="13" customWidth="1"/>
    <col min="6160" max="6160" width="32" style="13" customWidth="1"/>
    <col min="6161" max="6162" width="36.6640625" style="13" customWidth="1"/>
    <col min="6163" max="6164" width="25.6640625" style="13" customWidth="1"/>
    <col min="6165" max="6165" width="4.6640625" style="13" customWidth="1"/>
    <col min="6166" max="6411" width="9.6640625" style="13"/>
    <col min="6412" max="6412" width="4.6640625" style="13" customWidth="1"/>
    <col min="6413" max="6413" width="45.6640625" style="13" customWidth="1"/>
    <col min="6414" max="6414" width="18.44140625" style="13" customWidth="1"/>
    <col min="6415" max="6415" width="25.6640625" style="13" customWidth="1"/>
    <col min="6416" max="6416" width="32" style="13" customWidth="1"/>
    <col min="6417" max="6418" width="36.6640625" style="13" customWidth="1"/>
    <col min="6419" max="6420" width="25.6640625" style="13" customWidth="1"/>
    <col min="6421" max="6421" width="4.6640625" style="13" customWidth="1"/>
    <col min="6422" max="6667" width="9.6640625" style="13"/>
    <col min="6668" max="6668" width="4.6640625" style="13" customWidth="1"/>
    <col min="6669" max="6669" width="45.6640625" style="13" customWidth="1"/>
    <col min="6670" max="6670" width="18.44140625" style="13" customWidth="1"/>
    <col min="6671" max="6671" width="25.6640625" style="13" customWidth="1"/>
    <col min="6672" max="6672" width="32" style="13" customWidth="1"/>
    <col min="6673" max="6674" width="36.6640625" style="13" customWidth="1"/>
    <col min="6675" max="6676" width="25.6640625" style="13" customWidth="1"/>
    <col min="6677" max="6677" width="4.6640625" style="13" customWidth="1"/>
    <col min="6678" max="6923" width="9.6640625" style="13"/>
    <col min="6924" max="6924" width="4.6640625" style="13" customWidth="1"/>
    <col min="6925" max="6925" width="45.6640625" style="13" customWidth="1"/>
    <col min="6926" max="6926" width="18.44140625" style="13" customWidth="1"/>
    <col min="6927" max="6927" width="25.6640625" style="13" customWidth="1"/>
    <col min="6928" max="6928" width="32" style="13" customWidth="1"/>
    <col min="6929" max="6930" width="36.6640625" style="13" customWidth="1"/>
    <col min="6931" max="6932" width="25.6640625" style="13" customWidth="1"/>
    <col min="6933" max="6933" width="4.6640625" style="13" customWidth="1"/>
    <col min="6934" max="7179" width="9.6640625" style="13"/>
    <col min="7180" max="7180" width="4.6640625" style="13" customWidth="1"/>
    <col min="7181" max="7181" width="45.6640625" style="13" customWidth="1"/>
    <col min="7182" max="7182" width="18.44140625" style="13" customWidth="1"/>
    <col min="7183" max="7183" width="25.6640625" style="13" customWidth="1"/>
    <col min="7184" max="7184" width="32" style="13" customWidth="1"/>
    <col min="7185" max="7186" width="36.6640625" style="13" customWidth="1"/>
    <col min="7187" max="7188" width="25.6640625" style="13" customWidth="1"/>
    <col min="7189" max="7189" width="4.6640625" style="13" customWidth="1"/>
    <col min="7190" max="7435" width="9.6640625" style="13"/>
    <col min="7436" max="7436" width="4.6640625" style="13" customWidth="1"/>
    <col min="7437" max="7437" width="45.6640625" style="13" customWidth="1"/>
    <col min="7438" max="7438" width="18.44140625" style="13" customWidth="1"/>
    <col min="7439" max="7439" width="25.6640625" style="13" customWidth="1"/>
    <col min="7440" max="7440" width="32" style="13" customWidth="1"/>
    <col min="7441" max="7442" width="36.6640625" style="13" customWidth="1"/>
    <col min="7443" max="7444" width="25.6640625" style="13" customWidth="1"/>
    <col min="7445" max="7445" width="4.6640625" style="13" customWidth="1"/>
    <col min="7446" max="7691" width="9.6640625" style="13"/>
    <col min="7692" max="7692" width="4.6640625" style="13" customWidth="1"/>
    <col min="7693" max="7693" width="45.6640625" style="13" customWidth="1"/>
    <col min="7694" max="7694" width="18.44140625" style="13" customWidth="1"/>
    <col min="7695" max="7695" width="25.6640625" style="13" customWidth="1"/>
    <col min="7696" max="7696" width="32" style="13" customWidth="1"/>
    <col min="7697" max="7698" width="36.6640625" style="13" customWidth="1"/>
    <col min="7699" max="7700" width="25.6640625" style="13" customWidth="1"/>
    <col min="7701" max="7701" width="4.6640625" style="13" customWidth="1"/>
    <col min="7702" max="7947" width="9.6640625" style="13"/>
    <col min="7948" max="7948" width="4.6640625" style="13" customWidth="1"/>
    <col min="7949" max="7949" width="45.6640625" style="13" customWidth="1"/>
    <col min="7950" max="7950" width="18.44140625" style="13" customWidth="1"/>
    <col min="7951" max="7951" width="25.6640625" style="13" customWidth="1"/>
    <col min="7952" max="7952" width="32" style="13" customWidth="1"/>
    <col min="7953" max="7954" width="36.6640625" style="13" customWidth="1"/>
    <col min="7955" max="7956" width="25.6640625" style="13" customWidth="1"/>
    <col min="7957" max="7957" width="4.6640625" style="13" customWidth="1"/>
    <col min="7958" max="8203" width="9.6640625" style="13"/>
    <col min="8204" max="8204" width="4.6640625" style="13" customWidth="1"/>
    <col min="8205" max="8205" width="45.6640625" style="13" customWidth="1"/>
    <col min="8206" max="8206" width="18.44140625" style="13" customWidth="1"/>
    <col min="8207" max="8207" width="25.6640625" style="13" customWidth="1"/>
    <col min="8208" max="8208" width="32" style="13" customWidth="1"/>
    <col min="8209" max="8210" width="36.6640625" style="13" customWidth="1"/>
    <col min="8211" max="8212" width="25.6640625" style="13" customWidth="1"/>
    <col min="8213" max="8213" width="4.6640625" style="13" customWidth="1"/>
    <col min="8214" max="8459" width="9.6640625" style="13"/>
    <col min="8460" max="8460" width="4.6640625" style="13" customWidth="1"/>
    <col min="8461" max="8461" width="45.6640625" style="13" customWidth="1"/>
    <col min="8462" max="8462" width="18.44140625" style="13" customWidth="1"/>
    <col min="8463" max="8463" width="25.6640625" style="13" customWidth="1"/>
    <col min="8464" max="8464" width="32" style="13" customWidth="1"/>
    <col min="8465" max="8466" width="36.6640625" style="13" customWidth="1"/>
    <col min="8467" max="8468" width="25.6640625" style="13" customWidth="1"/>
    <col min="8469" max="8469" width="4.6640625" style="13" customWidth="1"/>
    <col min="8470" max="8715" width="9.6640625" style="13"/>
    <col min="8716" max="8716" width="4.6640625" style="13" customWidth="1"/>
    <col min="8717" max="8717" width="45.6640625" style="13" customWidth="1"/>
    <col min="8718" max="8718" width="18.44140625" style="13" customWidth="1"/>
    <col min="8719" max="8719" width="25.6640625" style="13" customWidth="1"/>
    <col min="8720" max="8720" width="32" style="13" customWidth="1"/>
    <col min="8721" max="8722" width="36.6640625" style="13" customWidth="1"/>
    <col min="8723" max="8724" width="25.6640625" style="13" customWidth="1"/>
    <col min="8725" max="8725" width="4.6640625" style="13" customWidth="1"/>
    <col min="8726" max="8971" width="9.6640625" style="13"/>
    <col min="8972" max="8972" width="4.6640625" style="13" customWidth="1"/>
    <col min="8973" max="8973" width="45.6640625" style="13" customWidth="1"/>
    <col min="8974" max="8974" width="18.44140625" style="13" customWidth="1"/>
    <col min="8975" max="8975" width="25.6640625" style="13" customWidth="1"/>
    <col min="8976" max="8976" width="32" style="13" customWidth="1"/>
    <col min="8977" max="8978" width="36.6640625" style="13" customWidth="1"/>
    <col min="8979" max="8980" width="25.6640625" style="13" customWidth="1"/>
    <col min="8981" max="8981" width="4.6640625" style="13" customWidth="1"/>
    <col min="8982" max="9227" width="9.6640625" style="13"/>
    <col min="9228" max="9228" width="4.6640625" style="13" customWidth="1"/>
    <col min="9229" max="9229" width="45.6640625" style="13" customWidth="1"/>
    <col min="9230" max="9230" width="18.44140625" style="13" customWidth="1"/>
    <col min="9231" max="9231" width="25.6640625" style="13" customWidth="1"/>
    <col min="9232" max="9232" width="32" style="13" customWidth="1"/>
    <col min="9233" max="9234" width="36.6640625" style="13" customWidth="1"/>
    <col min="9235" max="9236" width="25.6640625" style="13" customWidth="1"/>
    <col min="9237" max="9237" width="4.6640625" style="13" customWidth="1"/>
    <col min="9238" max="9483" width="9.6640625" style="13"/>
    <col min="9484" max="9484" width="4.6640625" style="13" customWidth="1"/>
    <col min="9485" max="9485" width="45.6640625" style="13" customWidth="1"/>
    <col min="9486" max="9486" width="18.44140625" style="13" customWidth="1"/>
    <col min="9487" max="9487" width="25.6640625" style="13" customWidth="1"/>
    <col min="9488" max="9488" width="32" style="13" customWidth="1"/>
    <col min="9489" max="9490" width="36.6640625" style="13" customWidth="1"/>
    <col min="9491" max="9492" width="25.6640625" style="13" customWidth="1"/>
    <col min="9493" max="9493" width="4.6640625" style="13" customWidth="1"/>
    <col min="9494" max="9739" width="9.6640625" style="13"/>
    <col min="9740" max="9740" width="4.6640625" style="13" customWidth="1"/>
    <col min="9741" max="9741" width="45.6640625" style="13" customWidth="1"/>
    <col min="9742" max="9742" width="18.44140625" style="13" customWidth="1"/>
    <col min="9743" max="9743" width="25.6640625" style="13" customWidth="1"/>
    <col min="9744" max="9744" width="32" style="13" customWidth="1"/>
    <col min="9745" max="9746" width="36.6640625" style="13" customWidth="1"/>
    <col min="9747" max="9748" width="25.6640625" style="13" customWidth="1"/>
    <col min="9749" max="9749" width="4.6640625" style="13" customWidth="1"/>
    <col min="9750" max="9995" width="9.6640625" style="13"/>
    <col min="9996" max="9996" width="4.6640625" style="13" customWidth="1"/>
    <col min="9997" max="9997" width="45.6640625" style="13" customWidth="1"/>
    <col min="9998" max="9998" width="18.44140625" style="13" customWidth="1"/>
    <col min="9999" max="9999" width="25.6640625" style="13" customWidth="1"/>
    <col min="10000" max="10000" width="32" style="13" customWidth="1"/>
    <col min="10001" max="10002" width="36.6640625" style="13" customWidth="1"/>
    <col min="10003" max="10004" width="25.6640625" style="13" customWidth="1"/>
    <col min="10005" max="10005" width="4.6640625" style="13" customWidth="1"/>
    <col min="10006" max="10251" width="9.6640625" style="13"/>
    <col min="10252" max="10252" width="4.6640625" style="13" customWidth="1"/>
    <col min="10253" max="10253" width="45.6640625" style="13" customWidth="1"/>
    <col min="10254" max="10254" width="18.44140625" style="13" customWidth="1"/>
    <col min="10255" max="10255" width="25.6640625" style="13" customWidth="1"/>
    <col min="10256" max="10256" width="32" style="13" customWidth="1"/>
    <col min="10257" max="10258" width="36.6640625" style="13" customWidth="1"/>
    <col min="10259" max="10260" width="25.6640625" style="13" customWidth="1"/>
    <col min="10261" max="10261" width="4.6640625" style="13" customWidth="1"/>
    <col min="10262" max="10507" width="9.6640625" style="13"/>
    <col min="10508" max="10508" width="4.6640625" style="13" customWidth="1"/>
    <col min="10509" max="10509" width="45.6640625" style="13" customWidth="1"/>
    <col min="10510" max="10510" width="18.44140625" style="13" customWidth="1"/>
    <col min="10511" max="10511" width="25.6640625" style="13" customWidth="1"/>
    <col min="10512" max="10512" width="32" style="13" customWidth="1"/>
    <col min="10513" max="10514" width="36.6640625" style="13" customWidth="1"/>
    <col min="10515" max="10516" width="25.6640625" style="13" customWidth="1"/>
    <col min="10517" max="10517" width="4.6640625" style="13" customWidth="1"/>
    <col min="10518" max="10763" width="9.6640625" style="13"/>
    <col min="10764" max="10764" width="4.6640625" style="13" customWidth="1"/>
    <col min="10765" max="10765" width="45.6640625" style="13" customWidth="1"/>
    <col min="10766" max="10766" width="18.44140625" style="13" customWidth="1"/>
    <col min="10767" max="10767" width="25.6640625" style="13" customWidth="1"/>
    <col min="10768" max="10768" width="32" style="13" customWidth="1"/>
    <col min="10769" max="10770" width="36.6640625" style="13" customWidth="1"/>
    <col min="10771" max="10772" width="25.6640625" style="13" customWidth="1"/>
    <col min="10773" max="10773" width="4.6640625" style="13" customWidth="1"/>
    <col min="10774" max="11019" width="9.6640625" style="13"/>
    <col min="11020" max="11020" width="4.6640625" style="13" customWidth="1"/>
    <col min="11021" max="11021" width="45.6640625" style="13" customWidth="1"/>
    <col min="11022" max="11022" width="18.44140625" style="13" customWidth="1"/>
    <col min="11023" max="11023" width="25.6640625" style="13" customWidth="1"/>
    <col min="11024" max="11024" width="32" style="13" customWidth="1"/>
    <col min="11025" max="11026" width="36.6640625" style="13" customWidth="1"/>
    <col min="11027" max="11028" width="25.6640625" style="13" customWidth="1"/>
    <col min="11029" max="11029" width="4.6640625" style="13" customWidth="1"/>
    <col min="11030" max="11275" width="9.6640625" style="13"/>
    <col min="11276" max="11276" width="4.6640625" style="13" customWidth="1"/>
    <col min="11277" max="11277" width="45.6640625" style="13" customWidth="1"/>
    <col min="11278" max="11278" width="18.44140625" style="13" customWidth="1"/>
    <col min="11279" max="11279" width="25.6640625" style="13" customWidth="1"/>
    <col min="11280" max="11280" width="32" style="13" customWidth="1"/>
    <col min="11281" max="11282" width="36.6640625" style="13" customWidth="1"/>
    <col min="11283" max="11284" width="25.6640625" style="13" customWidth="1"/>
    <col min="11285" max="11285" width="4.6640625" style="13" customWidth="1"/>
    <col min="11286" max="11531" width="9.6640625" style="13"/>
    <col min="11532" max="11532" width="4.6640625" style="13" customWidth="1"/>
    <col min="11533" max="11533" width="45.6640625" style="13" customWidth="1"/>
    <col min="11534" max="11534" width="18.44140625" style="13" customWidth="1"/>
    <col min="11535" max="11535" width="25.6640625" style="13" customWidth="1"/>
    <col min="11536" max="11536" width="32" style="13" customWidth="1"/>
    <col min="11537" max="11538" width="36.6640625" style="13" customWidth="1"/>
    <col min="11539" max="11540" width="25.6640625" style="13" customWidth="1"/>
    <col min="11541" max="11541" width="4.6640625" style="13" customWidth="1"/>
    <col min="11542" max="11787" width="9.6640625" style="13"/>
    <col min="11788" max="11788" width="4.6640625" style="13" customWidth="1"/>
    <col min="11789" max="11789" width="45.6640625" style="13" customWidth="1"/>
    <col min="11790" max="11790" width="18.44140625" style="13" customWidth="1"/>
    <col min="11791" max="11791" width="25.6640625" style="13" customWidth="1"/>
    <col min="11792" max="11792" width="32" style="13" customWidth="1"/>
    <col min="11793" max="11794" width="36.6640625" style="13" customWidth="1"/>
    <col min="11795" max="11796" width="25.6640625" style="13" customWidth="1"/>
    <col min="11797" max="11797" width="4.6640625" style="13" customWidth="1"/>
    <col min="11798" max="12043" width="9.6640625" style="13"/>
    <col min="12044" max="12044" width="4.6640625" style="13" customWidth="1"/>
    <col min="12045" max="12045" width="45.6640625" style="13" customWidth="1"/>
    <col min="12046" max="12046" width="18.44140625" style="13" customWidth="1"/>
    <col min="12047" max="12047" width="25.6640625" style="13" customWidth="1"/>
    <col min="12048" max="12048" width="32" style="13" customWidth="1"/>
    <col min="12049" max="12050" width="36.6640625" style="13" customWidth="1"/>
    <col min="12051" max="12052" width="25.6640625" style="13" customWidth="1"/>
    <col min="12053" max="12053" width="4.6640625" style="13" customWidth="1"/>
    <col min="12054" max="12299" width="9.6640625" style="13"/>
    <col min="12300" max="12300" width="4.6640625" style="13" customWidth="1"/>
    <col min="12301" max="12301" width="45.6640625" style="13" customWidth="1"/>
    <col min="12302" max="12302" width="18.44140625" style="13" customWidth="1"/>
    <col min="12303" max="12303" width="25.6640625" style="13" customWidth="1"/>
    <col min="12304" max="12304" width="32" style="13" customWidth="1"/>
    <col min="12305" max="12306" width="36.6640625" style="13" customWidth="1"/>
    <col min="12307" max="12308" width="25.6640625" style="13" customWidth="1"/>
    <col min="12309" max="12309" width="4.6640625" style="13" customWidth="1"/>
    <col min="12310" max="12555" width="9.6640625" style="13"/>
    <col min="12556" max="12556" width="4.6640625" style="13" customWidth="1"/>
    <col min="12557" max="12557" width="45.6640625" style="13" customWidth="1"/>
    <col min="12558" max="12558" width="18.44140625" style="13" customWidth="1"/>
    <col min="12559" max="12559" width="25.6640625" style="13" customWidth="1"/>
    <col min="12560" max="12560" width="32" style="13" customWidth="1"/>
    <col min="12561" max="12562" width="36.6640625" style="13" customWidth="1"/>
    <col min="12563" max="12564" width="25.6640625" style="13" customWidth="1"/>
    <col min="12565" max="12565" width="4.6640625" style="13" customWidth="1"/>
    <col min="12566" max="12811" width="9.6640625" style="13"/>
    <col min="12812" max="12812" width="4.6640625" style="13" customWidth="1"/>
    <col min="12813" max="12813" width="45.6640625" style="13" customWidth="1"/>
    <col min="12814" max="12814" width="18.44140625" style="13" customWidth="1"/>
    <col min="12815" max="12815" width="25.6640625" style="13" customWidth="1"/>
    <col min="12816" max="12816" width="32" style="13" customWidth="1"/>
    <col min="12817" max="12818" width="36.6640625" style="13" customWidth="1"/>
    <col min="12819" max="12820" width="25.6640625" style="13" customWidth="1"/>
    <col min="12821" max="12821" width="4.6640625" style="13" customWidth="1"/>
    <col min="12822" max="13067" width="9.6640625" style="13"/>
    <col min="13068" max="13068" width="4.6640625" style="13" customWidth="1"/>
    <col min="13069" max="13069" width="45.6640625" style="13" customWidth="1"/>
    <col min="13070" max="13070" width="18.44140625" style="13" customWidth="1"/>
    <col min="13071" max="13071" width="25.6640625" style="13" customWidth="1"/>
    <col min="13072" max="13072" width="32" style="13" customWidth="1"/>
    <col min="13073" max="13074" width="36.6640625" style="13" customWidth="1"/>
    <col min="13075" max="13076" width="25.6640625" style="13" customWidth="1"/>
    <col min="13077" max="13077" width="4.6640625" style="13" customWidth="1"/>
    <col min="13078" max="13323" width="9.6640625" style="13"/>
    <col min="13324" max="13324" width="4.6640625" style="13" customWidth="1"/>
    <col min="13325" max="13325" width="45.6640625" style="13" customWidth="1"/>
    <col min="13326" max="13326" width="18.44140625" style="13" customWidth="1"/>
    <col min="13327" max="13327" width="25.6640625" style="13" customWidth="1"/>
    <col min="13328" max="13328" width="32" style="13" customWidth="1"/>
    <col min="13329" max="13330" width="36.6640625" style="13" customWidth="1"/>
    <col min="13331" max="13332" width="25.6640625" style="13" customWidth="1"/>
    <col min="13333" max="13333" width="4.6640625" style="13" customWidth="1"/>
    <col min="13334" max="13579" width="9.6640625" style="13"/>
    <col min="13580" max="13580" width="4.6640625" style="13" customWidth="1"/>
    <col min="13581" max="13581" width="45.6640625" style="13" customWidth="1"/>
    <col min="13582" max="13582" width="18.44140625" style="13" customWidth="1"/>
    <col min="13583" max="13583" width="25.6640625" style="13" customWidth="1"/>
    <col min="13584" max="13584" width="32" style="13" customWidth="1"/>
    <col min="13585" max="13586" width="36.6640625" style="13" customWidth="1"/>
    <col min="13587" max="13588" width="25.6640625" style="13" customWidth="1"/>
    <col min="13589" max="13589" width="4.6640625" style="13" customWidth="1"/>
    <col min="13590" max="13835" width="9.6640625" style="13"/>
    <col min="13836" max="13836" width="4.6640625" style="13" customWidth="1"/>
    <col min="13837" max="13837" width="45.6640625" style="13" customWidth="1"/>
    <col min="13838" max="13838" width="18.44140625" style="13" customWidth="1"/>
    <col min="13839" max="13839" width="25.6640625" style="13" customWidth="1"/>
    <col min="13840" max="13840" width="32" style="13" customWidth="1"/>
    <col min="13841" max="13842" width="36.6640625" style="13" customWidth="1"/>
    <col min="13843" max="13844" width="25.6640625" style="13" customWidth="1"/>
    <col min="13845" max="13845" width="4.6640625" style="13" customWidth="1"/>
    <col min="13846" max="14091" width="9.6640625" style="13"/>
    <col min="14092" max="14092" width="4.6640625" style="13" customWidth="1"/>
    <col min="14093" max="14093" width="45.6640625" style="13" customWidth="1"/>
    <col min="14094" max="14094" width="18.44140625" style="13" customWidth="1"/>
    <col min="14095" max="14095" width="25.6640625" style="13" customWidth="1"/>
    <col min="14096" max="14096" width="32" style="13" customWidth="1"/>
    <col min="14097" max="14098" width="36.6640625" style="13" customWidth="1"/>
    <col min="14099" max="14100" width="25.6640625" style="13" customWidth="1"/>
    <col min="14101" max="14101" width="4.6640625" style="13" customWidth="1"/>
    <col min="14102" max="14347" width="9.6640625" style="13"/>
    <col min="14348" max="14348" width="4.6640625" style="13" customWidth="1"/>
    <col min="14349" max="14349" width="45.6640625" style="13" customWidth="1"/>
    <col min="14350" max="14350" width="18.44140625" style="13" customWidth="1"/>
    <col min="14351" max="14351" width="25.6640625" style="13" customWidth="1"/>
    <col min="14352" max="14352" width="32" style="13" customWidth="1"/>
    <col min="14353" max="14354" width="36.6640625" style="13" customWidth="1"/>
    <col min="14355" max="14356" width="25.6640625" style="13" customWidth="1"/>
    <col min="14357" max="14357" width="4.6640625" style="13" customWidth="1"/>
    <col min="14358" max="14603" width="9.6640625" style="13"/>
    <col min="14604" max="14604" width="4.6640625" style="13" customWidth="1"/>
    <col min="14605" max="14605" width="45.6640625" style="13" customWidth="1"/>
    <col min="14606" max="14606" width="18.44140625" style="13" customWidth="1"/>
    <col min="14607" max="14607" width="25.6640625" style="13" customWidth="1"/>
    <col min="14608" max="14608" width="32" style="13" customWidth="1"/>
    <col min="14609" max="14610" width="36.6640625" style="13" customWidth="1"/>
    <col min="14611" max="14612" width="25.6640625" style="13" customWidth="1"/>
    <col min="14613" max="14613" width="4.6640625" style="13" customWidth="1"/>
    <col min="14614" max="14859" width="9.6640625" style="13"/>
    <col min="14860" max="14860" width="4.6640625" style="13" customWidth="1"/>
    <col min="14861" max="14861" width="45.6640625" style="13" customWidth="1"/>
    <col min="14862" max="14862" width="18.44140625" style="13" customWidth="1"/>
    <col min="14863" max="14863" width="25.6640625" style="13" customWidth="1"/>
    <col min="14864" max="14864" width="32" style="13" customWidth="1"/>
    <col min="14865" max="14866" width="36.6640625" style="13" customWidth="1"/>
    <col min="14867" max="14868" width="25.6640625" style="13" customWidth="1"/>
    <col min="14869" max="14869" width="4.6640625" style="13" customWidth="1"/>
    <col min="14870" max="15115" width="9.6640625" style="13"/>
    <col min="15116" max="15116" width="4.6640625" style="13" customWidth="1"/>
    <col min="15117" max="15117" width="45.6640625" style="13" customWidth="1"/>
    <col min="15118" max="15118" width="18.44140625" style="13" customWidth="1"/>
    <col min="15119" max="15119" width="25.6640625" style="13" customWidth="1"/>
    <col min="15120" max="15120" width="32" style="13" customWidth="1"/>
    <col min="15121" max="15122" width="36.6640625" style="13" customWidth="1"/>
    <col min="15123" max="15124" width="25.6640625" style="13" customWidth="1"/>
    <col min="15125" max="15125" width="4.6640625" style="13" customWidth="1"/>
    <col min="15126" max="15371" width="9.6640625" style="13"/>
    <col min="15372" max="15372" width="4.6640625" style="13" customWidth="1"/>
    <col min="15373" max="15373" width="45.6640625" style="13" customWidth="1"/>
    <col min="15374" max="15374" width="18.44140625" style="13" customWidth="1"/>
    <col min="15375" max="15375" width="25.6640625" style="13" customWidth="1"/>
    <col min="15376" max="15376" width="32" style="13" customWidth="1"/>
    <col min="15377" max="15378" width="36.6640625" style="13" customWidth="1"/>
    <col min="15379" max="15380" width="25.6640625" style="13" customWidth="1"/>
    <col min="15381" max="15381" width="4.6640625" style="13" customWidth="1"/>
    <col min="15382" max="15627" width="9.6640625" style="13"/>
    <col min="15628" max="15628" width="4.6640625" style="13" customWidth="1"/>
    <col min="15629" max="15629" width="45.6640625" style="13" customWidth="1"/>
    <col min="15630" max="15630" width="18.44140625" style="13" customWidth="1"/>
    <col min="15631" max="15631" width="25.6640625" style="13" customWidth="1"/>
    <col min="15632" max="15632" width="32" style="13" customWidth="1"/>
    <col min="15633" max="15634" width="36.6640625" style="13" customWidth="1"/>
    <col min="15635" max="15636" width="25.6640625" style="13" customWidth="1"/>
    <col min="15637" max="15637" width="4.6640625" style="13" customWidth="1"/>
    <col min="15638" max="15883" width="9.6640625" style="13"/>
    <col min="15884" max="15884" width="4.6640625" style="13" customWidth="1"/>
    <col min="15885" max="15885" width="45.6640625" style="13" customWidth="1"/>
    <col min="15886" max="15886" width="18.44140625" style="13" customWidth="1"/>
    <col min="15887" max="15887" width="25.6640625" style="13" customWidth="1"/>
    <col min="15888" max="15888" width="32" style="13" customWidth="1"/>
    <col min="15889" max="15890" width="36.6640625" style="13" customWidth="1"/>
    <col min="15891" max="15892" width="25.6640625" style="13" customWidth="1"/>
    <col min="15893" max="15893" width="4.6640625" style="13" customWidth="1"/>
    <col min="15894" max="16139" width="9.6640625" style="13"/>
    <col min="16140" max="16140" width="4.6640625" style="13" customWidth="1"/>
    <col min="16141" max="16141" width="45.6640625" style="13" customWidth="1"/>
    <col min="16142" max="16142" width="18.44140625" style="13" customWidth="1"/>
    <col min="16143" max="16143" width="25.6640625" style="13" customWidth="1"/>
    <col min="16144" max="16144" width="32" style="13" customWidth="1"/>
    <col min="16145" max="16146" width="36.6640625" style="13" customWidth="1"/>
    <col min="16147" max="16148" width="25.6640625" style="13" customWidth="1"/>
    <col min="16149" max="16149" width="4.6640625" style="13" customWidth="1"/>
    <col min="16150" max="16384" width="9.6640625" style="13"/>
  </cols>
  <sheetData>
    <row r="1" spans="1:10">
      <c r="A1" s="1986" t="s">
        <v>1757</v>
      </c>
      <c r="B1" s="1987"/>
      <c r="C1" s="2148" t="s">
        <v>3200</v>
      </c>
      <c r="D1" s="1988" t="s">
        <v>1759</v>
      </c>
      <c r="E1" s="3469" t="s">
        <v>1760</v>
      </c>
      <c r="F1" s="1986" t="s">
        <v>1757</v>
      </c>
      <c r="G1" s="1988" t="s">
        <v>3200</v>
      </c>
      <c r="H1" s="2311" t="s">
        <v>1759</v>
      </c>
      <c r="I1" s="1988" t="s">
        <v>1760</v>
      </c>
      <c r="J1" s="2106"/>
    </row>
    <row r="2" spans="1:10">
      <c r="A2" s="2511" t="str">
        <f>'Data Sheet'!$C$25</f>
        <v xml:space="preserve">Niagara Mohawk Power Corporation </v>
      </c>
      <c r="B2" s="65"/>
      <c r="C2" s="32" t="s">
        <v>5790</v>
      </c>
      <c r="D2" s="59" t="s">
        <v>1761</v>
      </c>
      <c r="E2" s="3470"/>
      <c r="F2" s="2511" t="str">
        <f>'Data Sheet'!$C$25</f>
        <v xml:space="preserve">Niagara Mohawk Power Corporation </v>
      </c>
      <c r="G2" s="50" t="s">
        <v>5790</v>
      </c>
      <c r="H2" s="59" t="s">
        <v>1761</v>
      </c>
      <c r="I2" s="706"/>
      <c r="J2" s="2609"/>
    </row>
    <row r="3" spans="1:10" ht="15" customHeight="1">
      <c r="A3" s="2794"/>
      <c r="B3" s="99"/>
      <c r="C3" s="40" t="s">
        <v>1683</v>
      </c>
      <c r="D3" s="1439" t="str">
        <f>'Data Sheet'!$C$40</f>
        <v>April 30, 2025</v>
      </c>
      <c r="E3" s="3471" t="str">
        <f>'Data Sheet'!$C$38</f>
        <v>December 31, 2024</v>
      </c>
      <c r="F3" s="2794"/>
      <c r="G3" s="100" t="s">
        <v>1683</v>
      </c>
      <c r="H3" s="1439" t="str">
        <f>'Data Sheet'!$C$40</f>
        <v>April 30, 2025</v>
      </c>
      <c r="I3" s="706" t="str">
        <f>'Data Sheet'!$C$38</f>
        <v>December 31, 2024</v>
      </c>
      <c r="J3" s="2107"/>
    </row>
    <row r="4" spans="1:10" ht="15" customHeight="1">
      <c r="A4" s="3451" t="s">
        <v>1426</v>
      </c>
      <c r="B4" s="3449"/>
      <c r="C4" s="3449"/>
      <c r="D4" s="3449"/>
      <c r="E4" s="3452"/>
      <c r="F4" s="3451" t="s">
        <v>1427</v>
      </c>
      <c r="G4" s="3398"/>
      <c r="H4" s="3449"/>
      <c r="I4" s="3449"/>
      <c r="J4" s="3452"/>
    </row>
    <row r="5" spans="1:10">
      <c r="A5" s="2462"/>
      <c r="B5" s="32"/>
      <c r="C5" s="32"/>
      <c r="D5" s="32"/>
      <c r="E5" s="2609"/>
      <c r="F5" s="2310"/>
      <c r="G5" s="3450"/>
      <c r="H5" s="3450"/>
      <c r="I5" s="3450"/>
      <c r="J5" s="2312"/>
    </row>
    <row r="6" spans="1:10">
      <c r="A6" s="2462"/>
      <c r="B6" s="32"/>
      <c r="C6" s="32"/>
      <c r="E6" s="2609"/>
      <c r="F6" s="2462"/>
      <c r="G6" s="32"/>
      <c r="H6" s="32"/>
      <c r="I6" s="32"/>
      <c r="J6" s="2609"/>
    </row>
    <row r="7" spans="1:10" ht="18">
      <c r="A7" s="2511"/>
      <c r="B7" s="13" t="s">
        <v>3838</v>
      </c>
      <c r="D7" s="409" t="s">
        <v>4199</v>
      </c>
      <c r="E7" s="2609"/>
      <c r="F7" s="3474" t="s">
        <v>3845</v>
      </c>
      <c r="G7" s="409"/>
      <c r="H7" s="409" t="s">
        <v>3847</v>
      </c>
      <c r="I7" s="409"/>
      <c r="J7" s="2609"/>
    </row>
    <row r="8" spans="1:10" ht="18">
      <c r="A8" s="2511"/>
      <c r="B8" s="13" t="s">
        <v>3839</v>
      </c>
      <c r="D8" s="409" t="s">
        <v>4200</v>
      </c>
      <c r="E8" s="2609"/>
      <c r="F8" s="3474" t="s">
        <v>3840</v>
      </c>
      <c r="G8" s="409"/>
      <c r="H8" s="409" t="s">
        <v>1428</v>
      </c>
      <c r="I8" s="409"/>
      <c r="J8" s="2609"/>
    </row>
    <row r="9" spans="1:10" ht="18">
      <c r="A9" s="2511"/>
      <c r="B9" s="13" t="s">
        <v>4201</v>
      </c>
      <c r="D9" s="409" t="s">
        <v>4202</v>
      </c>
      <c r="E9" s="2609"/>
      <c r="F9" s="3474" t="s">
        <v>3846</v>
      </c>
      <c r="G9" s="409"/>
      <c r="H9" s="409" t="s">
        <v>1429</v>
      </c>
      <c r="I9" s="409"/>
      <c r="J9" s="2609"/>
    </row>
    <row r="10" spans="1:10" ht="18">
      <c r="A10" s="2511"/>
      <c r="B10" s="13" t="s">
        <v>4203</v>
      </c>
      <c r="D10" s="409" t="s">
        <v>4204</v>
      </c>
      <c r="E10" s="2609"/>
      <c r="F10" s="3474" t="s">
        <v>3841</v>
      </c>
      <c r="G10" s="409"/>
      <c r="H10" s="409" t="s">
        <v>4205</v>
      </c>
      <c r="I10" s="409"/>
      <c r="J10" s="2609"/>
    </row>
    <row r="11" spans="1:10" ht="18">
      <c r="A11" s="2511"/>
      <c r="B11" s="409" t="s">
        <v>4206</v>
      </c>
      <c r="C11" s="32"/>
      <c r="D11" s="409" t="s">
        <v>4207</v>
      </c>
      <c r="E11" s="2609"/>
      <c r="F11" s="3474" t="s">
        <v>3842</v>
      </c>
      <c r="G11" s="409"/>
      <c r="H11" s="409" t="s">
        <v>249</v>
      </c>
      <c r="I11" s="409"/>
      <c r="J11" s="2609"/>
    </row>
    <row r="12" spans="1:10" ht="18">
      <c r="A12" s="2511"/>
      <c r="B12" s="409" t="s">
        <v>4208</v>
      </c>
      <c r="C12" s="32"/>
      <c r="D12" s="409" t="s">
        <v>4209</v>
      </c>
      <c r="E12" s="2609"/>
      <c r="F12" s="3474" t="s">
        <v>3843</v>
      </c>
      <c r="G12" s="409"/>
      <c r="H12" s="409" t="s">
        <v>3848</v>
      </c>
      <c r="I12" s="409"/>
      <c r="J12" s="2609"/>
    </row>
    <row r="13" spans="1:10" ht="18">
      <c r="A13" s="2511"/>
      <c r="B13" s="409" t="s">
        <v>4210</v>
      </c>
      <c r="C13" s="32"/>
      <c r="D13" s="409" t="s">
        <v>4211</v>
      </c>
      <c r="E13" s="2609"/>
      <c r="F13" s="3474" t="s">
        <v>3844</v>
      </c>
      <c r="G13" s="409"/>
      <c r="H13" s="409" t="s">
        <v>251</v>
      </c>
      <c r="I13" s="409"/>
      <c r="J13" s="2609"/>
    </row>
    <row r="14" spans="1:10" ht="18">
      <c r="A14" s="2511"/>
      <c r="B14" s="409" t="s">
        <v>4212</v>
      </c>
      <c r="C14" s="32"/>
      <c r="D14" s="409" t="s">
        <v>251</v>
      </c>
      <c r="E14" s="2609"/>
      <c r="F14" s="3474" t="s">
        <v>250</v>
      </c>
      <c r="G14" s="409"/>
      <c r="H14" s="409"/>
      <c r="I14" s="409"/>
      <c r="J14" s="2609"/>
    </row>
    <row r="15" spans="1:10" ht="18">
      <c r="A15" s="2511"/>
      <c r="B15" s="409" t="s">
        <v>4213</v>
      </c>
      <c r="C15" s="32"/>
      <c r="D15" s="409"/>
      <c r="E15" s="2609"/>
      <c r="F15" s="3474"/>
      <c r="G15" s="409"/>
      <c r="H15" s="409"/>
      <c r="I15" s="409"/>
      <c r="J15" s="2609"/>
    </row>
    <row r="16" spans="1:10">
      <c r="A16" s="2462"/>
      <c r="D16" s="32"/>
      <c r="E16" s="2609"/>
      <c r="F16" s="2462"/>
      <c r="G16" s="32"/>
      <c r="H16" s="32"/>
      <c r="I16" s="32"/>
      <c r="J16" s="2609"/>
    </row>
    <row r="17" spans="1:10">
      <c r="A17" s="2794"/>
      <c r="B17" s="40"/>
      <c r="C17" s="40"/>
      <c r="D17" s="34"/>
      <c r="E17" s="2134"/>
      <c r="F17" s="2794"/>
      <c r="G17" s="40"/>
      <c r="H17" s="40"/>
      <c r="I17" s="40"/>
      <c r="J17" s="2107"/>
    </row>
    <row r="18" spans="1:10">
      <c r="A18" s="2310"/>
      <c r="B18" s="3450"/>
      <c r="C18" s="3450"/>
      <c r="D18" s="3453" t="s">
        <v>252</v>
      </c>
      <c r="E18" s="3452"/>
      <c r="F18" s="3397" t="s">
        <v>253</v>
      </c>
      <c r="G18" s="3449"/>
      <c r="H18" s="3453" t="s">
        <v>254</v>
      </c>
      <c r="I18" s="3449"/>
      <c r="J18" s="2313"/>
    </row>
    <row r="19" spans="1:10">
      <c r="A19" s="3454" t="s">
        <v>1686</v>
      </c>
      <c r="B19" s="137" t="s">
        <v>255</v>
      </c>
      <c r="C19" s="32"/>
      <c r="D19" s="144" t="s">
        <v>256</v>
      </c>
      <c r="E19" s="2112" t="s">
        <v>257</v>
      </c>
      <c r="F19" s="3454" t="s">
        <v>256</v>
      </c>
      <c r="G19" s="144" t="s">
        <v>258</v>
      </c>
      <c r="H19" s="144" t="s">
        <v>259</v>
      </c>
      <c r="I19" s="144" t="s">
        <v>260</v>
      </c>
      <c r="J19" s="1990" t="s">
        <v>1686</v>
      </c>
    </row>
    <row r="20" spans="1:10">
      <c r="A20" s="2462"/>
      <c r="B20" s="32"/>
      <c r="C20" s="32"/>
      <c r="D20" s="144"/>
      <c r="E20" s="2112" t="s">
        <v>167</v>
      </c>
      <c r="F20" s="2462"/>
      <c r="G20" s="59"/>
      <c r="H20" s="59"/>
      <c r="I20" s="59"/>
      <c r="J20" s="1990"/>
    </row>
    <row r="21" spans="1:10">
      <c r="A21" s="3365" t="s">
        <v>1689</v>
      </c>
      <c r="B21" s="156" t="s">
        <v>2935</v>
      </c>
      <c r="C21" s="40"/>
      <c r="D21" s="136" t="s">
        <v>2936</v>
      </c>
      <c r="E21" s="2115" t="s">
        <v>2937</v>
      </c>
      <c r="F21" s="3365" t="s">
        <v>2938</v>
      </c>
      <c r="G21" s="136" t="s">
        <v>2268</v>
      </c>
      <c r="H21" s="136" t="s">
        <v>2269</v>
      </c>
      <c r="I21" s="136" t="s">
        <v>2270</v>
      </c>
      <c r="J21" s="2125" t="s">
        <v>1689</v>
      </c>
    </row>
    <row r="22" spans="1:10">
      <c r="A22" s="3455">
        <v>1</v>
      </c>
      <c r="B22" s="3456" t="s">
        <v>261</v>
      </c>
      <c r="C22" s="3457"/>
      <c r="D22" s="3458"/>
      <c r="E22" s="3459"/>
      <c r="F22" s="3475"/>
      <c r="G22" s="3464"/>
      <c r="H22" s="3464"/>
      <c r="I22" s="3464"/>
      <c r="J22" s="2314">
        <v>1</v>
      </c>
    </row>
    <row r="23" spans="1:10">
      <c r="A23" s="3455">
        <v>2</v>
      </c>
      <c r="B23" s="3460" t="s">
        <v>4189</v>
      </c>
      <c r="C23" s="3457"/>
      <c r="D23" s="3458"/>
      <c r="E23" s="3459"/>
      <c r="F23" s="3475"/>
      <c r="G23" s="3464"/>
      <c r="H23" s="3464"/>
      <c r="I23" s="3464"/>
      <c r="J23" s="2314">
        <v>2</v>
      </c>
    </row>
    <row r="24" spans="1:10">
      <c r="A24" s="3455">
        <v>3</v>
      </c>
      <c r="B24" s="3461" t="s">
        <v>262</v>
      </c>
      <c r="C24" s="3457"/>
      <c r="D24" s="3462">
        <v>2020260918</v>
      </c>
      <c r="E24" s="3463">
        <v>1883131417</v>
      </c>
      <c r="F24" s="3476">
        <v>10935613</v>
      </c>
      <c r="G24" s="3477">
        <v>10750065</v>
      </c>
      <c r="H24" s="3477">
        <v>1430208</v>
      </c>
      <c r="I24" s="3477">
        <v>1416116</v>
      </c>
      <c r="J24" s="2314">
        <v>3</v>
      </c>
    </row>
    <row r="25" spans="1:10">
      <c r="A25" s="3455">
        <v>4</v>
      </c>
      <c r="B25" s="3461" t="s">
        <v>263</v>
      </c>
      <c r="C25" s="3457"/>
      <c r="D25" s="3464"/>
      <c r="E25" s="3465"/>
      <c r="F25" s="3478"/>
      <c r="G25" s="3479"/>
      <c r="H25" s="3479"/>
      <c r="I25" s="3479"/>
      <c r="J25" s="2314">
        <v>4</v>
      </c>
    </row>
    <row r="26" spans="1:10">
      <c r="A26" s="3455">
        <v>5</v>
      </c>
      <c r="B26" s="3461" t="s">
        <v>4190</v>
      </c>
      <c r="C26" s="3457"/>
      <c r="D26" s="3466">
        <v>448662082</v>
      </c>
      <c r="E26" s="3375">
        <v>434519611</v>
      </c>
      <c r="F26" s="3476">
        <v>3934904</v>
      </c>
      <c r="G26" s="3477">
        <v>3715374</v>
      </c>
      <c r="H26" s="3477">
        <v>126417</v>
      </c>
      <c r="I26" s="3477">
        <v>123200</v>
      </c>
      <c r="J26" s="2314">
        <v>5</v>
      </c>
    </row>
    <row r="27" spans="1:10">
      <c r="A27" s="3455">
        <v>6</v>
      </c>
      <c r="B27" s="3461" t="s">
        <v>4191</v>
      </c>
      <c r="C27" s="3457"/>
      <c r="D27" s="3466">
        <v>88247346</v>
      </c>
      <c r="E27" s="3375">
        <v>55532867</v>
      </c>
      <c r="F27" s="3476">
        <v>1488257</v>
      </c>
      <c r="G27" s="3477">
        <v>824195</v>
      </c>
      <c r="H27" s="3477">
        <v>609</v>
      </c>
      <c r="I27" s="3477">
        <v>597</v>
      </c>
      <c r="J27" s="2314">
        <v>6</v>
      </c>
    </row>
    <row r="28" spans="1:10">
      <c r="A28" s="3455">
        <v>7</v>
      </c>
      <c r="B28" s="3461" t="s">
        <v>264</v>
      </c>
      <c r="C28" s="3457"/>
      <c r="D28" s="3466">
        <v>13892365</v>
      </c>
      <c r="E28" s="3375">
        <v>13258791</v>
      </c>
      <c r="F28" s="3480">
        <v>38035</v>
      </c>
      <c r="G28" s="3481">
        <v>36828</v>
      </c>
      <c r="H28" s="3477">
        <v>2632</v>
      </c>
      <c r="I28" s="3477">
        <v>2800</v>
      </c>
      <c r="J28" s="2314">
        <v>7</v>
      </c>
    </row>
    <row r="29" spans="1:10">
      <c r="A29" s="3455">
        <v>8</v>
      </c>
      <c r="B29" s="3461" t="s">
        <v>265</v>
      </c>
      <c r="C29" s="3457"/>
      <c r="D29" s="3466"/>
      <c r="E29" s="3375"/>
      <c r="F29" s="3480"/>
      <c r="G29" s="3481"/>
      <c r="H29" s="3477"/>
      <c r="I29" s="3477"/>
      <c r="J29" s="2314">
        <v>8</v>
      </c>
    </row>
    <row r="30" spans="1:10">
      <c r="A30" s="3455">
        <v>9</v>
      </c>
      <c r="B30" s="3461" t="s">
        <v>1384</v>
      </c>
      <c r="C30" s="3457"/>
      <c r="D30" s="3466"/>
      <c r="E30" s="3375"/>
      <c r="F30" s="3480"/>
      <c r="G30" s="3481"/>
      <c r="H30" s="3477"/>
      <c r="I30" s="3477"/>
      <c r="J30" s="2314">
        <v>9</v>
      </c>
    </row>
    <row r="31" spans="1:10">
      <c r="A31" s="3455">
        <v>10</v>
      </c>
      <c r="B31" s="3461" t="s">
        <v>1385</v>
      </c>
      <c r="C31" s="3457"/>
      <c r="D31" s="3466"/>
      <c r="E31" s="3375"/>
      <c r="F31" s="3480"/>
      <c r="G31" s="3481"/>
      <c r="H31" s="3477"/>
      <c r="I31" s="3477"/>
      <c r="J31" s="2314">
        <v>10</v>
      </c>
    </row>
    <row r="32" spans="1:10">
      <c r="A32" s="3455">
        <v>11</v>
      </c>
      <c r="B32" s="3461" t="s">
        <v>2656</v>
      </c>
      <c r="C32" s="3457"/>
      <c r="D32" s="3466">
        <f t="shared" ref="D32:I32" si="0">SUM(D24:D31)</f>
        <v>2571062711</v>
      </c>
      <c r="E32" s="3375">
        <f t="shared" si="0"/>
        <v>2386442686</v>
      </c>
      <c r="F32" s="3480">
        <f t="shared" si="0"/>
        <v>16396809</v>
      </c>
      <c r="G32" s="3481">
        <f t="shared" si="0"/>
        <v>15326462</v>
      </c>
      <c r="H32" s="3477">
        <f>SUM(H24:H31)</f>
        <v>1559866</v>
      </c>
      <c r="I32" s="3477">
        <f t="shared" si="0"/>
        <v>1542713</v>
      </c>
      <c r="J32" s="2314">
        <v>11</v>
      </c>
    </row>
    <row r="33" spans="1:10">
      <c r="A33" s="3455">
        <v>12</v>
      </c>
      <c r="B33" s="3461" t="s">
        <v>2657</v>
      </c>
      <c r="C33" s="3457"/>
      <c r="D33" s="3466">
        <v>673882</v>
      </c>
      <c r="E33" s="3375">
        <v>790504</v>
      </c>
      <c r="F33" s="3480">
        <v>5693</v>
      </c>
      <c r="G33" s="3481">
        <v>6309</v>
      </c>
      <c r="H33" s="3477">
        <v>135</v>
      </c>
      <c r="I33" s="3477">
        <v>135</v>
      </c>
      <c r="J33" s="2314">
        <v>12</v>
      </c>
    </row>
    <row r="34" spans="1:10">
      <c r="A34" s="3455">
        <v>13</v>
      </c>
      <c r="B34" s="3461" t="s">
        <v>2658</v>
      </c>
      <c r="C34" s="3457"/>
      <c r="D34" s="3466">
        <f t="shared" ref="D34:I34" si="1">SUM(D32:D33)</f>
        <v>2571736593</v>
      </c>
      <c r="E34" s="3375">
        <f t="shared" si="1"/>
        <v>2387233190</v>
      </c>
      <c r="F34" s="3480">
        <f t="shared" si="1"/>
        <v>16402502</v>
      </c>
      <c r="G34" s="3481">
        <f t="shared" si="1"/>
        <v>15332771</v>
      </c>
      <c r="H34" s="3477">
        <f t="shared" si="1"/>
        <v>1560001</v>
      </c>
      <c r="I34" s="3477">
        <f t="shared" si="1"/>
        <v>1542848</v>
      </c>
      <c r="J34" s="2314">
        <v>13</v>
      </c>
    </row>
    <row r="35" spans="1:10">
      <c r="A35" s="3455">
        <v>14</v>
      </c>
      <c r="B35" s="3461" t="s">
        <v>2659</v>
      </c>
      <c r="C35" s="3457"/>
      <c r="D35" s="3466"/>
      <c r="E35" s="3375"/>
      <c r="F35" s="3480"/>
      <c r="G35" s="3481"/>
      <c r="H35" s="3477"/>
      <c r="I35" s="3477"/>
      <c r="J35" s="2314">
        <v>14</v>
      </c>
    </row>
    <row r="36" spans="1:10">
      <c r="A36" s="3455">
        <v>15</v>
      </c>
      <c r="B36" s="3461" t="s">
        <v>2660</v>
      </c>
      <c r="C36" s="3457"/>
      <c r="D36" s="3466">
        <f t="shared" ref="D36:I36" si="2">D34-D35</f>
        <v>2571736593</v>
      </c>
      <c r="E36" s="3375">
        <f t="shared" si="2"/>
        <v>2387233190</v>
      </c>
      <c r="F36" s="3480">
        <f t="shared" si="2"/>
        <v>16402502</v>
      </c>
      <c r="G36" s="3481">
        <f t="shared" si="2"/>
        <v>15332771</v>
      </c>
      <c r="H36" s="3477">
        <f t="shared" si="2"/>
        <v>1560001</v>
      </c>
      <c r="I36" s="3477">
        <f t="shared" si="2"/>
        <v>1542848</v>
      </c>
      <c r="J36" s="2314">
        <v>15</v>
      </c>
    </row>
    <row r="37" spans="1:10">
      <c r="A37" s="3455">
        <v>16</v>
      </c>
      <c r="B37" s="3460" t="s">
        <v>4510</v>
      </c>
      <c r="C37" s="3457"/>
      <c r="D37" s="3464"/>
      <c r="E37" s="3465"/>
      <c r="F37" s="3482"/>
      <c r="G37" s="3483"/>
      <c r="H37" s="3483"/>
      <c r="I37" s="3483"/>
      <c r="J37" s="2314">
        <v>16</v>
      </c>
    </row>
    <row r="38" spans="1:10">
      <c r="A38" s="3455">
        <v>17</v>
      </c>
      <c r="B38" s="3461" t="s">
        <v>2661</v>
      </c>
      <c r="C38" s="3457"/>
      <c r="D38" s="3466">
        <v>17076628</v>
      </c>
      <c r="E38" s="3375">
        <v>18245263</v>
      </c>
      <c r="F38" s="3482"/>
      <c r="G38" s="3483"/>
      <c r="H38" s="3483"/>
      <c r="I38" s="3483"/>
      <c r="J38" s="2314">
        <v>17</v>
      </c>
    </row>
    <row r="39" spans="1:10">
      <c r="A39" s="3455">
        <v>18</v>
      </c>
      <c r="B39" s="3461" t="s">
        <v>2662</v>
      </c>
      <c r="C39" s="3457"/>
      <c r="D39" s="3466">
        <v>9984059</v>
      </c>
      <c r="E39" s="3375">
        <v>10295133</v>
      </c>
      <c r="F39" s="3482"/>
      <c r="G39" s="3483"/>
      <c r="H39" s="3483"/>
      <c r="I39" s="3483"/>
      <c r="J39" s="2314">
        <v>18</v>
      </c>
    </row>
    <row r="40" spans="1:10">
      <c r="A40" s="3455">
        <v>19</v>
      </c>
      <c r="B40" s="3461" t="s">
        <v>2663</v>
      </c>
      <c r="C40" s="3457"/>
      <c r="D40" s="3466">
        <v>0</v>
      </c>
      <c r="E40" s="3375">
        <v>0</v>
      </c>
      <c r="F40" s="3482"/>
      <c r="G40" s="3483"/>
      <c r="H40" s="3483"/>
      <c r="I40" s="3483"/>
      <c r="J40" s="2314">
        <v>19</v>
      </c>
    </row>
    <row r="41" spans="1:10">
      <c r="A41" s="3455">
        <v>20</v>
      </c>
      <c r="B41" s="3461" t="s">
        <v>2664</v>
      </c>
      <c r="C41" s="3457"/>
      <c r="D41" s="3466">
        <v>20666095</v>
      </c>
      <c r="E41" s="3375">
        <v>26058150</v>
      </c>
      <c r="F41" s="3482"/>
      <c r="G41" s="3483"/>
      <c r="H41" s="3483"/>
      <c r="I41" s="3483"/>
      <c r="J41" s="2314">
        <v>20</v>
      </c>
    </row>
    <row r="42" spans="1:10">
      <c r="A42" s="3455">
        <v>21</v>
      </c>
      <c r="B42" s="3461" t="s">
        <v>2665</v>
      </c>
      <c r="C42" s="3457"/>
      <c r="D42" s="3466">
        <v>0</v>
      </c>
      <c r="E42" s="3375">
        <v>0</v>
      </c>
      <c r="F42" s="3482"/>
      <c r="G42" s="3483"/>
      <c r="H42" s="3483"/>
      <c r="I42" s="3483"/>
      <c r="J42" s="2314">
        <v>21</v>
      </c>
    </row>
    <row r="43" spans="1:10">
      <c r="A43" s="3455">
        <v>22</v>
      </c>
      <c r="B43" s="3461" t="s">
        <v>2666</v>
      </c>
      <c r="C43" s="3457"/>
      <c r="D43" s="3466">
        <v>221125155</v>
      </c>
      <c r="E43" s="3375">
        <v>-446074271</v>
      </c>
      <c r="F43" s="3482"/>
      <c r="G43" s="3483"/>
      <c r="H43" s="3483"/>
      <c r="I43" s="3483"/>
      <c r="J43" s="2314">
        <v>22</v>
      </c>
    </row>
    <row r="44" spans="1:10">
      <c r="A44" s="3455">
        <v>23</v>
      </c>
      <c r="B44" s="3461" t="s">
        <v>3835</v>
      </c>
      <c r="C44" s="3457"/>
      <c r="D44" s="3287">
        <v>270682718</v>
      </c>
      <c r="E44" s="3337">
        <v>576608242</v>
      </c>
      <c r="F44" s="3476"/>
      <c r="G44" s="3477"/>
      <c r="H44" s="3477"/>
      <c r="I44" s="3477"/>
      <c r="J44" s="2314">
        <v>23</v>
      </c>
    </row>
    <row r="45" spans="1:10">
      <c r="A45" s="3455">
        <v>24</v>
      </c>
      <c r="B45" s="3461" t="s">
        <v>4540</v>
      </c>
      <c r="C45" s="3457"/>
      <c r="D45" s="3467"/>
      <c r="E45" s="3468"/>
      <c r="F45" s="3484"/>
      <c r="G45" s="3485"/>
      <c r="H45" s="3485"/>
      <c r="I45" s="3485"/>
      <c r="J45" s="2314">
        <v>24</v>
      </c>
    </row>
    <row r="46" spans="1:10">
      <c r="A46" s="3455">
        <v>25</v>
      </c>
      <c r="B46" s="3461" t="s">
        <v>4192</v>
      </c>
      <c r="C46" s="3457"/>
      <c r="D46" s="3466">
        <v>89292771</v>
      </c>
      <c r="E46" s="3375">
        <v>87603410</v>
      </c>
      <c r="F46" s="3476">
        <v>898282</v>
      </c>
      <c r="G46" s="3477">
        <v>968813</v>
      </c>
      <c r="H46" s="3486">
        <v>102086</v>
      </c>
      <c r="I46" s="3486">
        <v>110614</v>
      </c>
      <c r="J46" s="2314">
        <v>25</v>
      </c>
    </row>
    <row r="47" spans="1:10">
      <c r="A47" s="3455">
        <v>26</v>
      </c>
      <c r="B47" s="3461" t="s">
        <v>4193</v>
      </c>
      <c r="C47" s="3457"/>
      <c r="D47" s="3464"/>
      <c r="E47" s="3465"/>
      <c r="F47" s="3478"/>
      <c r="G47" s="3478"/>
      <c r="H47" s="3479"/>
      <c r="I47" s="3479"/>
      <c r="J47" s="2314">
        <v>26</v>
      </c>
    </row>
    <row r="48" spans="1:10">
      <c r="A48" s="3455">
        <v>27</v>
      </c>
      <c r="B48" s="3461" t="s">
        <v>4194</v>
      </c>
      <c r="C48" s="3457"/>
      <c r="D48" s="3466">
        <v>379436631</v>
      </c>
      <c r="E48" s="3375">
        <v>363676248</v>
      </c>
      <c r="F48" s="3476">
        <v>8613200</v>
      </c>
      <c r="G48" s="3477">
        <v>8604089</v>
      </c>
      <c r="H48" s="3486">
        <v>56036</v>
      </c>
      <c r="I48" s="3486">
        <v>57771</v>
      </c>
      <c r="J48" s="2314">
        <v>27</v>
      </c>
    </row>
    <row r="49" spans="1:10">
      <c r="A49" s="3455">
        <v>28</v>
      </c>
      <c r="B49" s="3461" t="s">
        <v>4195</v>
      </c>
      <c r="C49" s="3457"/>
      <c r="D49" s="3466">
        <v>134115962</v>
      </c>
      <c r="E49" s="3375">
        <v>126808958</v>
      </c>
      <c r="F49" s="3476">
        <v>6860529</v>
      </c>
      <c r="G49" s="3477">
        <v>7450405</v>
      </c>
      <c r="H49" s="3486">
        <v>932</v>
      </c>
      <c r="I49" s="3486">
        <v>949</v>
      </c>
      <c r="J49" s="2314">
        <v>28</v>
      </c>
    </row>
    <row r="50" spans="1:10">
      <c r="A50" s="3455">
        <v>29</v>
      </c>
      <c r="B50" s="3461" t="s">
        <v>4530</v>
      </c>
      <c r="C50" s="3457"/>
      <c r="D50" s="3466"/>
      <c r="E50" s="3375"/>
      <c r="F50" s="3476"/>
      <c r="G50" s="3477"/>
      <c r="H50" s="3477"/>
      <c r="I50" s="3477"/>
      <c r="J50" s="2314">
        <v>29</v>
      </c>
    </row>
    <row r="51" spans="1:10">
      <c r="A51" s="3455">
        <v>30</v>
      </c>
      <c r="B51" s="3461" t="s">
        <v>4531</v>
      </c>
      <c r="C51" s="3457"/>
      <c r="D51" s="3466"/>
      <c r="E51" s="3375"/>
      <c r="F51" s="3476"/>
      <c r="G51" s="3477"/>
      <c r="H51" s="3477"/>
      <c r="I51" s="3477"/>
      <c r="J51" s="2314">
        <v>30</v>
      </c>
    </row>
    <row r="52" spans="1:10">
      <c r="A52" s="3455">
        <v>31</v>
      </c>
      <c r="B52" s="3461" t="s">
        <v>4532</v>
      </c>
      <c r="C52" s="3457"/>
      <c r="D52" s="3466"/>
      <c r="E52" s="3375"/>
      <c r="F52" s="3476"/>
      <c r="G52" s="3477"/>
      <c r="H52" s="3477"/>
      <c r="I52" s="3477"/>
      <c r="J52" s="2314">
        <v>31</v>
      </c>
    </row>
    <row r="53" spans="1:10">
      <c r="A53" s="3455">
        <v>32</v>
      </c>
      <c r="B53" s="3461" t="s">
        <v>4533</v>
      </c>
      <c r="C53" s="3457"/>
      <c r="D53" s="3466"/>
      <c r="E53" s="3375"/>
      <c r="F53" s="3476"/>
      <c r="G53" s="3477"/>
      <c r="H53" s="3477"/>
      <c r="I53" s="3477"/>
      <c r="J53" s="2314">
        <v>32</v>
      </c>
    </row>
    <row r="54" spans="1:10">
      <c r="A54" s="3455">
        <v>33</v>
      </c>
      <c r="B54" s="3461" t="s">
        <v>4534</v>
      </c>
      <c r="C54" s="3457"/>
      <c r="D54" s="3466"/>
      <c r="E54" s="3375"/>
      <c r="F54" s="3476"/>
      <c r="G54" s="3477"/>
      <c r="H54" s="3477"/>
      <c r="I54" s="3477"/>
      <c r="J54" s="2314">
        <v>33</v>
      </c>
    </row>
    <row r="55" spans="1:10">
      <c r="A55" s="3455">
        <v>34</v>
      </c>
      <c r="B55" s="3461" t="s">
        <v>4196</v>
      </c>
      <c r="C55" s="3457"/>
      <c r="D55" s="3466">
        <f>SUM(D48:D54)+D46</f>
        <v>602845364</v>
      </c>
      <c r="E55" s="3375">
        <f t="shared" ref="E55:I55" si="3">SUM(E48:E54)+E46</f>
        <v>578088616</v>
      </c>
      <c r="F55" s="3476">
        <f t="shared" si="3"/>
        <v>16372011</v>
      </c>
      <c r="G55" s="3477">
        <f t="shared" si="3"/>
        <v>17023307</v>
      </c>
      <c r="H55" s="3486">
        <f t="shared" si="3"/>
        <v>159054</v>
      </c>
      <c r="I55" s="3486">
        <f t="shared" si="3"/>
        <v>169334</v>
      </c>
      <c r="J55" s="2314">
        <v>34</v>
      </c>
    </row>
    <row r="56" spans="1:10">
      <c r="A56" s="3455">
        <v>35</v>
      </c>
      <c r="B56" s="3461" t="s">
        <v>3836</v>
      </c>
      <c r="C56" s="3457"/>
      <c r="D56" s="3466"/>
      <c r="E56" s="3375"/>
      <c r="F56" s="3487"/>
      <c r="G56" s="3488"/>
      <c r="H56" s="3477"/>
      <c r="I56" s="3477"/>
      <c r="J56" s="2314">
        <v>35</v>
      </c>
    </row>
    <row r="57" spans="1:10">
      <c r="A57" s="3455">
        <v>36</v>
      </c>
      <c r="B57" s="3461" t="s">
        <v>3837</v>
      </c>
      <c r="C57" s="3457"/>
      <c r="D57" s="3466"/>
      <c r="E57" s="3375"/>
      <c r="F57" s="3489"/>
      <c r="G57" s="3488"/>
      <c r="H57" s="3477"/>
      <c r="I57" s="3477"/>
      <c r="J57" s="2314">
        <v>36</v>
      </c>
    </row>
    <row r="58" spans="1:10">
      <c r="A58" s="3455">
        <v>37</v>
      </c>
      <c r="B58" s="3461"/>
      <c r="C58" s="3457"/>
      <c r="D58" s="3466"/>
      <c r="E58" s="3375"/>
      <c r="F58" s="3490"/>
      <c r="G58" s="3488"/>
      <c r="H58" s="3477"/>
      <c r="I58" s="3477"/>
      <c r="J58" s="2314">
        <v>37</v>
      </c>
    </row>
    <row r="59" spans="1:10" ht="15" customHeight="1">
      <c r="A59" s="3455">
        <v>38</v>
      </c>
      <c r="B59" s="3461" t="s">
        <v>2667</v>
      </c>
      <c r="C59" s="3457"/>
      <c r="D59" s="3466">
        <f>SUM(D38:D44)+SUM(D55:D57)</f>
        <v>1142380019</v>
      </c>
      <c r="E59" s="3375">
        <f>SUM(E38:E44)+SUM(E55:E57)</f>
        <v>763221133</v>
      </c>
      <c r="F59" s="3491"/>
      <c r="G59" s="3492"/>
      <c r="H59" s="3492"/>
      <c r="I59" s="3492"/>
      <c r="J59" s="2314">
        <v>38</v>
      </c>
    </row>
    <row r="60" spans="1:10">
      <c r="A60" s="3455">
        <v>39</v>
      </c>
      <c r="B60" s="3461" t="s">
        <v>2668</v>
      </c>
      <c r="C60" s="3457"/>
      <c r="D60" s="3466">
        <f>D36+D59</f>
        <v>3714116612</v>
      </c>
      <c r="E60" s="3375">
        <f>E36+E59</f>
        <v>3150454323</v>
      </c>
      <c r="F60" s="3491"/>
      <c r="G60" s="3492"/>
      <c r="H60" s="3492"/>
      <c r="I60" s="3492"/>
      <c r="J60" s="2314">
        <v>39</v>
      </c>
    </row>
    <row r="61" spans="1:10">
      <c r="A61" s="2462"/>
      <c r="B61" s="32"/>
      <c r="C61" s="32"/>
      <c r="D61" s="1985"/>
      <c r="E61" s="2830"/>
      <c r="F61" s="2462"/>
      <c r="G61" s="32"/>
      <c r="H61" s="32"/>
      <c r="I61" s="32"/>
      <c r="J61" s="2609"/>
    </row>
    <row r="62" spans="1:10">
      <c r="A62" s="2462"/>
      <c r="B62" s="3679" t="s">
        <v>4541</v>
      </c>
      <c r="C62" s="3513"/>
      <c r="D62" s="3513"/>
      <c r="E62" s="3582"/>
      <c r="F62" s="2462"/>
      <c r="G62" s="32"/>
      <c r="H62" s="32"/>
      <c r="I62" s="32"/>
      <c r="J62" s="2609"/>
    </row>
    <row r="63" spans="1:10">
      <c r="A63" s="2462"/>
      <c r="B63" s="3513"/>
      <c r="C63" s="3513"/>
      <c r="D63" s="3513"/>
      <c r="E63" s="3582"/>
      <c r="F63" s="2462" t="s">
        <v>4850</v>
      </c>
      <c r="G63" s="32"/>
      <c r="H63" s="32"/>
      <c r="I63" s="32"/>
      <c r="J63" s="2609"/>
    </row>
    <row r="64" spans="1:10">
      <c r="A64" s="2462"/>
      <c r="B64" s="32"/>
      <c r="C64" s="32"/>
      <c r="D64" s="32"/>
      <c r="E64" s="2673"/>
      <c r="F64" s="2462"/>
      <c r="G64" s="32"/>
      <c r="H64" s="32"/>
      <c r="I64" s="32"/>
      <c r="J64" s="2609"/>
    </row>
    <row r="65" spans="1:10">
      <c r="A65" s="2462"/>
      <c r="B65" s="32" t="s">
        <v>6292</v>
      </c>
      <c r="C65" s="32"/>
      <c r="D65" s="32"/>
      <c r="E65" s="2673"/>
      <c r="F65" s="2462" t="s">
        <v>4851</v>
      </c>
      <c r="G65" s="32"/>
      <c r="H65" s="32"/>
      <c r="I65" s="32"/>
      <c r="J65" s="2609"/>
    </row>
    <row r="66" spans="1:10">
      <c r="A66" s="2462"/>
      <c r="B66" s="32" t="s">
        <v>6293</v>
      </c>
      <c r="C66" s="32"/>
      <c r="D66" s="32"/>
      <c r="E66" s="2673"/>
      <c r="F66" s="2462"/>
      <c r="G66" s="32"/>
      <c r="H66" s="32"/>
      <c r="I66" s="32"/>
      <c r="J66" s="2609"/>
    </row>
    <row r="67" spans="1:10">
      <c r="A67" s="2462"/>
      <c r="B67" s="32" t="s">
        <v>1746</v>
      </c>
      <c r="C67" s="32"/>
      <c r="D67" s="32" t="s">
        <v>1443</v>
      </c>
      <c r="E67" s="2673" t="s">
        <v>6294</v>
      </c>
      <c r="F67" s="2462"/>
      <c r="G67" s="32"/>
      <c r="H67" s="32"/>
      <c r="I67" s="32"/>
      <c r="J67" s="2609"/>
    </row>
    <row r="68" spans="1:10">
      <c r="A68" s="2462">
        <v>209</v>
      </c>
      <c r="B68" s="32" t="s">
        <v>262</v>
      </c>
      <c r="C68" s="32"/>
      <c r="D68" s="2166">
        <v>515193.32</v>
      </c>
      <c r="E68" s="2673">
        <v>1481</v>
      </c>
      <c r="F68" s="2462"/>
      <c r="G68" s="32"/>
      <c r="H68" s="32"/>
      <c r="I68" s="32"/>
      <c r="J68" s="2609"/>
    </row>
    <row r="69" spans="1:10">
      <c r="A69" s="2462">
        <v>309</v>
      </c>
      <c r="B69" s="32" t="s">
        <v>263</v>
      </c>
      <c r="C69" s="32"/>
      <c r="D69" s="2166">
        <v>2814363.01</v>
      </c>
      <c r="E69" s="2673">
        <v>9331</v>
      </c>
      <c r="F69" s="2462"/>
      <c r="G69" s="32"/>
      <c r="H69" s="32"/>
      <c r="I69" s="32"/>
      <c r="J69" s="2609"/>
    </row>
    <row r="70" spans="1:10">
      <c r="A70" s="2462">
        <v>700</v>
      </c>
      <c r="B70" s="32" t="s">
        <v>264</v>
      </c>
      <c r="C70" s="32"/>
      <c r="D70" s="2166">
        <v>13892723.070000004</v>
      </c>
      <c r="E70" s="2609">
        <v>39035</v>
      </c>
      <c r="F70" s="2462"/>
      <c r="G70" s="32"/>
      <c r="H70" s="32"/>
      <c r="I70" s="32"/>
      <c r="J70" s="2609"/>
    </row>
    <row r="71" spans="1:10">
      <c r="A71" s="2462"/>
      <c r="B71" s="32"/>
      <c r="C71" s="32" t="s">
        <v>2253</v>
      </c>
      <c r="D71" s="2166">
        <f>SUM(D68:D70)</f>
        <v>17222279.400000002</v>
      </c>
      <c r="E71" s="2673">
        <f>SUM(E68:E70)</f>
        <v>49847</v>
      </c>
      <c r="F71" s="2462"/>
      <c r="G71" s="32"/>
      <c r="H71" s="32"/>
      <c r="I71" s="32"/>
      <c r="J71" s="2609"/>
    </row>
    <row r="72" spans="1:10">
      <c r="A72" s="2462"/>
      <c r="B72" s="32"/>
      <c r="C72" s="32"/>
      <c r="D72" s="32"/>
      <c r="E72" s="2609"/>
      <c r="F72" s="2462"/>
      <c r="G72" s="32"/>
      <c r="H72" s="32"/>
      <c r="I72" s="32"/>
      <c r="J72" s="2609"/>
    </row>
    <row r="73" spans="1:10" ht="15.75">
      <c r="A73" s="2462"/>
      <c r="B73" s="32"/>
      <c r="C73" s="130" t="s">
        <v>5187</v>
      </c>
      <c r="D73" s="32"/>
      <c r="E73" s="2609"/>
      <c r="F73" s="2462"/>
      <c r="G73" s="32"/>
      <c r="H73" s="32"/>
      <c r="I73" s="32"/>
      <c r="J73" s="2609"/>
    </row>
    <row r="74" spans="1:10" ht="15.75" thickBot="1">
      <c r="A74" s="1999"/>
      <c r="B74" s="2753"/>
      <c r="C74" s="2753"/>
      <c r="D74" s="2753"/>
      <c r="E74" s="2001"/>
      <c r="F74" s="1999"/>
      <c r="G74" s="2753"/>
      <c r="H74" s="2753"/>
      <c r="I74" s="2753"/>
      <c r="J74" s="2001"/>
    </row>
    <row r="75" spans="1:10" ht="18">
      <c r="A75" s="409"/>
      <c r="B75" s="409"/>
      <c r="C75" s="409"/>
      <c r="D75" s="409"/>
      <c r="E75" s="409"/>
      <c r="F75" s="409"/>
      <c r="G75" s="409"/>
      <c r="H75" s="409"/>
      <c r="I75" s="409"/>
      <c r="J75" s="409"/>
    </row>
    <row r="76" spans="1:10" ht="18">
      <c r="A76" s="412" t="s">
        <v>4535</v>
      </c>
      <c r="B76" s="412"/>
      <c r="C76"/>
      <c r="D76" s="412"/>
      <c r="E76" s="412"/>
      <c r="F76" s="412" t="s">
        <v>4535</v>
      </c>
      <c r="G76" s="412"/>
      <c r="H76"/>
      <c r="I76" s="412"/>
      <c r="J76" s="413" t="s">
        <v>5188</v>
      </c>
    </row>
    <row r="77" spans="1:10" ht="18.75" thickBot="1">
      <c r="A77" s="414" t="s">
        <v>2670</v>
      </c>
      <c r="B77" s="709"/>
      <c r="C77" s="709"/>
      <c r="D77" s="709"/>
      <c r="E77" s="709"/>
      <c r="F77" s="3678" t="s">
        <v>2671</v>
      </c>
      <c r="G77" s="3678"/>
      <c r="H77" s="3678"/>
      <c r="I77" s="3678"/>
      <c r="J77" s="3678"/>
    </row>
    <row r="78" spans="1:10">
      <c r="A78" s="1986" t="s">
        <v>1757</v>
      </c>
      <c r="B78" s="1987"/>
      <c r="C78" s="2148" t="s">
        <v>3200</v>
      </c>
      <c r="D78" s="1988" t="s">
        <v>1759</v>
      </c>
      <c r="E78" s="1989" t="s">
        <v>1760</v>
      </c>
    </row>
    <row r="79" spans="1:10">
      <c r="A79" s="2675" t="str">
        <f>'Data Sheet'!$C$25</f>
        <v xml:space="preserve">Niagara Mohawk Power Corporation </v>
      </c>
      <c r="B79" s="65"/>
      <c r="C79" s="32" t="s">
        <v>5790</v>
      </c>
      <c r="D79" s="59" t="s">
        <v>1761</v>
      </c>
      <c r="E79" s="1990"/>
    </row>
    <row r="80" spans="1:10">
      <c r="A80" s="2794"/>
      <c r="B80" s="99"/>
      <c r="C80" s="40" t="s">
        <v>1683</v>
      </c>
      <c r="D80" s="1439" t="str">
        <f>'Data Sheet'!$C$40</f>
        <v>April 30, 2025</v>
      </c>
      <c r="E80" s="1992" t="str">
        <f>'Data Sheet'!$C$38</f>
        <v>December 31, 2024</v>
      </c>
    </row>
    <row r="81" spans="1:5">
      <c r="A81" s="3046" t="s">
        <v>5186</v>
      </c>
      <c r="B81" s="407"/>
      <c r="C81" s="407"/>
      <c r="D81" s="407"/>
      <c r="E81" s="1993"/>
    </row>
    <row r="82" spans="1:5">
      <c r="A82" s="3047"/>
      <c r="B82" s="3044"/>
      <c r="C82" s="32"/>
      <c r="D82" s="32"/>
      <c r="E82" s="2609"/>
    </row>
    <row r="83" spans="1:5">
      <c r="A83" s="3048"/>
      <c r="B83" s="3045"/>
      <c r="C83" s="2003"/>
      <c r="D83" s="1947"/>
      <c r="E83" s="2004"/>
    </row>
    <row r="84" spans="1:5" ht="18">
      <c r="A84" s="3049"/>
      <c r="B84" s="3043" t="s">
        <v>5924</v>
      </c>
      <c r="C84" s="2521">
        <v>851015.52</v>
      </c>
      <c r="D84" s="409"/>
      <c r="E84" s="2609"/>
    </row>
    <row r="85" spans="1:5" ht="18">
      <c r="A85" s="3049"/>
      <c r="B85" s="3043" t="s">
        <v>6295</v>
      </c>
      <c r="C85" s="2521">
        <v>49792159.910000004</v>
      </c>
      <c r="D85" s="409"/>
      <c r="E85" s="2609"/>
    </row>
    <row r="86" spans="1:5" ht="18">
      <c r="A86" s="3049"/>
      <c r="B86" s="3043" t="s">
        <v>6296</v>
      </c>
      <c r="C86" s="2521">
        <v>-25498961.710000001</v>
      </c>
      <c r="D86" s="409"/>
      <c r="E86" s="2609"/>
    </row>
    <row r="87" spans="1:5" ht="18">
      <c r="A87" s="3049"/>
      <c r="B87" s="3043" t="s">
        <v>6297</v>
      </c>
      <c r="C87" s="2521">
        <v>1222636.1200000001</v>
      </c>
      <c r="D87" s="409"/>
      <c r="E87" s="2609"/>
    </row>
    <row r="88" spans="1:5" ht="18">
      <c r="A88" s="3049"/>
      <c r="B88" s="3043" t="s">
        <v>6830</v>
      </c>
      <c r="C88" s="2521">
        <v>-16382790.920000002</v>
      </c>
      <c r="D88" s="409"/>
      <c r="E88" s="2609"/>
    </row>
    <row r="89" spans="1:5" ht="18">
      <c r="A89" s="3049"/>
      <c r="B89" s="3043"/>
      <c r="C89" s="1878"/>
      <c r="D89" s="409"/>
      <c r="E89" s="2609"/>
    </row>
    <row r="90" spans="1:5" ht="18">
      <c r="A90" s="3049"/>
      <c r="B90" s="3043"/>
      <c r="C90" s="2512"/>
      <c r="D90" s="409"/>
      <c r="E90" s="2609"/>
    </row>
    <row r="91" spans="1:5" ht="18">
      <c r="A91" s="3049"/>
      <c r="B91" s="3043" t="s">
        <v>5932</v>
      </c>
      <c r="C91" s="1878">
        <f>SUM(C84:C90)</f>
        <v>9984058.9200000055</v>
      </c>
      <c r="D91" s="409"/>
      <c r="E91" s="2609"/>
    </row>
    <row r="92" spans="1:5">
      <c r="A92" s="3049"/>
      <c r="B92" s="3043"/>
      <c r="C92" s="1878"/>
      <c r="D92" s="2824"/>
      <c r="E92" s="2609"/>
    </row>
    <row r="93" spans="1:5">
      <c r="A93" s="3049"/>
      <c r="B93" s="3043"/>
      <c r="C93" s="2521"/>
      <c r="D93" s="2824"/>
      <c r="E93" s="2609"/>
    </row>
    <row r="94" spans="1:5">
      <c r="A94" s="3049"/>
      <c r="B94" s="3043" t="s">
        <v>5924</v>
      </c>
      <c r="C94" s="2521">
        <v>724669</v>
      </c>
      <c r="D94" s="2824"/>
      <c r="E94" s="2609"/>
    </row>
    <row r="95" spans="1:5">
      <c r="A95" s="3049"/>
      <c r="B95" s="3043" t="s">
        <v>6295</v>
      </c>
      <c r="C95" s="2521">
        <v>21698360</v>
      </c>
      <c r="D95" s="2825"/>
      <c r="E95" s="2609"/>
    </row>
    <row r="96" spans="1:5">
      <c r="A96" s="3048"/>
      <c r="B96" s="3043" t="s">
        <v>6296</v>
      </c>
      <c r="C96" s="2521">
        <v>-17063818</v>
      </c>
      <c r="D96" s="2824"/>
      <c r="E96" s="2609"/>
    </row>
    <row r="97" spans="1:5">
      <c r="A97" s="3048"/>
      <c r="B97" s="3043" t="s">
        <v>6830</v>
      </c>
      <c r="C97" s="2521">
        <v>1265524</v>
      </c>
      <c r="D97" s="2825"/>
      <c r="E97" s="2789"/>
    </row>
    <row r="98" spans="1:5">
      <c r="A98" s="3048"/>
      <c r="B98" s="3043" t="s">
        <v>6297</v>
      </c>
      <c r="C98" s="2521">
        <v>3670398</v>
      </c>
      <c r="D98" s="2824"/>
      <c r="E98" s="2789"/>
    </row>
    <row r="99" spans="1:5">
      <c r="A99" s="3050"/>
      <c r="B99" s="3043"/>
      <c r="C99" s="2512"/>
      <c r="D99" s="2824"/>
      <c r="E99" s="2826"/>
    </row>
    <row r="100" spans="1:5">
      <c r="A100" s="3048"/>
      <c r="B100" s="3043" t="s">
        <v>5933</v>
      </c>
      <c r="C100" s="1878">
        <f>SUM(C93:C99)</f>
        <v>10295133</v>
      </c>
      <c r="D100" s="2824"/>
      <c r="E100" s="2826"/>
    </row>
    <row r="101" spans="1:5">
      <c r="A101" s="3050"/>
      <c r="D101" s="2824"/>
      <c r="E101" s="2826"/>
    </row>
    <row r="102" spans="1:5">
      <c r="A102" s="3048"/>
      <c r="B102" s="3043"/>
      <c r="C102" s="1878"/>
      <c r="D102" s="2824"/>
      <c r="E102" s="2827"/>
    </row>
    <row r="103" spans="1:5">
      <c r="A103" s="3048"/>
      <c r="B103" s="3043" t="s">
        <v>5925</v>
      </c>
      <c r="C103" s="2521">
        <v>14342933</v>
      </c>
      <c r="D103" s="2824"/>
      <c r="E103" s="2827"/>
    </row>
    <row r="104" spans="1:5">
      <c r="A104" s="3048"/>
      <c r="B104" s="3043" t="s">
        <v>6298</v>
      </c>
      <c r="C104" s="2521">
        <v>602845364</v>
      </c>
      <c r="D104" s="2824"/>
      <c r="E104" s="2828"/>
    </row>
    <row r="105" spans="1:5">
      <c r="A105" s="3048"/>
      <c r="B105" s="3043" t="s">
        <v>6295</v>
      </c>
      <c r="C105" s="2521">
        <v>1954797</v>
      </c>
      <c r="D105" s="2824"/>
      <c r="E105" s="2673"/>
    </row>
    <row r="106" spans="1:5">
      <c r="A106" s="3048"/>
      <c r="B106" s="3043" t="s">
        <v>5143</v>
      </c>
      <c r="C106" s="2521">
        <v>1331471</v>
      </c>
      <c r="D106" s="2824"/>
      <c r="E106" s="2673"/>
    </row>
    <row r="107" spans="1:5">
      <c r="A107" s="3048"/>
      <c r="B107" s="3043" t="s">
        <v>6081</v>
      </c>
      <c r="C107" s="2521">
        <v>144778998.00000006</v>
      </c>
      <c r="D107" s="124"/>
      <c r="E107" s="2673"/>
    </row>
    <row r="108" spans="1:5">
      <c r="A108" s="3048"/>
      <c r="B108" s="3043" t="s">
        <v>6080</v>
      </c>
      <c r="C108" s="2521">
        <v>64198790.240000024</v>
      </c>
      <c r="D108" s="124"/>
      <c r="E108" s="2673"/>
    </row>
    <row r="109" spans="1:5">
      <c r="A109" s="3048"/>
      <c r="B109" s="3043" t="s">
        <v>5183</v>
      </c>
      <c r="C109" s="2521">
        <v>-5481834.4299999997</v>
      </c>
      <c r="D109" s="124"/>
      <c r="E109" s="2673"/>
    </row>
    <row r="110" spans="1:5">
      <c r="A110" s="3048"/>
      <c r="B110" s="3043"/>
      <c r="C110" s="2521"/>
      <c r="D110" s="124"/>
      <c r="E110" s="2673"/>
    </row>
    <row r="111" spans="1:5">
      <c r="A111" s="3048"/>
      <c r="B111" s="3043"/>
      <c r="C111" s="2521"/>
      <c r="D111" s="124"/>
      <c r="E111" s="2673"/>
    </row>
    <row r="112" spans="1:5">
      <c r="A112" s="3048"/>
      <c r="B112" s="3043"/>
      <c r="C112" s="2521"/>
      <c r="D112" s="260"/>
      <c r="E112" s="2673"/>
    </row>
    <row r="113" spans="1:5">
      <c r="A113" s="3048"/>
      <c r="B113" s="3043"/>
      <c r="C113" s="2521"/>
      <c r="D113" s="260"/>
      <c r="E113" s="2778"/>
    </row>
    <row r="114" spans="1:5">
      <c r="A114" s="3048"/>
      <c r="B114" s="3043"/>
      <c r="C114" s="2521"/>
      <c r="D114" s="124"/>
      <c r="E114" s="2673"/>
    </row>
    <row r="115" spans="1:5">
      <c r="A115" s="3048"/>
      <c r="B115" s="3043"/>
      <c r="C115" s="2512"/>
      <c r="D115" s="124"/>
      <c r="E115" s="2673"/>
    </row>
    <row r="116" spans="1:5">
      <c r="A116" s="3048"/>
      <c r="B116" s="3043" t="s">
        <v>6739</v>
      </c>
      <c r="C116" s="1878">
        <f>SUM(C103:C115)</f>
        <v>823970518.81000006</v>
      </c>
      <c r="D116" s="124"/>
      <c r="E116" s="2673"/>
    </row>
    <row r="117" spans="1:5">
      <c r="A117" s="3048"/>
      <c r="B117" s="3043"/>
      <c r="C117" s="1878"/>
      <c r="D117" s="124"/>
      <c r="E117" s="2673"/>
    </row>
    <row r="118" spans="1:5">
      <c r="A118" s="3048"/>
      <c r="B118" s="3043" t="s">
        <v>5925</v>
      </c>
      <c r="C118" s="2829">
        <v>3809284</v>
      </c>
      <c r="D118" s="124"/>
      <c r="E118" s="2673"/>
    </row>
    <row r="119" spans="1:5">
      <c r="A119" s="3048"/>
      <c r="B119" s="3043" t="s">
        <v>6295</v>
      </c>
      <c r="C119" s="2829">
        <v>3232616</v>
      </c>
      <c r="D119" s="124"/>
      <c r="E119" s="2673"/>
    </row>
    <row r="120" spans="1:5">
      <c r="A120" s="3048"/>
      <c r="B120" s="3043" t="s">
        <v>5143</v>
      </c>
      <c r="C120" s="2829">
        <v>11164490</v>
      </c>
      <c r="D120" s="124"/>
      <c r="E120" s="2673"/>
    </row>
    <row r="121" spans="1:5">
      <c r="A121" s="3048"/>
      <c r="B121" s="3043" t="s">
        <v>5184</v>
      </c>
      <c r="C121" s="2829">
        <v>6680881</v>
      </c>
      <c r="D121" s="124"/>
      <c r="E121" s="2673"/>
    </row>
    <row r="122" spans="1:5">
      <c r="A122" s="3048"/>
      <c r="B122" s="3043" t="s">
        <v>5183</v>
      </c>
      <c r="C122" s="2829">
        <v>-1125380</v>
      </c>
      <c r="D122" s="124"/>
      <c r="E122" s="2673"/>
    </row>
    <row r="123" spans="1:5">
      <c r="A123" s="3048"/>
      <c r="B123" s="3043" t="s">
        <v>6080</v>
      </c>
      <c r="C123" s="2829">
        <v>-18424194</v>
      </c>
      <c r="D123" s="124"/>
      <c r="E123" s="2673"/>
    </row>
    <row r="124" spans="1:5">
      <c r="A124" s="3048"/>
      <c r="B124" s="3043" t="s">
        <v>6081</v>
      </c>
      <c r="C124" s="2829">
        <v>-450640211</v>
      </c>
      <c r="D124" s="124"/>
      <c r="E124" s="2673"/>
    </row>
    <row r="125" spans="1:5">
      <c r="A125" s="3048"/>
      <c r="B125" s="3043" t="s">
        <v>1116</v>
      </c>
      <c r="C125" s="2829">
        <v>-771756</v>
      </c>
      <c r="D125" s="124"/>
      <c r="E125" s="2673"/>
    </row>
    <row r="126" spans="1:5">
      <c r="A126" s="3048"/>
      <c r="B126" s="3043" t="s">
        <v>6298</v>
      </c>
      <c r="C126" s="2829">
        <v>578088615</v>
      </c>
      <c r="D126" s="124"/>
      <c r="E126" s="2673"/>
    </row>
    <row r="127" spans="1:5">
      <c r="A127" s="3048"/>
      <c r="B127" s="3043"/>
      <c r="C127" s="2829"/>
      <c r="D127" s="124"/>
      <c r="E127" s="2673"/>
    </row>
    <row r="128" spans="1:5">
      <c r="A128" s="3048"/>
      <c r="B128" s="3043"/>
      <c r="C128" s="2829"/>
      <c r="D128" s="124"/>
      <c r="E128" s="2673"/>
    </row>
    <row r="129" spans="1:6">
      <c r="A129" s="3048"/>
      <c r="B129" s="3043"/>
      <c r="C129" s="2829"/>
      <c r="D129" s="1985"/>
      <c r="E129" s="2830"/>
    </row>
    <row r="130" spans="1:6">
      <c r="A130" s="3048"/>
      <c r="B130" s="3043"/>
      <c r="C130" s="2521"/>
      <c r="D130" s="32"/>
      <c r="E130" s="2673"/>
    </row>
    <row r="131" spans="1:6">
      <c r="A131" s="3048"/>
      <c r="B131" s="3043" t="s">
        <v>6740</v>
      </c>
      <c r="C131" s="1878">
        <f>SUM(C118:C130)</f>
        <v>132014345</v>
      </c>
      <c r="D131" s="32"/>
      <c r="E131" s="2673"/>
    </row>
    <row r="132" spans="1:6">
      <c r="A132" s="3048"/>
      <c r="B132" s="3043"/>
      <c r="C132" s="2521"/>
      <c r="D132" s="32"/>
      <c r="E132" s="2673"/>
    </row>
    <row r="133" spans="1:6">
      <c r="A133" s="3048"/>
      <c r="B133" s="3043"/>
      <c r="C133" s="2521"/>
      <c r="D133" s="32"/>
      <c r="E133" s="2673"/>
    </row>
    <row r="134" spans="1:6">
      <c r="A134" s="3048"/>
      <c r="B134" s="3043"/>
      <c r="C134" s="2521"/>
      <c r="D134" s="32"/>
      <c r="E134" s="2673"/>
    </row>
    <row r="135" spans="1:6">
      <c r="A135" s="3051"/>
      <c r="B135"/>
      <c r="C135"/>
      <c r="D135"/>
      <c r="E135" s="2683"/>
      <c r="F135"/>
    </row>
    <row r="136" spans="1:6">
      <c r="A136" s="3051"/>
      <c r="B136"/>
      <c r="C136"/>
      <c r="D136"/>
      <c r="E136" s="2683"/>
      <c r="F136"/>
    </row>
    <row r="137" spans="1:6">
      <c r="A137" s="3048"/>
      <c r="B137" s="32"/>
      <c r="C137" s="32"/>
      <c r="D137" s="32"/>
      <c r="E137" s="2609"/>
    </row>
    <row r="138" spans="1:6">
      <c r="A138" s="3048"/>
      <c r="B138" s="32"/>
      <c r="C138" s="32"/>
      <c r="D138" s="32"/>
      <c r="E138" s="2609"/>
    </row>
    <row r="139" spans="1:6">
      <c r="A139" s="3048"/>
      <c r="B139" s="32"/>
      <c r="C139" s="32"/>
      <c r="D139" s="32"/>
      <c r="E139" s="2609"/>
    </row>
    <row r="140" spans="1:6">
      <c r="A140" s="3048"/>
      <c r="B140" s="32"/>
      <c r="C140" s="32"/>
      <c r="D140" s="32"/>
      <c r="E140" s="2609"/>
    </row>
    <row r="141" spans="1:6" ht="18.75" thickBot="1">
      <c r="A141" s="3052"/>
      <c r="B141" s="3053"/>
      <c r="C141" s="3053"/>
      <c r="D141" s="3053"/>
      <c r="E141" s="3054"/>
    </row>
    <row r="142" spans="1:6" ht="18">
      <c r="A142" s="412" t="s">
        <v>4535</v>
      </c>
      <c r="B142" s="412"/>
      <c r="C142"/>
      <c r="D142" s="412"/>
      <c r="E142" s="413" t="s">
        <v>2669</v>
      </c>
    </row>
    <row r="143" spans="1:6" ht="18">
      <c r="A143" s="414" t="s">
        <v>5185</v>
      </c>
      <c r="B143" s="709"/>
      <c r="C143" s="709"/>
      <c r="D143" s="709"/>
      <c r="E143" s="709"/>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2">
    <mergeCell ref="F77:J77"/>
    <mergeCell ref="B62:E63"/>
  </mergeCells>
  <printOptions horizontalCentered="1" verticalCentered="1"/>
  <pageMargins left="0.5" right="0.5" top="0.5" bottom="0.5" header="0" footer="0"/>
  <pageSetup scale="55" fitToWidth="2" orientation="portrait" r:id="rId1"/>
  <headerFooter alignWithMargins="0"/>
  <rowBreaks count="1" manualBreakCount="1">
    <brk id="77" max="4" man="1"/>
  </rowBreaks>
  <colBreaks count="1" manualBreakCount="1">
    <brk id="5" max="75" man="1"/>
  </colBreaks>
  <customProperties>
    <customPr name="_pios_id" r:id="rId2"/>
  </customPropertie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0" tint="-0.249977111117893"/>
  </sheetPr>
  <dimension ref="A1:G61"/>
  <sheetViews>
    <sheetView view="pageBreakPreview" zoomScale="60" zoomScaleNormal="100" workbookViewId="0">
      <selection activeCell="R80" sqref="R80"/>
    </sheetView>
  </sheetViews>
  <sheetFormatPr defaultRowHeight="15"/>
  <cols>
    <col min="1" max="1" width="4" customWidth="1"/>
    <col min="2" max="2" width="43.44140625" customWidth="1"/>
    <col min="3" max="3" width="19" bestFit="1" customWidth="1"/>
    <col min="4" max="7" width="14.6640625" bestFit="1" customWidth="1"/>
  </cols>
  <sheetData>
    <row r="1" spans="1:7" ht="15.75" thickBot="1"/>
    <row r="2" spans="1:7" ht="15.75" thickTop="1">
      <c r="A2" s="978" t="s">
        <v>3199</v>
      </c>
      <c r="B2" s="979"/>
      <c r="C2" s="980" t="s">
        <v>3200</v>
      </c>
      <c r="D2" s="981" t="s">
        <v>1759</v>
      </c>
      <c r="E2" s="982" t="s">
        <v>1760</v>
      </c>
      <c r="F2" s="980"/>
      <c r="G2" s="983"/>
    </row>
    <row r="3" spans="1:7">
      <c r="A3" s="71" t="str">
        <f>'Data Sheet'!$C$25</f>
        <v xml:space="preserve">Niagara Mohawk Power Corporation </v>
      </c>
      <c r="B3" s="80"/>
      <c r="C3" s="32" t="s">
        <v>5795</v>
      </c>
      <c r="D3" s="77" t="s">
        <v>3219</v>
      </c>
      <c r="E3" s="90"/>
      <c r="F3" s="13"/>
      <c r="G3" s="985"/>
    </row>
    <row r="4" spans="1:7">
      <c r="A4" s="986" t="s">
        <v>3202</v>
      </c>
      <c r="B4" s="80"/>
      <c r="C4" s="13" t="s">
        <v>3203</v>
      </c>
      <c r="D4" s="1439" t="str">
        <f>'Data Sheet'!$C$40</f>
        <v>April 30, 2025</v>
      </c>
      <c r="E4" s="706" t="str">
        <f>'Data Sheet'!$C$38</f>
        <v>December 31, 2024</v>
      </c>
      <c r="F4" s="76"/>
      <c r="G4" s="987"/>
    </row>
    <row r="5" spans="1:7">
      <c r="A5" s="988" t="s">
        <v>3849</v>
      </c>
      <c r="B5" s="190"/>
      <c r="C5" s="190"/>
      <c r="D5" s="190"/>
      <c r="E5" s="190"/>
      <c r="F5" s="190"/>
      <c r="G5" s="989"/>
    </row>
    <row r="6" spans="1:7">
      <c r="A6" s="984" t="s">
        <v>4244</v>
      </c>
      <c r="B6" s="13"/>
      <c r="C6" s="13"/>
      <c r="D6" s="13"/>
      <c r="E6" s="87"/>
      <c r="F6" s="13"/>
      <c r="G6" s="985"/>
    </row>
    <row r="7" spans="1:7">
      <c r="A7" s="984" t="s">
        <v>3850</v>
      </c>
      <c r="B7" s="13"/>
      <c r="C7" s="13"/>
      <c r="D7" s="13"/>
      <c r="E7" s="13"/>
      <c r="F7" s="13"/>
      <c r="G7" s="985"/>
    </row>
    <row r="8" spans="1:7">
      <c r="A8" s="991"/>
      <c r="B8" s="192"/>
      <c r="C8" s="192"/>
      <c r="D8" s="192"/>
      <c r="E8" s="192"/>
      <c r="F8" s="192"/>
      <c r="G8" s="992"/>
    </row>
    <row r="9" spans="1:7">
      <c r="A9" s="993" t="s">
        <v>1686</v>
      </c>
      <c r="B9" s="994"/>
      <c r="C9" s="1064"/>
      <c r="D9" s="1064"/>
      <c r="E9" s="1064"/>
      <c r="F9" s="1064"/>
      <c r="G9" s="1065"/>
    </row>
    <row r="10" spans="1:7">
      <c r="A10" s="997" t="s">
        <v>1689</v>
      </c>
      <c r="B10" s="1067" t="s">
        <v>3851</v>
      </c>
      <c r="C10" s="1008" t="s">
        <v>3852</v>
      </c>
      <c r="D10" s="1008" t="s">
        <v>3852</v>
      </c>
      <c r="E10" s="1008" t="s">
        <v>3852</v>
      </c>
      <c r="F10" s="1008" t="s">
        <v>3852</v>
      </c>
      <c r="G10" s="1029" t="s">
        <v>3852</v>
      </c>
    </row>
    <row r="11" spans="1:7">
      <c r="A11" s="997"/>
      <c r="B11" s="1067"/>
      <c r="C11" s="1008" t="s">
        <v>3853</v>
      </c>
      <c r="D11" s="1008" t="s">
        <v>3854</v>
      </c>
      <c r="E11" s="1008" t="s">
        <v>3855</v>
      </c>
      <c r="F11" s="1008" t="s">
        <v>3856</v>
      </c>
      <c r="G11" s="1029" t="s">
        <v>2258</v>
      </c>
    </row>
    <row r="12" spans="1:7">
      <c r="A12" s="999"/>
      <c r="B12" s="996" t="s">
        <v>2935</v>
      </c>
      <c r="C12" s="1008" t="s">
        <v>2936</v>
      </c>
      <c r="D12" s="1008" t="s">
        <v>2937</v>
      </c>
      <c r="E12" s="1008" t="s">
        <v>2938</v>
      </c>
      <c r="F12" s="1008" t="s">
        <v>2268</v>
      </c>
      <c r="G12" s="1034" t="s">
        <v>2269</v>
      </c>
    </row>
    <row r="13" spans="1:7" ht="15.75">
      <c r="A13" s="1000">
        <v>1</v>
      </c>
      <c r="B13" s="1068"/>
      <c r="C13" s="1002"/>
      <c r="D13" s="1002"/>
      <c r="E13" s="1002"/>
      <c r="F13" s="1002"/>
      <c r="G13" s="1003"/>
    </row>
    <row r="14" spans="1:7">
      <c r="A14" s="1000">
        <v>2</v>
      </c>
      <c r="B14" s="1001"/>
      <c r="C14" s="1002"/>
      <c r="D14" s="1002"/>
      <c r="E14" s="1002"/>
      <c r="F14" s="1002"/>
      <c r="G14" s="1983"/>
    </row>
    <row r="15" spans="1:7">
      <c r="A15" s="1000">
        <v>3</v>
      </c>
      <c r="B15" s="1001"/>
      <c r="C15" s="1002"/>
      <c r="D15" s="1004"/>
      <c r="E15" s="1004"/>
      <c r="F15" s="1004"/>
      <c r="G15" s="1983"/>
    </row>
    <row r="16" spans="1:7">
      <c r="A16" s="1000">
        <v>4</v>
      </c>
      <c r="B16" s="1001"/>
      <c r="C16" s="1002"/>
      <c r="D16" s="1004"/>
      <c r="E16" s="1006"/>
      <c r="F16" s="1006"/>
      <c r="G16" s="1983"/>
    </row>
    <row r="17" spans="1:7">
      <c r="A17" s="1000">
        <v>5</v>
      </c>
      <c r="B17" s="1001"/>
      <c r="C17" s="1002"/>
      <c r="D17" s="1006"/>
      <c r="E17" s="1006"/>
      <c r="F17" s="1006"/>
      <c r="G17" s="1983"/>
    </row>
    <row r="18" spans="1:7">
      <c r="A18" s="1000">
        <v>6</v>
      </c>
      <c r="B18" s="1001"/>
      <c r="C18" s="1002"/>
      <c r="D18" s="1006"/>
      <c r="E18" s="1006"/>
      <c r="F18" s="1006"/>
      <c r="G18" s="1983"/>
    </row>
    <row r="19" spans="1:7">
      <c r="A19" s="1000">
        <v>7</v>
      </c>
      <c r="B19" s="1001"/>
      <c r="C19" s="1002"/>
      <c r="D19" s="1009"/>
      <c r="E19" s="1009"/>
      <c r="F19" s="1009"/>
      <c r="G19" s="1983"/>
    </row>
    <row r="20" spans="1:7">
      <c r="A20" s="1000">
        <v>8</v>
      </c>
      <c r="B20" s="1001"/>
      <c r="C20" s="1002"/>
      <c r="D20" s="1011"/>
      <c r="E20" s="1011"/>
      <c r="F20" s="1011"/>
      <c r="G20" s="1983"/>
    </row>
    <row r="21" spans="1:7" ht="15.75">
      <c r="A21" s="1000">
        <v>9</v>
      </c>
      <c r="B21" s="1068"/>
      <c r="C21" s="1002"/>
      <c r="D21" s="1006"/>
      <c r="E21" s="1004"/>
      <c r="F21" s="1004"/>
      <c r="G21" s="1983"/>
    </row>
    <row r="22" spans="1:7">
      <c r="A22" s="1000">
        <v>10</v>
      </c>
      <c r="B22" s="1001"/>
      <c r="C22" s="1002"/>
      <c r="D22" s="1006"/>
      <c r="E22" s="1006"/>
      <c r="F22" s="1006"/>
      <c r="G22" s="1983"/>
    </row>
    <row r="23" spans="1:7">
      <c r="A23" s="1000">
        <v>11</v>
      </c>
      <c r="B23" s="1001"/>
      <c r="C23" s="1002"/>
      <c r="D23" s="1006"/>
      <c r="E23" s="1006"/>
      <c r="F23" s="1006"/>
      <c r="G23" s="1983"/>
    </row>
    <row r="24" spans="1:7">
      <c r="A24" s="1000">
        <v>12</v>
      </c>
      <c r="B24" s="1001"/>
      <c r="C24" s="1002"/>
      <c r="D24" s="1006"/>
      <c r="E24" s="1006"/>
      <c r="F24" s="1006"/>
      <c r="G24" s="1983"/>
    </row>
    <row r="25" spans="1:7">
      <c r="A25" s="1000">
        <v>13</v>
      </c>
      <c r="B25" s="1001"/>
      <c r="C25" s="1002"/>
      <c r="D25" s="1006"/>
      <c r="E25" s="1006"/>
      <c r="F25" s="1006"/>
      <c r="G25" s="1983"/>
    </row>
    <row r="26" spans="1:7">
      <c r="A26" s="1000">
        <v>14</v>
      </c>
      <c r="B26" s="1001"/>
      <c r="C26" s="1002"/>
      <c r="D26" s="1006"/>
      <c r="E26" s="1006"/>
      <c r="F26" s="1006"/>
      <c r="G26" s="1983"/>
    </row>
    <row r="27" spans="1:7">
      <c r="A27" s="1000">
        <v>15</v>
      </c>
      <c r="B27" s="1001"/>
      <c r="C27" s="1002"/>
      <c r="D27" s="1006"/>
      <c r="E27" s="1006"/>
      <c r="F27" s="1006"/>
      <c r="G27" s="1983"/>
    </row>
    <row r="28" spans="1:7">
      <c r="A28" s="1000">
        <v>16</v>
      </c>
      <c r="B28" s="1001"/>
      <c r="C28" s="1002"/>
      <c r="D28" s="1006"/>
      <c r="E28" s="1006"/>
      <c r="F28" s="1006"/>
      <c r="G28" s="1983"/>
    </row>
    <row r="29" spans="1:7">
      <c r="A29" s="1000">
        <v>17</v>
      </c>
      <c r="B29" s="1001"/>
      <c r="C29" s="1002"/>
      <c r="D29" s="1006"/>
      <c r="E29" s="1006"/>
      <c r="F29" s="1006"/>
      <c r="G29" s="1983"/>
    </row>
    <row r="30" spans="1:7" ht="15.75">
      <c r="A30" s="1000">
        <v>18</v>
      </c>
      <c r="B30" s="1068"/>
      <c r="C30" s="1002"/>
      <c r="D30" s="1006"/>
      <c r="E30" s="1006"/>
      <c r="F30" s="1006"/>
      <c r="G30" s="1983"/>
    </row>
    <row r="31" spans="1:7">
      <c r="A31" s="1000">
        <v>19</v>
      </c>
      <c r="B31" s="1001"/>
      <c r="C31" s="1002"/>
      <c r="D31" s="1006"/>
      <c r="E31" s="1006"/>
      <c r="F31" s="1006"/>
      <c r="G31" s="1983"/>
    </row>
    <row r="32" spans="1:7">
      <c r="A32" s="1000">
        <v>20</v>
      </c>
      <c r="B32" s="1001"/>
      <c r="C32" s="1002"/>
      <c r="D32" s="1006"/>
      <c r="E32" s="1006"/>
      <c r="F32" s="1006"/>
      <c r="G32" s="1983"/>
    </row>
    <row r="33" spans="1:7" ht="15.75">
      <c r="A33" s="1000">
        <v>21</v>
      </c>
      <c r="B33" s="1068"/>
      <c r="C33" s="1002"/>
      <c r="D33" s="1006"/>
      <c r="E33" s="1006"/>
      <c r="F33" s="1006"/>
      <c r="G33" s="1983"/>
    </row>
    <row r="34" spans="1:7" ht="15.75">
      <c r="A34" s="1000">
        <v>22</v>
      </c>
      <c r="B34" s="1068"/>
      <c r="C34" s="1002"/>
      <c r="D34" s="1006"/>
      <c r="E34" s="1006"/>
      <c r="F34" s="1006"/>
      <c r="G34" s="1984"/>
    </row>
    <row r="35" spans="1:7">
      <c r="A35" s="1000">
        <v>23</v>
      </c>
      <c r="B35" s="1001"/>
      <c r="C35" s="1002"/>
      <c r="D35" s="1006"/>
      <c r="E35" s="1006"/>
      <c r="F35" s="1006"/>
      <c r="G35" s="1983"/>
    </row>
    <row r="36" spans="1:7">
      <c r="A36" s="1000">
        <v>24</v>
      </c>
      <c r="B36" s="1001"/>
      <c r="C36" s="1002"/>
      <c r="D36" s="1006"/>
      <c r="E36" s="1006"/>
      <c r="F36" s="1006"/>
      <c r="G36" s="1983"/>
    </row>
    <row r="37" spans="1:7">
      <c r="A37" s="1000">
        <v>25</v>
      </c>
      <c r="B37" s="1001"/>
      <c r="C37" s="1002"/>
      <c r="D37" s="1006"/>
      <c r="E37" s="1006"/>
      <c r="F37" s="1006"/>
      <c r="G37" s="1983"/>
    </row>
    <row r="38" spans="1:7">
      <c r="A38" s="1000">
        <v>26</v>
      </c>
      <c r="B38" s="1001"/>
      <c r="C38" s="1002"/>
      <c r="D38" s="1006"/>
      <c r="E38" s="1006"/>
      <c r="F38" s="1006"/>
      <c r="G38" s="1983"/>
    </row>
    <row r="39" spans="1:7">
      <c r="A39" s="1000">
        <v>27</v>
      </c>
      <c r="B39" s="1001"/>
      <c r="C39" s="1002"/>
      <c r="D39" s="1006"/>
      <c r="E39" s="1006"/>
      <c r="F39" s="1006"/>
      <c r="G39" s="1983"/>
    </row>
    <row r="40" spans="1:7">
      <c r="A40" s="1000">
        <v>28</v>
      </c>
      <c r="B40" s="1001"/>
      <c r="C40" s="1002"/>
      <c r="D40" s="1006"/>
      <c r="E40" s="1006"/>
      <c r="F40" s="1006"/>
      <c r="G40" s="1983"/>
    </row>
    <row r="41" spans="1:7">
      <c r="A41" s="1000">
        <v>29</v>
      </c>
      <c r="B41" s="1001"/>
      <c r="C41" s="1002"/>
      <c r="D41" s="1006"/>
      <c r="E41" s="1006"/>
      <c r="F41" s="1006"/>
      <c r="G41" s="1983"/>
    </row>
    <row r="42" spans="1:7">
      <c r="A42" s="1000">
        <v>30</v>
      </c>
      <c r="B42" s="1001"/>
      <c r="C42" s="1002"/>
      <c r="D42" s="1006"/>
      <c r="E42" s="1006"/>
      <c r="F42" s="1006"/>
      <c r="G42" s="1983"/>
    </row>
    <row r="43" spans="1:7">
      <c r="A43" s="1000">
        <v>31</v>
      </c>
      <c r="B43" s="1001"/>
      <c r="C43" s="1002"/>
      <c r="D43" s="1006"/>
      <c r="E43" s="1006"/>
      <c r="F43" s="1006"/>
      <c r="G43" s="1983"/>
    </row>
    <row r="44" spans="1:7">
      <c r="A44" s="1000">
        <v>32</v>
      </c>
      <c r="B44" s="1001"/>
      <c r="C44" s="1002"/>
      <c r="D44" s="1006"/>
      <c r="E44" s="1006"/>
      <c r="F44" s="1006"/>
      <c r="G44" s="1983"/>
    </row>
    <row r="45" spans="1:7">
      <c r="A45" s="1000">
        <v>33</v>
      </c>
      <c r="B45" s="1001"/>
      <c r="C45" s="1002"/>
      <c r="D45" s="1006"/>
      <c r="E45" s="1006"/>
      <c r="F45" s="1006"/>
      <c r="G45" s="1983"/>
    </row>
    <row r="46" spans="1:7">
      <c r="A46" s="1000">
        <v>34</v>
      </c>
      <c r="B46" s="1001"/>
      <c r="C46" s="1002"/>
      <c r="D46" s="1006"/>
      <c r="E46" s="1006"/>
      <c r="F46" s="1006"/>
      <c r="G46" s="1983"/>
    </row>
    <row r="47" spans="1:7">
      <c r="A47" s="1000">
        <v>35</v>
      </c>
      <c r="B47" s="1001"/>
      <c r="C47" s="1002"/>
      <c r="D47" s="1006"/>
      <c r="E47" s="1006"/>
      <c r="F47" s="1006"/>
      <c r="G47" s="1007"/>
    </row>
    <row r="48" spans="1:7">
      <c r="A48" s="1000">
        <v>36</v>
      </c>
      <c r="B48" s="1001"/>
      <c r="C48" s="1002"/>
      <c r="D48" s="1006"/>
      <c r="E48" s="1006"/>
      <c r="F48" s="1006"/>
      <c r="G48" s="1007"/>
    </row>
    <row r="49" spans="1:7">
      <c r="A49" s="1000">
        <v>37</v>
      </c>
      <c r="B49" s="1001"/>
      <c r="C49" s="1002"/>
      <c r="D49" s="1006"/>
      <c r="E49" s="1006"/>
      <c r="F49" s="1006"/>
      <c r="G49" s="1007"/>
    </row>
    <row r="50" spans="1:7">
      <c r="A50" s="1000">
        <v>38</v>
      </c>
      <c r="B50" s="1001"/>
      <c r="C50" s="1002"/>
      <c r="D50" s="1006"/>
      <c r="E50" s="1006"/>
      <c r="F50" s="1006"/>
      <c r="G50" s="1007"/>
    </row>
    <row r="51" spans="1:7">
      <c r="A51" s="1000">
        <v>39</v>
      </c>
      <c r="B51" s="1001"/>
      <c r="C51" s="1002"/>
      <c r="D51" s="1006"/>
      <c r="E51" s="1006"/>
      <c r="F51" s="1006"/>
      <c r="G51" s="1007"/>
    </row>
    <row r="52" spans="1:7">
      <c r="A52" s="1000">
        <v>40</v>
      </c>
      <c r="B52" s="1001"/>
      <c r="C52" s="1002"/>
      <c r="D52" s="1006"/>
      <c r="E52" s="1006"/>
      <c r="F52" s="1006"/>
      <c r="G52" s="1007"/>
    </row>
    <row r="53" spans="1:7">
      <c r="A53" s="1000">
        <v>41</v>
      </c>
      <c r="B53" s="1001"/>
      <c r="C53" s="1002"/>
      <c r="D53" s="1006"/>
      <c r="E53" s="1006"/>
      <c r="F53" s="1006"/>
      <c r="G53" s="1007"/>
    </row>
    <row r="54" spans="1:7">
      <c r="A54" s="1000">
        <v>42</v>
      </c>
      <c r="B54" s="1001"/>
      <c r="C54" s="1002"/>
      <c r="D54" s="1006"/>
      <c r="E54" s="1006"/>
      <c r="F54" s="1006"/>
      <c r="G54" s="1007"/>
    </row>
    <row r="55" spans="1:7">
      <c r="A55" s="1000">
        <v>43</v>
      </c>
      <c r="B55" s="1001"/>
      <c r="C55" s="1002"/>
      <c r="D55" s="1006"/>
      <c r="E55" s="1006"/>
      <c r="F55" s="1006"/>
      <c r="G55" s="1007"/>
    </row>
    <row r="56" spans="1:7">
      <c r="A56" s="1000">
        <v>44</v>
      </c>
      <c r="B56" s="1001"/>
      <c r="C56" s="1002"/>
      <c r="D56" s="1006"/>
      <c r="E56" s="1006"/>
      <c r="F56" s="1006"/>
      <c r="G56" s="1007"/>
    </row>
    <row r="57" spans="1:7">
      <c r="A57" s="1000">
        <v>45</v>
      </c>
      <c r="B57" s="1001"/>
      <c r="C57" s="1002"/>
      <c r="D57" s="1006"/>
      <c r="E57" s="1006"/>
      <c r="F57" s="1006"/>
      <c r="G57" s="1007"/>
    </row>
    <row r="58" spans="1:7" ht="15.75" thickBot="1">
      <c r="A58" s="1017">
        <v>46</v>
      </c>
      <c r="B58" s="1018" t="s">
        <v>159</v>
      </c>
      <c r="C58" s="1982">
        <f>SUM(C13:C57)</f>
        <v>0</v>
      </c>
      <c r="D58" s="1982">
        <f>SUM(D13:D57)</f>
        <v>0</v>
      </c>
      <c r="E58" s="1982">
        <f>SUM(E13:E57)</f>
        <v>0</v>
      </c>
      <c r="F58" s="1982">
        <f>SUM(F13:F57)</f>
        <v>0</v>
      </c>
      <c r="G58" s="1981">
        <f>SUM(G13:G57)</f>
        <v>0</v>
      </c>
    </row>
    <row r="59" spans="1:7" ht="15.75" thickTop="1">
      <c r="A59" s="13"/>
      <c r="B59" s="13"/>
      <c r="C59" s="13"/>
      <c r="D59" s="260"/>
      <c r="E59" s="260"/>
      <c r="F59" s="260"/>
      <c r="G59" s="260"/>
    </row>
    <row r="60" spans="1:7">
      <c r="A60" s="13" t="s">
        <v>4500</v>
      </c>
      <c r="B60" s="13"/>
      <c r="C60" s="13"/>
      <c r="D60" s="13"/>
      <c r="E60" s="13"/>
      <c r="F60" s="13"/>
      <c r="G60" s="13"/>
    </row>
    <row r="61" spans="1:7">
      <c r="A61" s="16" t="s">
        <v>3857</v>
      </c>
      <c r="B61" s="16"/>
      <c r="C61" s="16"/>
      <c r="D61" s="16"/>
      <c r="E61" s="16"/>
      <c r="F61" s="16"/>
      <c r="G61" s="16"/>
    </row>
  </sheetData>
  <pageMargins left="0.7" right="0.7" top="0.75" bottom="0.75" header="0.3" footer="0.3"/>
  <pageSetup scale="60" orientation="portrait" r:id="rId1"/>
  <customProperties>
    <customPr name="_pios_id" r:id="rId2"/>
  </customPropertie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ransitionEvaluation="1">
    <tabColor rgb="FF92D050"/>
  </sheetPr>
  <dimension ref="A1:H200"/>
  <sheetViews>
    <sheetView view="pageBreakPreview" topLeftCell="D1" zoomScale="70" zoomScaleNormal="70" zoomScaleSheetLayoutView="70" workbookViewId="0">
      <selection activeCell="J1" sqref="J1:Y1048576"/>
    </sheetView>
  </sheetViews>
  <sheetFormatPr defaultColWidth="9.6640625" defaultRowHeight="15"/>
  <cols>
    <col min="1" max="1" width="5.6640625" customWidth="1"/>
    <col min="2" max="2" width="36.44140625" customWidth="1"/>
    <col min="3" max="3" width="16.44140625" customWidth="1"/>
    <col min="4" max="4" width="20.6640625" bestFit="1" customWidth="1"/>
    <col min="5" max="5" width="14.6640625" customWidth="1"/>
    <col min="6" max="6" width="17" customWidth="1"/>
    <col min="7" max="7" width="16.6640625" customWidth="1"/>
    <col min="8" max="8" width="13" hidden="1" customWidth="1"/>
    <col min="9" max="10" width="7" customWidth="1"/>
    <col min="11" max="14" width="13" customWidth="1"/>
    <col min="15" max="15" width="19" customWidth="1"/>
    <col min="16" max="16" width="16.6640625" customWidth="1"/>
    <col min="17" max="17" width="10" customWidth="1"/>
    <col min="18" max="18" width="14" customWidth="1"/>
    <col min="19" max="19" width="17.44140625" customWidth="1"/>
    <col min="20" max="20" width="9.6640625" customWidth="1"/>
    <col min="21" max="21" width="16.6640625" customWidth="1"/>
    <col min="22" max="22" width="14.6640625" customWidth="1"/>
    <col min="23" max="23" width="4.6640625" customWidth="1"/>
    <col min="25" max="25" width="17" bestFit="1" customWidth="1"/>
  </cols>
  <sheetData>
    <row r="1" spans="1:7" ht="45" customHeight="1">
      <c r="A1" s="2315" t="s">
        <v>3199</v>
      </c>
      <c r="B1" s="2316"/>
      <c r="C1" s="2317"/>
      <c r="D1" s="2318" t="s">
        <v>1341</v>
      </c>
      <c r="E1" s="2319"/>
      <c r="F1" s="2320" t="s">
        <v>1759</v>
      </c>
      <c r="G1" s="2321" t="s">
        <v>1760</v>
      </c>
    </row>
    <row r="2" spans="1:7">
      <c r="A2" s="2322" t="str">
        <f>'Data Sheet'!$C$25</f>
        <v xml:space="preserve">Niagara Mohawk Power Corporation </v>
      </c>
      <c r="C2" s="1254"/>
      <c r="D2" s="558" t="s">
        <v>5796</v>
      </c>
      <c r="E2" s="715"/>
      <c r="F2" s="716" t="s">
        <v>1761</v>
      </c>
      <c r="G2" s="2323"/>
    </row>
    <row r="3" spans="1:7" ht="15" customHeight="1">
      <c r="A3" s="2324"/>
      <c r="B3" s="719"/>
      <c r="C3" s="1255"/>
      <c r="D3" s="720" t="s">
        <v>2672</v>
      </c>
      <c r="E3" s="721"/>
      <c r="F3" s="1439" t="str">
        <f>'Data Sheet'!$C$40</f>
        <v>April 30, 2025</v>
      </c>
      <c r="G3" s="2304" t="str">
        <f>'Data Sheet'!$C$38</f>
        <v>December 31, 2024</v>
      </c>
    </row>
    <row r="4" spans="1:7" ht="15" customHeight="1">
      <c r="A4" s="2214" t="s">
        <v>4454</v>
      </c>
      <c r="B4" s="190"/>
      <c r="C4" s="190"/>
      <c r="D4" s="190"/>
      <c r="E4" s="190"/>
      <c r="F4" s="190"/>
      <c r="G4" s="2054"/>
    </row>
    <row r="5" spans="1:7" ht="12.75" customHeight="1">
      <c r="A5" s="2074"/>
      <c r="B5" s="1300" t="s">
        <v>2673</v>
      </c>
      <c r="C5" s="1373"/>
      <c r="D5" s="1373"/>
      <c r="E5" s="1297" t="s">
        <v>4214</v>
      </c>
      <c r="F5" s="1374"/>
      <c r="G5" s="1968"/>
    </row>
    <row r="6" spans="1:7" ht="12.75" customHeight="1">
      <c r="A6" s="1967"/>
      <c r="B6" s="192" t="s">
        <v>4215</v>
      </c>
      <c r="C6" s="2325"/>
      <c r="D6" s="2325"/>
      <c r="E6" s="192" t="s">
        <v>2674</v>
      </c>
      <c r="F6" s="192"/>
      <c r="G6" s="2326"/>
    </row>
    <row r="7" spans="1:7" ht="12.75" customHeight="1">
      <c r="A7" s="1967"/>
      <c r="B7" s="192" t="s">
        <v>4216</v>
      </c>
      <c r="C7" s="2325"/>
      <c r="D7" s="2325"/>
      <c r="E7" s="192" t="s">
        <v>2675</v>
      </c>
      <c r="F7" s="192"/>
      <c r="G7" s="2326"/>
    </row>
    <row r="8" spans="1:7" ht="12.75" customHeight="1">
      <c r="A8" s="1967"/>
      <c r="B8" s="192" t="s">
        <v>4217</v>
      </c>
      <c r="C8" s="2325"/>
      <c r="D8" s="2325"/>
      <c r="E8" s="192" t="s">
        <v>2676</v>
      </c>
      <c r="F8" s="192"/>
      <c r="G8" s="2326"/>
    </row>
    <row r="9" spans="1:7" ht="12.75" customHeight="1">
      <c r="A9" s="1967"/>
      <c r="B9" s="192" t="s">
        <v>4218</v>
      </c>
      <c r="C9" s="2325"/>
      <c r="D9" s="2325"/>
      <c r="E9" s="192" t="s">
        <v>2677</v>
      </c>
      <c r="F9" s="192"/>
      <c r="G9" s="2326"/>
    </row>
    <row r="10" spans="1:7" ht="12.75" customHeight="1">
      <c r="A10" s="1967"/>
      <c r="B10" s="192" t="s">
        <v>2678</v>
      </c>
      <c r="C10" s="2325"/>
      <c r="D10" s="2325"/>
      <c r="E10" s="192" t="s">
        <v>2679</v>
      </c>
      <c r="F10" s="192"/>
      <c r="G10" s="2326"/>
    </row>
    <row r="11" spans="1:7" ht="12.75" customHeight="1">
      <c r="A11" s="1967"/>
      <c r="B11" s="192" t="s">
        <v>2680</v>
      </c>
      <c r="C11" s="192"/>
      <c r="D11" s="192"/>
      <c r="E11" s="192" t="s">
        <v>2681</v>
      </c>
      <c r="F11" s="192"/>
      <c r="G11" s="2326"/>
    </row>
    <row r="12" spans="1:7" ht="12.75" customHeight="1">
      <c r="A12" s="1967"/>
      <c r="B12" s="192" t="s">
        <v>2682</v>
      </c>
      <c r="C12" s="192"/>
      <c r="D12" s="192"/>
      <c r="E12" s="192" t="s">
        <v>2683</v>
      </c>
      <c r="F12" s="192"/>
      <c r="G12" s="2326"/>
    </row>
    <row r="13" spans="1:7" ht="12.75" customHeight="1">
      <c r="A13" s="1967"/>
      <c r="B13" s="192" t="s">
        <v>1430</v>
      </c>
      <c r="C13" s="192"/>
      <c r="D13" s="192"/>
      <c r="E13" s="192" t="s">
        <v>1431</v>
      </c>
      <c r="F13" s="192"/>
      <c r="G13" s="2326"/>
    </row>
    <row r="14" spans="1:7" ht="12.75" customHeight="1">
      <c r="A14" s="1967"/>
      <c r="B14" s="192" t="s">
        <v>1432</v>
      </c>
      <c r="C14" s="2325"/>
      <c r="D14" s="2325"/>
      <c r="E14" s="192" t="s">
        <v>1433</v>
      </c>
      <c r="F14" s="192"/>
      <c r="G14" s="2326"/>
    </row>
    <row r="15" spans="1:7" ht="12.75" customHeight="1">
      <c r="A15" s="1967"/>
      <c r="B15" s="192" t="s">
        <v>4219</v>
      </c>
      <c r="C15" s="2325"/>
      <c r="D15" s="2325"/>
      <c r="E15" s="192" t="s">
        <v>1434</v>
      </c>
      <c r="F15" s="192"/>
      <c r="G15" s="2326"/>
    </row>
    <row r="16" spans="1:7" ht="12.75" customHeight="1">
      <c r="A16" s="1967"/>
      <c r="B16" s="192" t="s">
        <v>4220</v>
      </c>
      <c r="C16" s="2325"/>
      <c r="D16" s="2325"/>
      <c r="E16" s="192" t="s">
        <v>1436</v>
      </c>
      <c r="F16" s="192"/>
      <c r="G16" s="2326"/>
    </row>
    <row r="17" spans="1:7" ht="12.75" customHeight="1">
      <c r="A17" s="1967"/>
      <c r="B17" s="192" t="s">
        <v>1435</v>
      </c>
      <c r="C17" s="2327"/>
      <c r="D17" s="2327"/>
      <c r="E17" s="192" t="s">
        <v>1437</v>
      </c>
      <c r="F17" s="192"/>
      <c r="G17" s="2326"/>
    </row>
    <row r="18" spans="1:7" ht="12.75" customHeight="1">
      <c r="A18" s="1967"/>
      <c r="B18" s="192" t="s">
        <v>4221</v>
      </c>
      <c r="C18" s="2327"/>
      <c r="D18" s="2325"/>
      <c r="E18" s="192"/>
      <c r="F18" s="192"/>
      <c r="G18" s="2326"/>
    </row>
    <row r="19" spans="1:7">
      <c r="A19" s="2328" t="s">
        <v>1686</v>
      </c>
      <c r="B19" s="727"/>
      <c r="C19" s="728"/>
      <c r="D19" s="729"/>
      <c r="E19" s="730" t="s">
        <v>1438</v>
      </c>
      <c r="F19" s="730" t="s">
        <v>1439</v>
      </c>
      <c r="G19" s="2329" t="s">
        <v>1440</v>
      </c>
    </row>
    <row r="20" spans="1:7">
      <c r="A20" s="2330" t="s">
        <v>1689</v>
      </c>
      <c r="B20" s="733" t="s">
        <v>1441</v>
      </c>
      <c r="C20" s="734" t="s">
        <v>1442</v>
      </c>
      <c r="D20" s="735" t="s">
        <v>1443</v>
      </c>
      <c r="E20" s="735" t="s">
        <v>1444</v>
      </c>
      <c r="F20" s="735" t="s">
        <v>1445</v>
      </c>
      <c r="G20" s="2331" t="s">
        <v>1446</v>
      </c>
    </row>
    <row r="21" spans="1:7">
      <c r="A21" s="2332"/>
      <c r="B21" s="735" t="s">
        <v>2935</v>
      </c>
      <c r="C21" s="739" t="s">
        <v>2936</v>
      </c>
      <c r="D21" s="738" t="s">
        <v>2937</v>
      </c>
      <c r="E21" s="738" t="s">
        <v>2938</v>
      </c>
      <c r="F21" s="738" t="s">
        <v>2268</v>
      </c>
      <c r="G21" s="2333" t="s">
        <v>2269</v>
      </c>
    </row>
    <row r="22" spans="1:7">
      <c r="A22" s="3105">
        <v>1</v>
      </c>
      <c r="B22" s="2850" t="s">
        <v>5128</v>
      </c>
      <c r="C22" s="3351">
        <v>1481</v>
      </c>
      <c r="D22" s="742">
        <v>515193</v>
      </c>
      <c r="E22" s="741">
        <v>1539</v>
      </c>
      <c r="F22" s="743">
        <v>962</v>
      </c>
      <c r="G22" s="2334">
        <v>0.34786833220796759</v>
      </c>
    </row>
    <row r="23" spans="1:7">
      <c r="A23" s="3106">
        <f t="shared" ref="A23:A64" si="0">A22+1</f>
        <v>2</v>
      </c>
      <c r="B23" s="2842" t="s">
        <v>5129</v>
      </c>
      <c r="C23" s="743">
        <v>10747986</v>
      </c>
      <c r="D23" s="745">
        <v>2000459222</v>
      </c>
      <c r="E23" s="745">
        <v>1422814</v>
      </c>
      <c r="F23" s="743">
        <v>7554</v>
      </c>
      <c r="G23" s="2334">
        <v>0.18612410008721633</v>
      </c>
    </row>
    <row r="24" spans="1:7">
      <c r="A24" s="3106">
        <f t="shared" si="0"/>
        <v>3</v>
      </c>
      <c r="B24" s="2842" t="s">
        <v>5130</v>
      </c>
      <c r="C24" s="743">
        <v>173680</v>
      </c>
      <c r="D24" s="745">
        <v>19199449</v>
      </c>
      <c r="E24" s="745">
        <v>3579</v>
      </c>
      <c r="F24" s="743">
        <v>48528</v>
      </c>
      <c r="G24" s="2334">
        <v>0.11054496199907876</v>
      </c>
    </row>
    <row r="25" spans="1:7">
      <c r="A25" s="3106">
        <f t="shared" si="0"/>
        <v>4</v>
      </c>
      <c r="B25" s="2842" t="s">
        <v>5131</v>
      </c>
      <c r="C25" s="743">
        <v>2507</v>
      </c>
      <c r="D25" s="745">
        <v>24292</v>
      </c>
      <c r="E25" s="745">
        <v>51</v>
      </c>
      <c r="F25" s="743">
        <v>49157</v>
      </c>
      <c r="G25" s="2334">
        <v>9.6896689270043867E-3</v>
      </c>
    </row>
    <row r="26" spans="1:7">
      <c r="A26" s="3106">
        <f t="shared" si="0"/>
        <v>5</v>
      </c>
      <c r="B26" s="2842" t="s">
        <v>5132</v>
      </c>
      <c r="C26" s="743">
        <v>9958</v>
      </c>
      <c r="D26" s="745">
        <v>62762</v>
      </c>
      <c r="E26" s="745">
        <v>2225</v>
      </c>
      <c r="F26" s="743">
        <v>4476</v>
      </c>
      <c r="G26" s="2334">
        <v>6.3026712191203054E-3</v>
      </c>
    </row>
    <row r="27" spans="1:7">
      <c r="A27" s="3106">
        <f t="shared" si="0"/>
        <v>6</v>
      </c>
      <c r="B27" s="2842" t="s">
        <v>4896</v>
      </c>
      <c r="C27" s="743">
        <f>SUM(C22:C26)</f>
        <v>10935612</v>
      </c>
      <c r="D27" s="745">
        <f>SUM(D22:D26)</f>
        <v>2020260918</v>
      </c>
      <c r="E27" s="745">
        <f>SUM(E22:E26)</f>
        <v>1430208</v>
      </c>
      <c r="F27" s="743">
        <v>7646</v>
      </c>
      <c r="G27" s="2334">
        <v>0.18474145918856666</v>
      </c>
    </row>
    <row r="28" spans="1:7">
      <c r="A28" s="3106">
        <f t="shared" si="0"/>
        <v>7</v>
      </c>
      <c r="B28" s="2842"/>
      <c r="C28" s="743"/>
      <c r="D28" s="745" t="s">
        <v>1746</v>
      </c>
      <c r="E28" s="745"/>
      <c r="F28" s="743" t="s">
        <v>1051</v>
      </c>
      <c r="G28" s="2334" t="s">
        <v>1051</v>
      </c>
    </row>
    <row r="29" spans="1:7">
      <c r="A29" s="3106">
        <f t="shared" si="0"/>
        <v>8</v>
      </c>
      <c r="B29" s="2842" t="s">
        <v>5128</v>
      </c>
      <c r="C29" s="743">
        <v>9331</v>
      </c>
      <c r="D29" s="745">
        <v>2814363</v>
      </c>
      <c r="E29" s="745">
        <v>3406</v>
      </c>
      <c r="F29" s="743">
        <v>2740</v>
      </c>
      <c r="G29" s="2334">
        <v>0.30161429643125071</v>
      </c>
    </row>
    <row r="30" spans="1:7">
      <c r="A30" s="3106">
        <f t="shared" si="0"/>
        <v>9</v>
      </c>
      <c r="B30" s="2842" t="s">
        <v>5131</v>
      </c>
      <c r="C30" s="743">
        <v>1822362</v>
      </c>
      <c r="D30" s="745">
        <v>236948785</v>
      </c>
      <c r="E30" s="745">
        <v>26851</v>
      </c>
      <c r="F30" s="743">
        <v>67869</v>
      </c>
      <c r="G30" s="2334">
        <v>0.13002282476103827</v>
      </c>
    </row>
    <row r="31" spans="1:7">
      <c r="A31" s="3106">
        <f t="shared" si="0"/>
        <v>10</v>
      </c>
      <c r="B31" s="2842" t="s">
        <v>5132</v>
      </c>
      <c r="C31" s="743">
        <v>530049</v>
      </c>
      <c r="D31" s="745">
        <v>63128012</v>
      </c>
      <c r="E31" s="745">
        <v>95429</v>
      </c>
      <c r="F31" s="743">
        <v>5554</v>
      </c>
      <c r="G31" s="2334">
        <v>0.11909844561540536</v>
      </c>
    </row>
    <row r="32" spans="1:7">
      <c r="A32" s="3106">
        <f t="shared" si="0"/>
        <v>11</v>
      </c>
      <c r="B32" s="2842" t="s">
        <v>5133</v>
      </c>
      <c r="C32" s="743">
        <v>1220027</v>
      </c>
      <c r="D32" s="745">
        <v>126061671</v>
      </c>
      <c r="E32" s="745">
        <v>1232</v>
      </c>
      <c r="F32" s="743">
        <v>990282</v>
      </c>
      <c r="G32" s="2334">
        <v>0.10332695178057534</v>
      </c>
    </row>
    <row r="33" spans="1:7">
      <c r="A33" s="3106">
        <f t="shared" si="0"/>
        <v>12</v>
      </c>
      <c r="B33" s="2842" t="s">
        <v>5134</v>
      </c>
      <c r="C33" s="743">
        <v>1009841</v>
      </c>
      <c r="D33" s="745">
        <v>68374145</v>
      </c>
      <c r="E33" s="745">
        <v>22</v>
      </c>
      <c r="F33" s="743">
        <v>45901864</v>
      </c>
      <c r="G33" s="2334">
        <v>6.7707832223092554E-2</v>
      </c>
    </row>
    <row r="34" spans="1:7">
      <c r="A34" s="3106">
        <f t="shared" si="0"/>
        <v>13</v>
      </c>
      <c r="B34" s="2842" t="s">
        <v>5135</v>
      </c>
      <c r="C34" s="743">
        <v>798808</v>
      </c>
      <c r="D34" s="745">
        <v>36553150</v>
      </c>
      <c r="E34" s="745">
        <v>67</v>
      </c>
      <c r="F34" s="743">
        <v>11922507</v>
      </c>
      <c r="G34" s="2334">
        <v>4.5759619332805881E-2</v>
      </c>
    </row>
    <row r="35" spans="1:7">
      <c r="A35" s="3106">
        <f t="shared" si="0"/>
        <v>14</v>
      </c>
      <c r="B35" s="2842" t="s">
        <v>5136</v>
      </c>
      <c r="C35" s="743">
        <v>32743</v>
      </c>
      <c r="D35" s="745">
        <v>3059713</v>
      </c>
      <c r="E35" s="745">
        <v>18</v>
      </c>
      <c r="F35" s="743">
        <v>1819056</v>
      </c>
      <c r="G35" s="2334">
        <v>9.3446324405216386E-2</v>
      </c>
    </row>
    <row r="36" spans="1:7">
      <c r="A36" s="3106">
        <f t="shared" si="0"/>
        <v>15</v>
      </c>
      <c r="B36" s="2842" t="s">
        <v>5137</v>
      </c>
      <c r="C36" s="743"/>
      <c r="D36" s="745"/>
      <c r="E36" s="745"/>
      <c r="F36" s="743"/>
      <c r="G36" s="2334"/>
    </row>
    <row r="37" spans="1:7">
      <c r="A37" s="3106">
        <f t="shared" si="0"/>
        <v>16</v>
      </c>
      <c r="B37" s="2842" t="s">
        <v>5138</v>
      </c>
      <c r="C37" s="743">
        <v>0</v>
      </c>
      <c r="D37" s="745">
        <v>-30411</v>
      </c>
      <c r="E37" s="745">
        <v>1</v>
      </c>
      <c r="F37" s="743">
        <v>0</v>
      </c>
      <c r="G37" s="2334" t="s">
        <v>1051</v>
      </c>
    </row>
    <row r="38" spans="1:7">
      <c r="A38" s="3106">
        <f t="shared" si="0"/>
        <v>17</v>
      </c>
      <c r="B38" s="2842" t="s">
        <v>5139</v>
      </c>
      <c r="C38" s="743"/>
      <c r="D38" s="745"/>
      <c r="E38" s="745"/>
      <c r="F38" s="743"/>
      <c r="G38" s="2334"/>
    </row>
    <row r="39" spans="1:7">
      <c r="A39" s="3106">
        <f t="shared" si="0"/>
        <v>18</v>
      </c>
      <c r="B39" s="2842" t="s">
        <v>4897</v>
      </c>
      <c r="C39" s="743">
        <f>SUM(C29:C38)</f>
        <v>5423161</v>
      </c>
      <c r="D39" s="745">
        <f>SUM(D29:D38)</f>
        <v>536909428</v>
      </c>
      <c r="E39" s="745">
        <f>SUM(E29:E38)</f>
        <v>127026</v>
      </c>
      <c r="F39" s="743">
        <v>42693</v>
      </c>
      <c r="G39" s="2334">
        <v>9.9003022222091105E-2</v>
      </c>
    </row>
    <row r="40" spans="1:7">
      <c r="A40" s="3106">
        <f t="shared" si="0"/>
        <v>19</v>
      </c>
      <c r="B40" s="2842"/>
      <c r="C40" s="743"/>
      <c r="D40" s="745" t="s">
        <v>1746</v>
      </c>
      <c r="E40" s="745"/>
      <c r="F40" s="743" t="s">
        <v>1051</v>
      </c>
      <c r="G40" s="2334" t="s">
        <v>1051</v>
      </c>
    </row>
    <row r="41" spans="1:7">
      <c r="A41" s="3106">
        <f t="shared" si="0"/>
        <v>20</v>
      </c>
      <c r="B41" s="3353" t="s">
        <v>5140</v>
      </c>
      <c r="C41" s="743">
        <v>15744</v>
      </c>
      <c r="D41" s="745">
        <v>9796871</v>
      </c>
      <c r="E41" s="745">
        <v>737</v>
      </c>
      <c r="F41" s="743">
        <v>21362</v>
      </c>
      <c r="G41" s="2334">
        <v>0.62226060721544718</v>
      </c>
    </row>
    <row r="42" spans="1:7">
      <c r="A42" s="3106">
        <f t="shared" si="0"/>
        <v>21</v>
      </c>
      <c r="B42" s="2842" t="s">
        <v>5141</v>
      </c>
      <c r="C42" s="743">
        <v>22291</v>
      </c>
      <c r="D42" s="745">
        <v>4095494</v>
      </c>
      <c r="E42" s="745">
        <v>1895</v>
      </c>
      <c r="F42" s="743">
        <v>11763</v>
      </c>
      <c r="G42" s="2334">
        <v>0.18372859001390696</v>
      </c>
    </row>
    <row r="43" spans="1:7">
      <c r="A43" s="3106">
        <f t="shared" si="0"/>
        <v>22</v>
      </c>
      <c r="B43" s="3354" t="s">
        <v>5142</v>
      </c>
      <c r="C43" s="743">
        <v>0</v>
      </c>
      <c r="D43" s="745">
        <v>0</v>
      </c>
      <c r="E43" s="745">
        <v>0</v>
      </c>
      <c r="F43" s="743">
        <v>0</v>
      </c>
      <c r="G43" s="2334" t="s">
        <v>1051</v>
      </c>
    </row>
    <row r="44" spans="1:7">
      <c r="A44" s="3106">
        <f t="shared" si="0"/>
        <v>23</v>
      </c>
      <c r="B44" s="2842" t="s">
        <v>4898</v>
      </c>
      <c r="C44" s="743">
        <f>SUM(C41:C43)</f>
        <v>38035</v>
      </c>
      <c r="D44" s="745">
        <f t="shared" ref="D44:E44" si="1">SUM(D41:D43)</f>
        <v>13892365</v>
      </c>
      <c r="E44" s="745">
        <f t="shared" si="1"/>
        <v>2632</v>
      </c>
      <c r="F44" s="743">
        <v>14451</v>
      </c>
      <c r="G44" s="2334">
        <v>0.36525213619035102</v>
      </c>
    </row>
    <row r="45" spans="1:7">
      <c r="A45" s="3106">
        <f t="shared" si="0"/>
        <v>24</v>
      </c>
      <c r="B45" s="2842"/>
      <c r="C45" s="743"/>
      <c r="D45" s="745"/>
      <c r="E45" s="745"/>
      <c r="F45" s="743" t="s">
        <v>1051</v>
      </c>
      <c r="G45" s="2334" t="s">
        <v>1051</v>
      </c>
    </row>
    <row r="46" spans="1:7">
      <c r="A46" s="3106">
        <f t="shared" si="0"/>
        <v>25</v>
      </c>
      <c r="B46" s="2842"/>
      <c r="C46" s="743"/>
      <c r="D46" s="745"/>
      <c r="E46" s="745"/>
      <c r="F46" s="743"/>
      <c r="G46" s="2335"/>
    </row>
    <row r="47" spans="1:7">
      <c r="A47" s="3106">
        <f t="shared" si="0"/>
        <v>26</v>
      </c>
      <c r="B47" s="2842"/>
      <c r="C47" s="743"/>
      <c r="D47" s="745"/>
      <c r="E47" s="745"/>
      <c r="F47" s="743"/>
      <c r="G47" s="2335"/>
    </row>
    <row r="48" spans="1:7">
      <c r="A48" s="3106">
        <f t="shared" si="0"/>
        <v>27</v>
      </c>
      <c r="B48" s="2842"/>
      <c r="C48" s="743"/>
      <c r="D48" s="745"/>
      <c r="E48" s="745"/>
      <c r="F48" s="743"/>
      <c r="G48" s="2335"/>
    </row>
    <row r="49" spans="1:7">
      <c r="A49" s="3106">
        <f t="shared" si="0"/>
        <v>28</v>
      </c>
      <c r="B49" s="2842"/>
      <c r="C49" s="743"/>
      <c r="D49" s="745"/>
      <c r="E49" s="745"/>
      <c r="F49" s="743"/>
      <c r="G49" s="2335"/>
    </row>
    <row r="50" spans="1:7">
      <c r="A50" s="3106">
        <f t="shared" si="0"/>
        <v>29</v>
      </c>
      <c r="B50" s="2842"/>
      <c r="C50" s="743"/>
      <c r="D50" s="745"/>
      <c r="E50" s="745"/>
      <c r="F50" s="743"/>
      <c r="G50" s="2335"/>
    </row>
    <row r="51" spans="1:7">
      <c r="A51" s="3106">
        <f t="shared" si="0"/>
        <v>30</v>
      </c>
      <c r="B51" s="2842"/>
      <c r="C51" s="743"/>
      <c r="D51" s="745"/>
      <c r="E51" s="745"/>
      <c r="F51" s="743"/>
      <c r="G51" s="2335"/>
    </row>
    <row r="52" spans="1:7">
      <c r="A52" s="3106">
        <f t="shared" si="0"/>
        <v>31</v>
      </c>
      <c r="B52" s="2842"/>
      <c r="C52" s="743"/>
      <c r="D52" s="745"/>
      <c r="E52" s="745"/>
      <c r="F52" s="743"/>
      <c r="G52" s="2335"/>
    </row>
    <row r="53" spans="1:7">
      <c r="A53" s="3106">
        <f t="shared" si="0"/>
        <v>32</v>
      </c>
      <c r="B53" s="2842"/>
      <c r="C53" s="743"/>
      <c r="D53" s="745"/>
      <c r="E53" s="745"/>
      <c r="F53" s="743"/>
      <c r="G53" s="2335"/>
    </row>
    <row r="54" spans="1:7">
      <c r="A54" s="3106">
        <f t="shared" si="0"/>
        <v>33</v>
      </c>
      <c r="B54" s="2842"/>
      <c r="C54" s="743"/>
      <c r="D54" s="745"/>
      <c r="E54" s="745"/>
      <c r="F54" s="743"/>
      <c r="G54" s="2335"/>
    </row>
    <row r="55" spans="1:7">
      <c r="A55" s="3106">
        <f t="shared" si="0"/>
        <v>34</v>
      </c>
      <c r="B55" s="2842"/>
      <c r="C55" s="743"/>
      <c r="D55" s="745"/>
      <c r="E55" s="745"/>
      <c r="F55" s="743"/>
      <c r="G55" s="2335"/>
    </row>
    <row r="56" spans="1:7">
      <c r="A56" s="3106">
        <f t="shared" si="0"/>
        <v>35</v>
      </c>
      <c r="B56" s="2842"/>
      <c r="C56" s="743"/>
      <c r="D56" s="745"/>
      <c r="E56" s="745"/>
      <c r="F56" s="743"/>
      <c r="G56" s="2335"/>
    </row>
    <row r="57" spans="1:7">
      <c r="A57" s="3106">
        <f t="shared" si="0"/>
        <v>36</v>
      </c>
      <c r="B57" s="2842"/>
      <c r="C57" s="743"/>
      <c r="D57" s="745"/>
      <c r="E57" s="745"/>
      <c r="F57" s="743"/>
      <c r="G57" s="2335"/>
    </row>
    <row r="58" spans="1:7">
      <c r="A58" s="3106">
        <f t="shared" si="0"/>
        <v>37</v>
      </c>
      <c r="B58" s="2842"/>
      <c r="C58" s="743"/>
      <c r="D58" s="745"/>
      <c r="E58" s="745"/>
      <c r="F58" s="743"/>
      <c r="G58" s="2335"/>
    </row>
    <row r="59" spans="1:7">
      <c r="A59" s="3106">
        <f t="shared" si="0"/>
        <v>38</v>
      </c>
      <c r="B59" s="2842"/>
      <c r="C59" s="743"/>
      <c r="D59" s="745"/>
      <c r="E59" s="745"/>
      <c r="F59" s="743"/>
      <c r="G59" s="2335"/>
    </row>
    <row r="60" spans="1:7">
      <c r="A60" s="3106">
        <f t="shared" si="0"/>
        <v>39</v>
      </c>
      <c r="B60" s="2842"/>
      <c r="C60" s="743"/>
      <c r="D60" s="745"/>
      <c r="E60" s="745"/>
      <c r="F60" s="743"/>
      <c r="G60" s="2335"/>
    </row>
    <row r="61" spans="1:7">
      <c r="A61" s="3106">
        <f t="shared" si="0"/>
        <v>40</v>
      </c>
      <c r="B61" s="1923"/>
      <c r="C61" s="3352"/>
      <c r="D61" s="748"/>
      <c r="E61" s="745"/>
      <c r="F61" s="743" t="str">
        <f t="shared" ref="F61:F64" si="2">IF(ISERR(C61/E61*1000),"  ",C61/E61*1000)</f>
        <v xml:space="preserve">  </v>
      </c>
      <c r="G61" s="2334"/>
    </row>
    <row r="62" spans="1:7">
      <c r="A62" s="2328">
        <f t="shared" si="0"/>
        <v>41</v>
      </c>
      <c r="B62" s="708" t="s">
        <v>1447</v>
      </c>
      <c r="C62" s="750">
        <f>SUM(C27,C39,C44,C53)</f>
        <v>16396808</v>
      </c>
      <c r="D62" s="750">
        <f>SUM(D27,D39,D44,D53)</f>
        <v>2571062711</v>
      </c>
      <c r="E62" s="750">
        <f>SUM(E27,E39,E44,E53)</f>
        <v>1559866</v>
      </c>
      <c r="F62" s="751">
        <f t="shared" si="2"/>
        <v>10511.677285100131</v>
      </c>
      <c r="G62" s="2336">
        <f>IF(ISERR(D62/C62/1000),"  ",D62/C62/1000)</f>
        <v>0.15680263567152827</v>
      </c>
    </row>
    <row r="63" spans="1:7">
      <c r="A63" s="2328">
        <f t="shared" si="0"/>
        <v>42</v>
      </c>
      <c r="B63" s="749" t="s">
        <v>1448</v>
      </c>
      <c r="C63" s="750"/>
      <c r="D63" s="750"/>
      <c r="E63" s="750"/>
      <c r="F63" s="743" t="str">
        <f t="shared" si="2"/>
        <v xml:space="preserve">  </v>
      </c>
      <c r="G63" s="2334" t="str">
        <f t="shared" ref="G63:G64" si="3">IF(ISERR(D63/C63/1000),"  ",D63/C63/1000)</f>
        <v xml:space="preserve">  </v>
      </c>
    </row>
    <row r="64" spans="1:7" ht="15.75" thickBot="1">
      <c r="A64" s="2337">
        <f t="shared" si="0"/>
        <v>43</v>
      </c>
      <c r="B64" s="2338" t="s">
        <v>159</v>
      </c>
      <c r="C64" s="2339">
        <f>C62+C63</f>
        <v>16396808</v>
      </c>
      <c r="D64" s="2340">
        <f>D62+D63</f>
        <v>2571062711</v>
      </c>
      <c r="E64" s="2339">
        <f>E62+E63</f>
        <v>1559866</v>
      </c>
      <c r="F64" s="2341">
        <f t="shared" si="2"/>
        <v>10511.677285100131</v>
      </c>
      <c r="G64" s="2342">
        <f t="shared" si="3"/>
        <v>0.15680263567152827</v>
      </c>
    </row>
    <row r="65" spans="1:7">
      <c r="G65" s="755"/>
    </row>
    <row r="66" spans="1:7">
      <c r="A66" s="13" t="s">
        <v>4501</v>
      </c>
      <c r="G66" s="755" t="s">
        <v>1449</v>
      </c>
    </row>
    <row r="67" spans="1:7">
      <c r="C67" s="11"/>
      <c r="D67" s="11">
        <v>304</v>
      </c>
    </row>
    <row r="68" spans="1:7" ht="15.75">
      <c r="A68" s="70" t="s">
        <v>1156</v>
      </c>
      <c r="B68" s="709"/>
      <c r="C68" s="709"/>
      <c r="D68" s="709"/>
      <c r="E68" s="709"/>
      <c r="F68" s="709"/>
      <c r="G68" s="709"/>
    </row>
    <row r="70" spans="1:7" ht="16.5" thickBot="1">
      <c r="A70" s="977" t="s">
        <v>1746</v>
      </c>
      <c r="F70" s="756" t="s">
        <v>1746</v>
      </c>
      <c r="G70" t="s">
        <v>1746</v>
      </c>
    </row>
    <row r="71" spans="1:7">
      <c r="A71" s="710"/>
      <c r="B71" s="711"/>
      <c r="C71" s="711"/>
      <c r="D71" s="711"/>
      <c r="E71" s="711"/>
      <c r="F71" s="711"/>
      <c r="G71" s="757"/>
    </row>
    <row r="72" spans="1:7">
      <c r="A72" s="263" t="s">
        <v>4454</v>
      </c>
      <c r="B72" s="16"/>
      <c r="C72" s="16"/>
      <c r="D72" s="16"/>
      <c r="E72" s="16"/>
      <c r="F72" s="16"/>
      <c r="G72" s="69"/>
    </row>
    <row r="73" spans="1:7">
      <c r="A73" s="760"/>
      <c r="G73" s="656"/>
    </row>
    <row r="74" spans="1:7">
      <c r="A74" s="726" t="s">
        <v>1686</v>
      </c>
      <c r="B74" s="727"/>
      <c r="C74" s="728"/>
      <c r="D74" s="729"/>
      <c r="E74" s="730" t="s">
        <v>1438</v>
      </c>
      <c r="F74" s="730" t="s">
        <v>1439</v>
      </c>
      <c r="G74" s="731" t="s">
        <v>1440</v>
      </c>
    </row>
    <row r="75" spans="1:7">
      <c r="A75" s="732" t="s">
        <v>1689</v>
      </c>
      <c r="B75" s="733" t="s">
        <v>1441</v>
      </c>
      <c r="C75" s="734" t="s">
        <v>1442</v>
      </c>
      <c r="D75" s="735" t="s">
        <v>1443</v>
      </c>
      <c r="E75" s="735" t="s">
        <v>1444</v>
      </c>
      <c r="F75" s="735" t="s">
        <v>1445</v>
      </c>
      <c r="G75" s="736" t="s">
        <v>1446</v>
      </c>
    </row>
    <row r="76" spans="1:7">
      <c r="A76" s="737"/>
      <c r="B76" s="738" t="s">
        <v>2935</v>
      </c>
      <c r="C76" s="739" t="s">
        <v>2936</v>
      </c>
      <c r="D76" s="738" t="s">
        <v>2937</v>
      </c>
      <c r="E76" s="738" t="s">
        <v>2938</v>
      </c>
      <c r="F76" s="738" t="s">
        <v>2268</v>
      </c>
      <c r="G76" s="740" t="s">
        <v>2269</v>
      </c>
    </row>
    <row r="77" spans="1:7">
      <c r="A77" s="726">
        <v>1</v>
      </c>
      <c r="B77" s="729"/>
      <c r="C77" s="741"/>
      <c r="D77" s="742"/>
      <c r="E77" s="741"/>
      <c r="F77" s="743" t="str">
        <f t="shared" ref="F77:F131" si="4">IF(ISERR(C77/E77*1000),"  ",C77/E77*1000)</f>
        <v xml:space="preserve">  </v>
      </c>
      <c r="G77" s="744" t="str">
        <f t="shared" ref="G77:G131" si="5">IF(ISERR(D77/C77/1000),"  ",D77/C77/1000)</f>
        <v xml:space="preserve">  </v>
      </c>
    </row>
    <row r="78" spans="1:7">
      <c r="A78" s="732">
        <f t="shared" ref="A78:A100" si="6">A77+1</f>
        <v>2</v>
      </c>
      <c r="C78" s="745"/>
      <c r="D78" s="745"/>
      <c r="E78" s="745"/>
      <c r="F78" s="743" t="str">
        <f t="shared" si="4"/>
        <v xml:space="preserve">  </v>
      </c>
      <c r="G78" s="746" t="str">
        <f t="shared" si="5"/>
        <v xml:space="preserve">  </v>
      </c>
    </row>
    <row r="79" spans="1:7">
      <c r="A79" s="732">
        <f t="shared" si="6"/>
        <v>3</v>
      </c>
      <c r="C79" s="745"/>
      <c r="D79" s="745"/>
      <c r="E79" s="745"/>
      <c r="F79" s="743" t="str">
        <f t="shared" si="4"/>
        <v xml:space="preserve">  </v>
      </c>
      <c r="G79" s="746" t="str">
        <f t="shared" si="5"/>
        <v xml:space="preserve">  </v>
      </c>
    </row>
    <row r="80" spans="1:7">
      <c r="A80" s="732">
        <f t="shared" si="6"/>
        <v>4</v>
      </c>
      <c r="C80" s="745"/>
      <c r="D80" s="745"/>
      <c r="E80" s="745"/>
      <c r="F80" s="743" t="str">
        <f t="shared" si="4"/>
        <v xml:space="preserve">  </v>
      </c>
      <c r="G80" s="746" t="str">
        <f t="shared" si="5"/>
        <v xml:space="preserve">  </v>
      </c>
    </row>
    <row r="81" spans="1:7">
      <c r="A81" s="732">
        <f t="shared" si="6"/>
        <v>5</v>
      </c>
      <c r="C81" s="745"/>
      <c r="D81" s="745"/>
      <c r="E81" s="745"/>
      <c r="F81" s="743" t="str">
        <f t="shared" si="4"/>
        <v xml:space="preserve">  </v>
      </c>
      <c r="G81" s="746" t="str">
        <f t="shared" si="5"/>
        <v xml:space="preserve">  </v>
      </c>
    </row>
    <row r="82" spans="1:7">
      <c r="A82" s="732">
        <f t="shared" si="6"/>
        <v>6</v>
      </c>
      <c r="C82" s="745"/>
      <c r="D82" s="745"/>
      <c r="E82" s="745"/>
      <c r="F82" s="743" t="str">
        <f t="shared" si="4"/>
        <v xml:space="preserve">  </v>
      </c>
      <c r="G82" s="746" t="str">
        <f t="shared" si="5"/>
        <v xml:space="preserve">  </v>
      </c>
    </row>
    <row r="83" spans="1:7">
      <c r="A83" s="732">
        <f t="shared" si="6"/>
        <v>7</v>
      </c>
      <c r="C83" s="745"/>
      <c r="D83" s="745"/>
      <c r="E83" s="745"/>
      <c r="F83" s="743" t="str">
        <f t="shared" si="4"/>
        <v xml:space="preserve">  </v>
      </c>
      <c r="G83" s="746" t="str">
        <f t="shared" si="5"/>
        <v xml:space="preserve">  </v>
      </c>
    </row>
    <row r="84" spans="1:7">
      <c r="A84" s="732">
        <f t="shared" si="6"/>
        <v>8</v>
      </c>
      <c r="C84" s="745"/>
      <c r="D84" s="745"/>
      <c r="E84" s="745"/>
      <c r="F84" s="743" t="str">
        <f t="shared" si="4"/>
        <v xml:space="preserve">  </v>
      </c>
      <c r="G84" s="746" t="str">
        <f t="shared" si="5"/>
        <v xml:space="preserve">  </v>
      </c>
    </row>
    <row r="85" spans="1:7">
      <c r="A85" s="732">
        <f t="shared" si="6"/>
        <v>9</v>
      </c>
      <c r="C85" s="745"/>
      <c r="D85" s="745"/>
      <c r="E85" s="745"/>
      <c r="F85" s="743" t="str">
        <f t="shared" si="4"/>
        <v xml:space="preserve">  </v>
      </c>
      <c r="G85" s="746" t="str">
        <f t="shared" si="5"/>
        <v xml:space="preserve">  </v>
      </c>
    </row>
    <row r="86" spans="1:7">
      <c r="A86" s="732">
        <f t="shared" si="6"/>
        <v>10</v>
      </c>
      <c r="C86" s="745"/>
      <c r="D86" s="745"/>
      <c r="E86" s="745"/>
      <c r="F86" s="743" t="str">
        <f t="shared" si="4"/>
        <v xml:space="preserve">  </v>
      </c>
      <c r="G86" s="746" t="str">
        <f t="shared" si="5"/>
        <v xml:space="preserve">  </v>
      </c>
    </row>
    <row r="87" spans="1:7">
      <c r="A87" s="732">
        <f t="shared" si="6"/>
        <v>11</v>
      </c>
      <c r="C87" s="745"/>
      <c r="D87" s="745"/>
      <c r="E87" s="745"/>
      <c r="F87" s="743" t="str">
        <f t="shared" si="4"/>
        <v xml:space="preserve">  </v>
      </c>
      <c r="G87" s="746" t="str">
        <f t="shared" si="5"/>
        <v xml:space="preserve">  </v>
      </c>
    </row>
    <row r="88" spans="1:7">
      <c r="A88" s="732">
        <f t="shared" si="6"/>
        <v>12</v>
      </c>
      <c r="C88" s="745"/>
      <c r="D88" s="745"/>
      <c r="E88" s="745"/>
      <c r="F88" s="743" t="str">
        <f t="shared" si="4"/>
        <v xml:space="preserve">  </v>
      </c>
      <c r="G88" s="746" t="str">
        <f t="shared" si="5"/>
        <v xml:space="preserve">  </v>
      </c>
    </row>
    <row r="89" spans="1:7">
      <c r="A89" s="732">
        <f t="shared" si="6"/>
        <v>13</v>
      </c>
      <c r="C89" s="745"/>
      <c r="D89" s="745"/>
      <c r="E89" s="745"/>
      <c r="F89" s="743" t="str">
        <f t="shared" si="4"/>
        <v xml:space="preserve">  </v>
      </c>
      <c r="G89" s="746" t="str">
        <f t="shared" si="5"/>
        <v xml:space="preserve">  </v>
      </c>
    </row>
    <row r="90" spans="1:7">
      <c r="A90" s="732">
        <f t="shared" si="6"/>
        <v>14</v>
      </c>
      <c r="C90" s="745"/>
      <c r="D90" s="745"/>
      <c r="E90" s="745"/>
      <c r="F90" s="743" t="str">
        <f t="shared" si="4"/>
        <v xml:space="preserve">  </v>
      </c>
      <c r="G90" s="746" t="str">
        <f t="shared" si="5"/>
        <v xml:space="preserve">  </v>
      </c>
    </row>
    <row r="91" spans="1:7">
      <c r="A91" s="732">
        <f t="shared" si="6"/>
        <v>15</v>
      </c>
      <c r="C91" s="745"/>
      <c r="D91" s="745"/>
      <c r="E91" s="745"/>
      <c r="F91" s="743" t="str">
        <f t="shared" si="4"/>
        <v xml:space="preserve">  </v>
      </c>
      <c r="G91" s="746" t="str">
        <f t="shared" si="5"/>
        <v xml:space="preserve">  </v>
      </c>
    </row>
    <row r="92" spans="1:7">
      <c r="A92" s="732">
        <f t="shared" si="6"/>
        <v>16</v>
      </c>
      <c r="C92" s="745"/>
      <c r="D92" s="745"/>
      <c r="E92" s="745"/>
      <c r="F92" s="743" t="str">
        <f t="shared" si="4"/>
        <v xml:space="preserve">  </v>
      </c>
      <c r="G92" s="746" t="str">
        <f t="shared" si="5"/>
        <v xml:space="preserve">  </v>
      </c>
    </row>
    <row r="93" spans="1:7">
      <c r="A93" s="732">
        <f t="shared" si="6"/>
        <v>17</v>
      </c>
      <c r="C93" s="745"/>
      <c r="D93" s="745"/>
      <c r="E93" s="745"/>
      <c r="F93" s="743" t="str">
        <f t="shared" si="4"/>
        <v xml:space="preserve">  </v>
      </c>
      <c r="G93" s="746" t="str">
        <f t="shared" si="5"/>
        <v xml:space="preserve">  </v>
      </c>
    </row>
    <row r="94" spans="1:7">
      <c r="A94" s="732">
        <f t="shared" si="6"/>
        <v>18</v>
      </c>
      <c r="C94" s="745"/>
      <c r="D94" s="745"/>
      <c r="E94" s="745"/>
      <c r="F94" s="743" t="str">
        <f t="shared" si="4"/>
        <v xml:space="preserve">  </v>
      </c>
      <c r="G94" s="746" t="str">
        <f t="shared" si="5"/>
        <v xml:space="preserve">  </v>
      </c>
    </row>
    <row r="95" spans="1:7">
      <c r="A95" s="732">
        <f t="shared" si="6"/>
        <v>19</v>
      </c>
      <c r="C95" s="745"/>
      <c r="D95" s="745"/>
      <c r="E95" s="745"/>
      <c r="F95" s="743" t="str">
        <f t="shared" si="4"/>
        <v xml:space="preserve">  </v>
      </c>
      <c r="G95" s="746" t="str">
        <f t="shared" si="5"/>
        <v xml:space="preserve">  </v>
      </c>
    </row>
    <row r="96" spans="1:7">
      <c r="A96" s="732">
        <f t="shared" si="6"/>
        <v>20</v>
      </c>
      <c r="C96" s="745"/>
      <c r="D96" s="745"/>
      <c r="E96" s="745"/>
      <c r="F96" s="743" t="str">
        <f t="shared" si="4"/>
        <v xml:space="preserve">  </v>
      </c>
      <c r="G96" s="746" t="str">
        <f t="shared" si="5"/>
        <v xml:space="preserve">  </v>
      </c>
    </row>
    <row r="97" spans="1:7">
      <c r="A97" s="732">
        <f t="shared" si="6"/>
        <v>21</v>
      </c>
      <c r="C97" s="745"/>
      <c r="D97" s="745"/>
      <c r="E97" s="745"/>
      <c r="F97" s="743" t="str">
        <f t="shared" si="4"/>
        <v xml:space="preserve">  </v>
      </c>
      <c r="G97" s="746" t="str">
        <f t="shared" si="5"/>
        <v xml:space="preserve">  </v>
      </c>
    </row>
    <row r="98" spans="1:7">
      <c r="A98" s="732">
        <f t="shared" si="6"/>
        <v>22</v>
      </c>
      <c r="C98" s="745"/>
      <c r="D98" s="745"/>
      <c r="E98" s="745"/>
      <c r="F98" s="743" t="str">
        <f t="shared" si="4"/>
        <v xml:space="preserve">  </v>
      </c>
      <c r="G98" s="746" t="str">
        <f t="shared" si="5"/>
        <v xml:space="preserve">  </v>
      </c>
    </row>
    <row r="99" spans="1:7">
      <c r="A99" s="732">
        <f t="shared" si="6"/>
        <v>23</v>
      </c>
      <c r="C99" s="745"/>
      <c r="D99" s="745"/>
      <c r="E99" s="745"/>
      <c r="F99" s="743" t="str">
        <f t="shared" si="4"/>
        <v xml:space="preserve">  </v>
      </c>
      <c r="G99" s="746" t="str">
        <f t="shared" si="5"/>
        <v xml:space="preserve">  </v>
      </c>
    </row>
    <row r="100" spans="1:7">
      <c r="A100" s="732">
        <f t="shared" si="6"/>
        <v>24</v>
      </c>
      <c r="C100" s="745"/>
      <c r="D100" s="745"/>
      <c r="E100" s="745"/>
      <c r="F100" s="743" t="str">
        <f t="shared" si="4"/>
        <v xml:space="preserve">  </v>
      </c>
      <c r="G100" s="746" t="str">
        <f t="shared" si="5"/>
        <v xml:space="preserve">  </v>
      </c>
    </row>
    <row r="101" spans="1:7">
      <c r="A101" s="732">
        <v>25</v>
      </c>
      <c r="C101" s="745"/>
      <c r="D101" s="745"/>
      <c r="E101" s="745"/>
      <c r="F101" s="743" t="str">
        <f t="shared" si="4"/>
        <v xml:space="preserve">  </v>
      </c>
      <c r="G101" s="746" t="str">
        <f t="shared" si="5"/>
        <v xml:space="preserve">  </v>
      </c>
    </row>
    <row r="102" spans="1:7">
      <c r="A102" s="732">
        <v>26</v>
      </c>
      <c r="C102" s="745"/>
      <c r="D102" s="745"/>
      <c r="E102" s="745"/>
      <c r="F102" s="743" t="str">
        <f t="shared" si="4"/>
        <v xml:space="preserve">  </v>
      </c>
      <c r="G102" s="746" t="str">
        <f t="shared" si="5"/>
        <v xml:space="preserve">  </v>
      </c>
    </row>
    <row r="103" spans="1:7">
      <c r="A103" s="732">
        <v>27</v>
      </c>
      <c r="C103" s="745"/>
      <c r="D103" s="745"/>
      <c r="E103" s="745"/>
      <c r="F103" s="743" t="str">
        <f t="shared" si="4"/>
        <v xml:space="preserve">  </v>
      </c>
      <c r="G103" s="746" t="str">
        <f t="shared" si="5"/>
        <v xml:space="preserve">  </v>
      </c>
    </row>
    <row r="104" spans="1:7">
      <c r="A104" s="732">
        <v>28</v>
      </c>
      <c r="C104" s="745"/>
      <c r="D104" s="745"/>
      <c r="E104" s="745"/>
      <c r="F104" s="743" t="str">
        <f t="shared" si="4"/>
        <v xml:space="preserve">  </v>
      </c>
      <c r="G104" s="746" t="str">
        <f t="shared" si="5"/>
        <v xml:space="preserve">  </v>
      </c>
    </row>
    <row r="105" spans="1:7">
      <c r="A105" s="732">
        <v>29</v>
      </c>
      <c r="C105" s="745"/>
      <c r="D105" s="745"/>
      <c r="E105" s="745"/>
      <c r="F105" s="743" t="str">
        <f t="shared" si="4"/>
        <v xml:space="preserve">  </v>
      </c>
      <c r="G105" s="746" t="str">
        <f t="shared" si="5"/>
        <v xml:space="preserve">  </v>
      </c>
    </row>
    <row r="106" spans="1:7">
      <c r="A106" s="732">
        <v>30</v>
      </c>
      <c r="C106" s="745"/>
      <c r="D106" s="745"/>
      <c r="E106" s="745"/>
      <c r="F106" s="743" t="str">
        <f t="shared" si="4"/>
        <v xml:space="preserve">  </v>
      </c>
      <c r="G106" s="746" t="str">
        <f t="shared" si="5"/>
        <v xml:space="preserve">  </v>
      </c>
    </row>
    <row r="107" spans="1:7">
      <c r="A107" s="732">
        <v>31</v>
      </c>
      <c r="C107" s="745"/>
      <c r="D107" s="745"/>
      <c r="E107" s="745"/>
      <c r="F107" s="743" t="str">
        <f t="shared" si="4"/>
        <v xml:space="preserve">  </v>
      </c>
      <c r="G107" s="746" t="str">
        <f t="shared" si="5"/>
        <v xml:space="preserve">  </v>
      </c>
    </row>
    <row r="108" spans="1:7">
      <c r="A108" s="732">
        <v>32</v>
      </c>
      <c r="C108" s="745"/>
      <c r="D108" s="745"/>
      <c r="E108" s="745"/>
      <c r="F108" s="743" t="str">
        <f t="shared" si="4"/>
        <v xml:space="preserve">  </v>
      </c>
      <c r="G108" s="746" t="str">
        <f t="shared" si="5"/>
        <v xml:space="preserve">  </v>
      </c>
    </row>
    <row r="109" spans="1:7">
      <c r="A109" s="732">
        <v>33</v>
      </c>
      <c r="C109" s="745"/>
      <c r="D109" s="745"/>
      <c r="E109" s="745"/>
      <c r="F109" s="743" t="str">
        <f t="shared" si="4"/>
        <v xml:space="preserve">  </v>
      </c>
      <c r="G109" s="746" t="str">
        <f t="shared" si="5"/>
        <v xml:space="preserve">  </v>
      </c>
    </row>
    <row r="110" spans="1:7">
      <c r="A110" s="732">
        <v>34</v>
      </c>
      <c r="C110" s="745"/>
      <c r="D110" s="745"/>
      <c r="E110" s="745"/>
      <c r="F110" s="743" t="str">
        <f t="shared" si="4"/>
        <v xml:space="preserve">  </v>
      </c>
      <c r="G110" s="746" t="str">
        <f t="shared" si="5"/>
        <v xml:space="preserve">  </v>
      </c>
    </row>
    <row r="111" spans="1:7">
      <c r="A111" s="732">
        <v>35</v>
      </c>
      <c r="C111" s="745"/>
      <c r="D111" s="745"/>
      <c r="E111" s="745"/>
      <c r="F111" s="743" t="str">
        <f t="shared" si="4"/>
        <v xml:space="preserve">  </v>
      </c>
      <c r="G111" s="746" t="str">
        <f t="shared" si="5"/>
        <v xml:space="preserve">  </v>
      </c>
    </row>
    <row r="112" spans="1:7">
      <c r="A112" s="732">
        <v>36</v>
      </c>
      <c r="C112" s="745"/>
      <c r="D112" s="745"/>
      <c r="E112" s="745"/>
      <c r="F112" s="743" t="str">
        <f t="shared" si="4"/>
        <v xml:space="preserve">  </v>
      </c>
      <c r="G112" s="746" t="str">
        <f t="shared" si="5"/>
        <v xml:space="preserve">  </v>
      </c>
    </row>
    <row r="113" spans="1:7">
      <c r="A113" s="732">
        <v>37</v>
      </c>
      <c r="C113" s="745"/>
      <c r="D113" s="745"/>
      <c r="E113" s="745"/>
      <c r="F113" s="743" t="str">
        <f t="shared" si="4"/>
        <v xml:space="preserve">  </v>
      </c>
      <c r="G113" s="746" t="str">
        <f t="shared" si="5"/>
        <v xml:space="preserve">  </v>
      </c>
    </row>
    <row r="114" spans="1:7">
      <c r="A114" s="732">
        <v>38</v>
      </c>
      <c r="C114" s="745"/>
      <c r="D114" s="745"/>
      <c r="E114" s="745"/>
      <c r="F114" s="743" t="str">
        <f t="shared" si="4"/>
        <v xml:space="preserve">  </v>
      </c>
      <c r="G114" s="746" t="str">
        <f t="shared" si="5"/>
        <v xml:space="preserve">  </v>
      </c>
    </row>
    <row r="115" spans="1:7">
      <c r="A115" s="732">
        <v>39</v>
      </c>
      <c r="C115" s="745"/>
      <c r="D115" s="745"/>
      <c r="E115" s="745"/>
      <c r="F115" s="743" t="str">
        <f t="shared" si="4"/>
        <v xml:space="preserve">  </v>
      </c>
      <c r="G115" s="746" t="str">
        <f t="shared" si="5"/>
        <v xml:space="preserve">  </v>
      </c>
    </row>
    <row r="116" spans="1:7">
      <c r="A116" s="732">
        <v>40</v>
      </c>
      <c r="C116" s="745"/>
      <c r="D116" s="745"/>
      <c r="E116" s="745"/>
      <c r="F116" s="743" t="str">
        <f t="shared" si="4"/>
        <v xml:space="preserve">  </v>
      </c>
      <c r="G116" s="746" t="str">
        <f t="shared" si="5"/>
        <v xml:space="preserve">  </v>
      </c>
    </row>
    <row r="117" spans="1:7">
      <c r="A117" s="732">
        <v>41</v>
      </c>
      <c r="C117" s="745"/>
      <c r="D117" s="745"/>
      <c r="E117" s="745"/>
      <c r="F117" s="743" t="str">
        <f t="shared" si="4"/>
        <v xml:space="preserve">  </v>
      </c>
      <c r="G117" s="746" t="str">
        <f t="shared" si="5"/>
        <v xml:space="preserve">  </v>
      </c>
    </row>
    <row r="118" spans="1:7">
      <c r="A118" s="732">
        <f t="shared" ref="A118:A131" si="7">A117+1</f>
        <v>42</v>
      </c>
      <c r="C118" s="745"/>
      <c r="D118" s="745"/>
      <c r="E118" s="745"/>
      <c r="F118" s="743" t="str">
        <f t="shared" si="4"/>
        <v xml:space="preserve">  </v>
      </c>
      <c r="G118" s="746" t="str">
        <f t="shared" si="5"/>
        <v xml:space="preserve">  </v>
      </c>
    </row>
    <row r="119" spans="1:7">
      <c r="A119" s="732">
        <f t="shared" si="7"/>
        <v>43</v>
      </c>
      <c r="C119" s="745"/>
      <c r="D119" s="745"/>
      <c r="E119" s="745"/>
      <c r="F119" s="743" t="str">
        <f t="shared" si="4"/>
        <v xml:space="preserve">  </v>
      </c>
      <c r="G119" s="746" t="str">
        <f t="shared" si="5"/>
        <v xml:space="preserve">  </v>
      </c>
    </row>
    <row r="120" spans="1:7">
      <c r="A120" s="732">
        <f t="shared" si="7"/>
        <v>44</v>
      </c>
      <c r="C120" s="745"/>
      <c r="D120" s="745"/>
      <c r="E120" s="745"/>
      <c r="F120" s="743" t="str">
        <f t="shared" si="4"/>
        <v xml:space="preserve">  </v>
      </c>
      <c r="G120" s="746" t="str">
        <f t="shared" si="5"/>
        <v xml:space="preserve">  </v>
      </c>
    </row>
    <row r="121" spans="1:7">
      <c r="A121" s="732">
        <f t="shared" si="7"/>
        <v>45</v>
      </c>
      <c r="C121" s="745"/>
      <c r="D121" s="745"/>
      <c r="E121" s="745"/>
      <c r="F121" s="743" t="str">
        <f t="shared" si="4"/>
        <v xml:space="preserve">  </v>
      </c>
      <c r="G121" s="746" t="str">
        <f t="shared" si="5"/>
        <v xml:space="preserve">  </v>
      </c>
    </row>
    <row r="122" spans="1:7">
      <c r="A122" s="732">
        <f t="shared" si="7"/>
        <v>46</v>
      </c>
      <c r="C122" s="745"/>
      <c r="D122" s="745"/>
      <c r="E122" s="745"/>
      <c r="F122" s="743" t="str">
        <f t="shared" si="4"/>
        <v xml:space="preserve">  </v>
      </c>
      <c r="G122" s="746" t="str">
        <f t="shared" si="5"/>
        <v xml:space="preserve">  </v>
      </c>
    </row>
    <row r="123" spans="1:7">
      <c r="A123" s="732">
        <f t="shared" si="7"/>
        <v>47</v>
      </c>
      <c r="C123" s="745"/>
      <c r="D123" s="745"/>
      <c r="E123" s="745"/>
      <c r="F123" s="743" t="str">
        <f t="shared" si="4"/>
        <v xml:space="preserve">  </v>
      </c>
      <c r="G123" s="746" t="str">
        <f t="shared" si="5"/>
        <v xml:space="preserve">  </v>
      </c>
    </row>
    <row r="124" spans="1:7">
      <c r="A124" s="732">
        <f t="shared" si="7"/>
        <v>48</v>
      </c>
      <c r="C124" s="745"/>
      <c r="D124" s="745"/>
      <c r="E124" s="745"/>
      <c r="F124" s="743" t="str">
        <f t="shared" si="4"/>
        <v xml:space="preserve">  </v>
      </c>
      <c r="G124" s="746" t="str">
        <f t="shared" si="5"/>
        <v xml:space="preserve">  </v>
      </c>
    </row>
    <row r="125" spans="1:7" ht="15.75" thickBot="1">
      <c r="A125" s="732">
        <f t="shared" si="7"/>
        <v>49</v>
      </c>
      <c r="C125" s="745"/>
      <c r="D125" s="745"/>
      <c r="E125" s="745"/>
      <c r="F125" s="743" t="str">
        <f t="shared" si="4"/>
        <v xml:space="preserve">  </v>
      </c>
      <c r="G125" s="746" t="str">
        <f t="shared" si="5"/>
        <v xml:space="preserve">  </v>
      </c>
    </row>
    <row r="126" spans="1:7">
      <c r="A126" s="2934">
        <f t="shared" si="7"/>
        <v>50</v>
      </c>
      <c r="B126" s="2316"/>
      <c r="C126" s="2943"/>
      <c r="D126" s="2943"/>
      <c r="E126" s="2935"/>
      <c r="F126" s="743" t="str">
        <f t="shared" si="4"/>
        <v xml:space="preserve">  </v>
      </c>
      <c r="G126" s="746" t="str">
        <f t="shared" si="5"/>
        <v xml:space="preserve">  </v>
      </c>
    </row>
    <row r="127" spans="1:7">
      <c r="A127" s="2330">
        <f t="shared" si="7"/>
        <v>51</v>
      </c>
      <c r="C127" s="745"/>
      <c r="D127" s="745"/>
      <c r="E127" s="2939"/>
      <c r="F127" s="743" t="str">
        <f t="shared" si="4"/>
        <v xml:space="preserve">  </v>
      </c>
      <c r="G127" s="746" t="str">
        <f t="shared" si="5"/>
        <v xml:space="preserve">  </v>
      </c>
    </row>
    <row r="128" spans="1:7">
      <c r="A128" s="2330">
        <f t="shared" si="7"/>
        <v>52</v>
      </c>
      <c r="C128" s="745"/>
      <c r="D128" s="745"/>
      <c r="E128" s="2939"/>
      <c r="F128" s="743" t="str">
        <f t="shared" si="4"/>
        <v xml:space="preserve">  </v>
      </c>
      <c r="G128" s="746" t="str">
        <f t="shared" si="5"/>
        <v xml:space="preserve">  </v>
      </c>
    </row>
    <row r="129" spans="1:7">
      <c r="A129" s="2330">
        <f t="shared" si="7"/>
        <v>53</v>
      </c>
      <c r="C129" s="745"/>
      <c r="D129" s="745"/>
      <c r="E129" s="2939"/>
      <c r="F129" s="743" t="str">
        <f t="shared" si="4"/>
        <v xml:space="preserve">  </v>
      </c>
      <c r="G129" s="746" t="str">
        <f t="shared" si="5"/>
        <v xml:space="preserve">  </v>
      </c>
    </row>
    <row r="130" spans="1:7">
      <c r="A130" s="2330">
        <f t="shared" si="7"/>
        <v>54</v>
      </c>
      <c r="B130" s="719"/>
      <c r="C130" s="748"/>
      <c r="D130" s="748"/>
      <c r="E130" s="2944"/>
      <c r="F130" s="743" t="str">
        <f t="shared" si="4"/>
        <v xml:space="preserve">  </v>
      </c>
      <c r="G130" s="746" t="str">
        <f t="shared" si="5"/>
        <v xml:space="preserve">  </v>
      </c>
    </row>
    <row r="131" spans="1:7" ht="15.75" thickBot="1">
      <c r="A131" s="2731">
        <f t="shared" si="7"/>
        <v>55</v>
      </c>
      <c r="B131" s="762" t="s">
        <v>1447</v>
      </c>
      <c r="C131" s="763">
        <f>SUM(C77:C130)</f>
        <v>0</v>
      </c>
      <c r="D131" s="764">
        <f>SUM(D77:D130)</f>
        <v>0</v>
      </c>
      <c r="E131" s="2945">
        <f>SUM(E77:E130)</f>
        <v>0</v>
      </c>
      <c r="F131" s="753" t="str">
        <f t="shared" si="4"/>
        <v xml:space="preserve">  </v>
      </c>
      <c r="G131" s="754" t="str">
        <f t="shared" si="5"/>
        <v xml:space="preserve">  </v>
      </c>
    </row>
    <row r="132" spans="1:7">
      <c r="A132" s="2937"/>
      <c r="C132" s="2863"/>
      <c r="D132" s="2896"/>
      <c r="E132" s="2913"/>
      <c r="F132" s="767"/>
      <c r="G132" s="1335"/>
    </row>
    <row r="133" spans="1:7">
      <c r="A133" s="2511" t="s">
        <v>4501</v>
      </c>
      <c r="C133" s="2842"/>
      <c r="D133" s="2842"/>
      <c r="E133" s="2683"/>
    </row>
    <row r="134" spans="1:7">
      <c r="A134" s="2912" t="s">
        <v>1450</v>
      </c>
      <c r="B134" s="709"/>
      <c r="C134" s="2843"/>
      <c r="D134" s="2843"/>
      <c r="E134" s="2688"/>
      <c r="F134" s="709"/>
      <c r="G134" s="709"/>
    </row>
    <row r="135" spans="1:7">
      <c r="A135" s="2450"/>
      <c r="C135" s="2842"/>
      <c r="D135" s="2842"/>
      <c r="E135" s="2683"/>
    </row>
    <row r="136" spans="1:7">
      <c r="A136" s="2450"/>
      <c r="C136" s="2842"/>
      <c r="D136" s="2842"/>
      <c r="E136" s="2683"/>
      <c r="F136" s="2683"/>
    </row>
    <row r="137" spans="1:7">
      <c r="A137" s="2450"/>
      <c r="C137" s="2842"/>
      <c r="D137" s="2842"/>
      <c r="E137" s="2683"/>
      <c r="F137" s="2683"/>
    </row>
    <row r="138" spans="1:7">
      <c r="A138" s="2450"/>
      <c r="C138" s="2842"/>
      <c r="D138" s="2842"/>
      <c r="E138" s="2683"/>
      <c r="F138" s="2683"/>
    </row>
    <row r="139" spans="1:7">
      <c r="A139" s="2450"/>
      <c r="C139" s="2842"/>
      <c r="D139" s="2842"/>
      <c r="E139" s="2683"/>
      <c r="F139" s="2683"/>
    </row>
    <row r="140" spans="1:7">
      <c r="A140" s="2450"/>
      <c r="C140" s="2842"/>
      <c r="D140" s="2842"/>
      <c r="E140" s="2683"/>
      <c r="F140" s="2683"/>
    </row>
    <row r="141" spans="1:7">
      <c r="A141" s="2450"/>
      <c r="C141" s="2842"/>
      <c r="D141" s="2842"/>
      <c r="E141" s="2683"/>
      <c r="F141" s="2683"/>
    </row>
    <row r="142" spans="1:7">
      <c r="A142" s="2450"/>
      <c r="C142" s="2842"/>
      <c r="D142" s="2842"/>
      <c r="E142" s="2683"/>
      <c r="F142" s="2683"/>
    </row>
    <row r="143" spans="1:7">
      <c r="A143" s="2450"/>
      <c r="C143" s="2842"/>
      <c r="D143" s="2842"/>
      <c r="E143" s="2683"/>
      <c r="F143" s="2683"/>
    </row>
    <row r="144" spans="1:7">
      <c r="A144" s="2450"/>
      <c r="C144" s="2842"/>
      <c r="D144" s="2842"/>
      <c r="E144" s="2683"/>
      <c r="F144" s="2683"/>
    </row>
    <row r="145" spans="1:6">
      <c r="A145" s="2450"/>
      <c r="C145" s="2842"/>
      <c r="D145" s="2842"/>
      <c r="E145" s="2683"/>
      <c r="F145" s="2683"/>
    </row>
    <row r="146" spans="1:6">
      <c r="A146" s="2450"/>
      <c r="C146" s="2842"/>
      <c r="D146" s="2842"/>
      <c r="E146" s="2683"/>
      <c r="F146" s="2683"/>
    </row>
    <row r="147" spans="1:6">
      <c r="A147" s="2450"/>
      <c r="C147" s="2842"/>
      <c r="D147" s="2842"/>
      <c r="E147" s="2683"/>
      <c r="F147" s="2683"/>
    </row>
    <row r="148" spans="1:6">
      <c r="A148" s="2450"/>
      <c r="C148" s="2842"/>
      <c r="D148" s="2842"/>
      <c r="E148" s="2683"/>
      <c r="F148" s="2683"/>
    </row>
    <row r="149" spans="1:6">
      <c r="A149" s="2450"/>
      <c r="C149" s="2842"/>
      <c r="D149" s="2842"/>
      <c r="E149" s="2683"/>
      <c r="F149" s="2683"/>
    </row>
    <row r="150" spans="1:6">
      <c r="A150" s="2450"/>
      <c r="C150" s="2842"/>
      <c r="D150" s="2842"/>
      <c r="E150" s="2683"/>
      <c r="F150" s="2683"/>
    </row>
    <row r="151" spans="1:6">
      <c r="A151" s="2450"/>
      <c r="C151" s="2842"/>
      <c r="D151" s="2842"/>
      <c r="E151" s="2683"/>
      <c r="F151" s="2683"/>
    </row>
    <row r="152" spans="1:6">
      <c r="A152" s="2450"/>
      <c r="C152" s="2842"/>
      <c r="D152" s="2842"/>
      <c r="E152" s="2683"/>
      <c r="F152" s="2683"/>
    </row>
    <row r="153" spans="1:6">
      <c r="A153" s="2450"/>
      <c r="C153" s="2842"/>
      <c r="D153" s="2842"/>
      <c r="E153" s="2683"/>
      <c r="F153" s="2683"/>
    </row>
    <row r="154" spans="1:6">
      <c r="A154" s="2450"/>
      <c r="C154" s="2842"/>
      <c r="D154" s="2842"/>
      <c r="E154" s="2683"/>
      <c r="F154" s="2683"/>
    </row>
    <row r="155" spans="1:6">
      <c r="A155" s="2450"/>
      <c r="C155" s="2842"/>
      <c r="D155" s="2842"/>
      <c r="E155" s="2683"/>
      <c r="F155" s="2683"/>
    </row>
    <row r="156" spans="1:6">
      <c r="A156" s="2450"/>
      <c r="C156" s="2842"/>
      <c r="D156" s="2842"/>
      <c r="E156" s="2683"/>
      <c r="F156" s="2683"/>
    </row>
    <row r="157" spans="1:6">
      <c r="A157" s="2450"/>
      <c r="C157" s="2842"/>
      <c r="D157" s="2842"/>
      <c r="E157" s="2683"/>
      <c r="F157" s="2683"/>
    </row>
    <row r="158" spans="1:6">
      <c r="A158" s="2450"/>
      <c r="C158" s="2842"/>
      <c r="D158" s="2842"/>
      <c r="E158" s="2683"/>
      <c r="F158" s="2683"/>
    </row>
    <row r="159" spans="1:6">
      <c r="A159" s="2450"/>
      <c r="C159" s="2842"/>
      <c r="D159" s="2842"/>
      <c r="E159" s="2683"/>
      <c r="F159" s="2683"/>
    </row>
    <row r="160" spans="1:6">
      <c r="A160" s="2450"/>
      <c r="C160" s="2842"/>
      <c r="D160" s="2842"/>
      <c r="E160" s="2683"/>
      <c r="F160" s="2683"/>
    </row>
    <row r="161" spans="1:6">
      <c r="A161" s="2450"/>
      <c r="C161" s="2842"/>
      <c r="D161" s="2842"/>
      <c r="E161" s="2683"/>
      <c r="F161" s="2683"/>
    </row>
    <row r="162" spans="1:6">
      <c r="A162" s="2450"/>
      <c r="C162" s="2842"/>
      <c r="D162" s="2842"/>
      <c r="E162" s="2683"/>
      <c r="F162" s="2683"/>
    </row>
    <row r="163" spans="1:6">
      <c r="A163" s="2450"/>
      <c r="C163" s="2842"/>
      <c r="D163" s="2842"/>
      <c r="E163" s="2683"/>
      <c r="F163" s="2683"/>
    </row>
    <row r="164" spans="1:6">
      <c r="A164" s="2450"/>
      <c r="C164" s="2842"/>
      <c r="D164" s="2842"/>
      <c r="E164" s="2683"/>
      <c r="F164" s="2683"/>
    </row>
    <row r="165" spans="1:6">
      <c r="A165" s="2450"/>
      <c r="C165" s="2842"/>
      <c r="D165" s="2842"/>
      <c r="E165" s="2683"/>
      <c r="F165" s="2683"/>
    </row>
    <row r="166" spans="1:6">
      <c r="A166" s="2450"/>
      <c r="C166" s="2842"/>
      <c r="D166" s="2842"/>
      <c r="E166" s="2683"/>
      <c r="F166" s="2683"/>
    </row>
    <row r="167" spans="1:6">
      <c r="A167" s="2450"/>
      <c r="C167" s="2842"/>
      <c r="D167" s="2842"/>
      <c r="E167" s="2683"/>
      <c r="F167" s="2683"/>
    </row>
    <row r="168" spans="1:6">
      <c r="A168" s="2450"/>
      <c r="C168" s="2842"/>
      <c r="D168" s="2842"/>
      <c r="E168" s="2683"/>
      <c r="F168" s="2683"/>
    </row>
    <row r="169" spans="1:6">
      <c r="A169" s="2450"/>
      <c r="C169" s="2842"/>
      <c r="D169" s="2842"/>
      <c r="E169" s="2683"/>
      <c r="F169" s="2683"/>
    </row>
    <row r="170" spans="1:6">
      <c r="A170" s="2450"/>
      <c r="C170" s="2842"/>
      <c r="D170" s="2842"/>
      <c r="E170" s="2683"/>
      <c r="F170" s="2683"/>
    </row>
    <row r="171" spans="1:6">
      <c r="A171" s="2450"/>
      <c r="C171" s="2842"/>
      <c r="D171" s="2842"/>
      <c r="E171" s="2683"/>
      <c r="F171" s="2683"/>
    </row>
    <row r="172" spans="1:6">
      <c r="A172" s="2450"/>
      <c r="C172" s="2842"/>
      <c r="D172" s="2842"/>
      <c r="E172" s="2683"/>
      <c r="F172" s="2683"/>
    </row>
    <row r="173" spans="1:6">
      <c r="A173" s="2450"/>
      <c r="C173" s="2842"/>
      <c r="D173" s="2842"/>
      <c r="E173" s="2683"/>
      <c r="F173" s="2683"/>
    </row>
    <row r="174" spans="1:6">
      <c r="A174" s="2450"/>
      <c r="C174" s="2842"/>
      <c r="D174" s="2842"/>
      <c r="E174" s="2683"/>
      <c r="F174" s="2683"/>
    </row>
    <row r="175" spans="1:6">
      <c r="A175" s="2450"/>
      <c r="C175" s="2842"/>
      <c r="D175" s="2842"/>
      <c r="E175" s="2683"/>
      <c r="F175" s="2683"/>
    </row>
    <row r="176" spans="1:6">
      <c r="A176" s="2450"/>
      <c r="C176" s="2842"/>
      <c r="D176" s="2842"/>
      <c r="E176" s="2683"/>
      <c r="F176" s="2683"/>
    </row>
    <row r="177" spans="1:6">
      <c r="A177" s="2450"/>
      <c r="C177" s="2842"/>
      <c r="D177" s="2842"/>
      <c r="E177" s="2683"/>
      <c r="F177" s="2683"/>
    </row>
    <row r="178" spans="1:6">
      <c r="A178" s="2450"/>
      <c r="C178" s="2842"/>
      <c r="D178" s="2842"/>
      <c r="E178" s="2683"/>
      <c r="F178" s="2683"/>
    </row>
    <row r="179" spans="1:6">
      <c r="A179" s="2450"/>
      <c r="C179" s="1923"/>
      <c r="D179" s="1923"/>
      <c r="E179" s="2683"/>
      <c r="F179" s="2683"/>
    </row>
    <row r="180" spans="1:6">
      <c r="A180" s="2450"/>
      <c r="E180" s="2683"/>
      <c r="F180" s="2683"/>
    </row>
    <row r="181" spans="1:6" ht="15.75" thickBot="1">
      <c r="A181" s="2684"/>
      <c r="B181" s="2701"/>
      <c r="C181" s="2701"/>
      <c r="D181" s="2701"/>
      <c r="E181" s="2686"/>
      <c r="F181" s="2683"/>
    </row>
    <row r="182" spans="1:6">
      <c r="A182" s="2682"/>
      <c r="F182" s="2683"/>
    </row>
    <row r="183" spans="1:6">
      <c r="A183" s="2682"/>
      <c r="F183" s="2683"/>
    </row>
    <row r="184" spans="1:6">
      <c r="A184" s="2682"/>
      <c r="F184" s="2683"/>
    </row>
    <row r="185" spans="1:6">
      <c r="A185" s="2682"/>
      <c r="F185" s="2683"/>
    </row>
    <row r="186" spans="1:6">
      <c r="A186" s="2682"/>
      <c r="F186" s="2683"/>
    </row>
    <row r="187" spans="1:6">
      <c r="A187" s="2682"/>
      <c r="F187" s="2683"/>
    </row>
    <row r="188" spans="1:6">
      <c r="A188" s="2682"/>
      <c r="F188" s="2683"/>
    </row>
    <row r="189" spans="1:6">
      <c r="A189" s="2682"/>
      <c r="F189" s="2683"/>
    </row>
    <row r="190" spans="1:6">
      <c r="A190" s="2682"/>
      <c r="F190" s="2683"/>
    </row>
    <row r="191" spans="1:6">
      <c r="A191" s="2682"/>
      <c r="F191" s="2683"/>
    </row>
    <row r="192" spans="1:6">
      <c r="A192" s="2682"/>
      <c r="F192" s="2683"/>
    </row>
    <row r="193" spans="1:6">
      <c r="A193" s="2682"/>
      <c r="F193" s="2683"/>
    </row>
    <row r="194" spans="1:6">
      <c r="A194" s="2682"/>
      <c r="F194" s="2683"/>
    </row>
    <row r="195" spans="1:6">
      <c r="A195" s="2682"/>
      <c r="F195" s="2683"/>
    </row>
    <row r="196" spans="1:6">
      <c r="A196" s="2682"/>
      <c r="F196" s="2683"/>
    </row>
    <row r="197" spans="1:6">
      <c r="A197" s="2682"/>
      <c r="F197" s="2683"/>
    </row>
    <row r="198" spans="1:6">
      <c r="A198" s="2682"/>
      <c r="F198" s="2683"/>
    </row>
    <row r="199" spans="1:6">
      <c r="A199" s="2682"/>
      <c r="F199" s="2683"/>
    </row>
    <row r="200" spans="1:6" ht="15.75" thickBot="1">
      <c r="A200" s="2684"/>
      <c r="B200" s="2701"/>
      <c r="C200" s="2701"/>
      <c r="D200" s="2701"/>
      <c r="E200" s="2701"/>
      <c r="F200" s="2686"/>
    </row>
  </sheetData>
  <printOptions horizontalCentered="1" verticalCentered="1"/>
  <pageMargins left="0.5" right="0.5" top="0.5" bottom="0.5" header="0" footer="0"/>
  <pageSetup scale="62" fitToWidth="2" fitToHeight="2" orientation="portrait" r:id="rId1"/>
  <headerFooter alignWithMargins="0"/>
  <rowBreaks count="1" manualBreakCount="1">
    <brk id="68" max="6" man="1"/>
  </rowBreaks>
  <customProperties>
    <customPr name="_pios_id" r:id="rId2"/>
  </customPropertie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ransitionEvaluation="1">
    <tabColor rgb="FF92D050"/>
  </sheetPr>
  <dimension ref="A1:P200"/>
  <sheetViews>
    <sheetView view="pageBreakPreview" topLeftCell="F1" zoomScale="60" zoomScaleNormal="85" workbookViewId="0">
      <selection activeCell="Q1" sqref="Q1:AE1048576"/>
    </sheetView>
  </sheetViews>
  <sheetFormatPr defaultColWidth="9.6640625" defaultRowHeight="15"/>
  <cols>
    <col min="1" max="1" width="4.6640625" customWidth="1"/>
    <col min="2" max="2" width="15.6640625" customWidth="1"/>
    <col min="3" max="3" width="19.44140625" customWidth="1"/>
    <col min="4" max="6" width="13.6640625" customWidth="1"/>
    <col min="7" max="7" width="24.44140625" customWidth="1"/>
    <col min="8" max="8" width="7.21875" hidden="1" customWidth="1"/>
    <col min="9" max="9" width="31" style="1523" customWidth="1"/>
    <col min="10" max="10" width="22.6640625" customWidth="1"/>
    <col min="11" max="11" width="14.6640625" style="1523" customWidth="1"/>
    <col min="12" max="12" width="3.6640625" customWidth="1"/>
    <col min="13" max="13" width="12.6640625" customWidth="1"/>
    <col min="14" max="14" width="16.6640625" style="1523" customWidth="1"/>
    <col min="15" max="17" width="5.6640625" customWidth="1"/>
    <col min="18" max="18" width="31.6640625" bestFit="1" customWidth="1"/>
    <col min="19" max="19" width="9.44140625" customWidth="1"/>
    <col min="20" max="21" width="16" bestFit="1" customWidth="1"/>
    <col min="22" max="22" width="9" customWidth="1"/>
    <col min="26" max="26" width="10" bestFit="1" customWidth="1"/>
    <col min="27" max="27" width="10.44140625" bestFit="1" customWidth="1"/>
    <col min="30" max="30" width="15" customWidth="1"/>
  </cols>
  <sheetData>
    <row r="1" spans="1:16" ht="16.5" customHeight="1">
      <c r="A1" s="1962" t="s">
        <v>1757</v>
      </c>
      <c r="B1" s="2197"/>
      <c r="C1" s="2050"/>
      <c r="D1" s="2197" t="s">
        <v>1307</v>
      </c>
      <c r="E1" s="2050"/>
      <c r="F1" s="2197" t="s">
        <v>1759</v>
      </c>
      <c r="G1" s="2234" t="s">
        <v>1760</v>
      </c>
      <c r="H1" s="2195"/>
      <c r="I1" s="1962" t="s">
        <v>1757</v>
      </c>
      <c r="J1" s="2052" t="s">
        <v>1307</v>
      </c>
      <c r="K1" s="2351"/>
      <c r="L1" s="2197" t="s">
        <v>1759</v>
      </c>
      <c r="M1" s="2050"/>
      <c r="N1" s="2352" t="s">
        <v>1760</v>
      </c>
      <c r="O1" s="1964"/>
      <c r="P1" s="13"/>
    </row>
    <row r="2" spans="1:16">
      <c r="A2" s="1967" t="str">
        <f>'Data Sheet'!$C$25</f>
        <v xml:space="preserve">Niagara Mohawk Power Corporation </v>
      </c>
      <c r="B2" s="13"/>
      <c r="C2" s="80"/>
      <c r="D2" s="13" t="s">
        <v>5792</v>
      </c>
      <c r="E2" s="80"/>
      <c r="F2" s="13" t="s">
        <v>1761</v>
      </c>
      <c r="G2" s="2224"/>
      <c r="H2" s="13"/>
      <c r="I2" s="2094" t="str">
        <f>'Data Sheet'!$C$25</f>
        <v xml:space="preserve">Niagara Mohawk Power Corporation </v>
      </c>
      <c r="J2" s="13" t="s">
        <v>5792</v>
      </c>
      <c r="K2" s="1476"/>
      <c r="L2" s="13" t="s">
        <v>1761</v>
      </c>
      <c r="M2" s="80"/>
      <c r="N2" s="1491"/>
      <c r="O2" s="2678"/>
      <c r="P2" s="13"/>
    </row>
    <row r="3" spans="1:16" ht="15" customHeight="1">
      <c r="A3" s="1967"/>
      <c r="B3" s="13"/>
      <c r="C3" s="80"/>
      <c r="D3" s="13" t="s">
        <v>1121</v>
      </c>
      <c r="E3" s="80"/>
      <c r="F3" s="1636" t="str">
        <f>'Data Sheet'!$C$40</f>
        <v>April 30, 2025</v>
      </c>
      <c r="G3" s="2343" t="str">
        <f>'Data Sheet'!$C$38</f>
        <v>December 31, 2024</v>
      </c>
      <c r="H3" s="40"/>
      <c r="I3" s="2353"/>
      <c r="J3" s="13" t="s">
        <v>1121</v>
      </c>
      <c r="K3" s="1476"/>
      <c r="L3" s="1636" t="str">
        <f>'Data Sheet'!$C$40</f>
        <v>April 30, 2025</v>
      </c>
      <c r="M3" s="722"/>
      <c r="N3" s="2354" t="str">
        <f>'Data Sheet'!$C$38</f>
        <v>December 31, 2024</v>
      </c>
      <c r="O3" s="2029"/>
      <c r="P3" s="13"/>
    </row>
    <row r="4" spans="1:16" ht="15" customHeight="1">
      <c r="A4" s="2214" t="s">
        <v>1451</v>
      </c>
      <c r="B4" s="190"/>
      <c r="C4" s="190"/>
      <c r="D4" s="190"/>
      <c r="E4" s="190"/>
      <c r="F4" s="190"/>
      <c r="G4" s="2054"/>
      <c r="H4" s="190"/>
      <c r="I4" s="2355" t="s">
        <v>1452</v>
      </c>
      <c r="J4" s="190"/>
      <c r="K4" s="1492"/>
      <c r="L4" s="190"/>
      <c r="M4" s="190"/>
      <c r="N4" s="1492"/>
      <c r="O4" s="2029"/>
      <c r="P4" s="13"/>
    </row>
    <row r="5" spans="1:16">
      <c r="A5" s="1967"/>
      <c r="B5" s="13"/>
      <c r="C5" s="13"/>
      <c r="D5" s="13"/>
      <c r="E5" s="13"/>
      <c r="F5" s="13"/>
      <c r="G5" s="1968"/>
      <c r="H5" s="13"/>
      <c r="I5" s="2356"/>
      <c r="J5" s="87"/>
      <c r="K5" s="1515"/>
      <c r="L5" s="87"/>
      <c r="M5" s="87"/>
      <c r="N5" s="1515"/>
      <c r="O5" s="2678"/>
      <c r="P5" s="13"/>
    </row>
    <row r="6" spans="1:16">
      <c r="A6" s="1967" t="s">
        <v>2320</v>
      </c>
      <c r="B6" s="13" t="s">
        <v>1453</v>
      </c>
      <c r="C6" s="13"/>
      <c r="D6" s="13"/>
      <c r="E6" s="13"/>
      <c r="F6" s="13"/>
      <c r="G6" s="1968"/>
      <c r="H6" s="13"/>
      <c r="I6" s="3055" t="s">
        <v>1454</v>
      </c>
      <c r="J6" s="13"/>
      <c r="K6" s="1491"/>
      <c r="L6" s="13"/>
      <c r="M6" s="13"/>
      <c r="N6" s="1491"/>
      <c r="O6" s="2678"/>
      <c r="P6" s="13"/>
    </row>
    <row r="7" spans="1:16">
      <c r="A7" s="1967"/>
      <c r="B7" s="13" t="s">
        <v>608</v>
      </c>
      <c r="C7" s="13"/>
      <c r="D7" s="13"/>
      <c r="E7" s="13"/>
      <c r="F7" s="13"/>
      <c r="G7" s="1968"/>
      <c r="H7" s="13"/>
      <c r="I7" s="3055" t="s">
        <v>1455</v>
      </c>
      <c r="J7" s="13"/>
      <c r="K7" s="1491"/>
      <c r="L7" s="13"/>
      <c r="M7" s="13"/>
      <c r="N7" s="1491"/>
      <c r="O7" s="2678"/>
      <c r="P7" s="13"/>
    </row>
    <row r="8" spans="1:16">
      <c r="A8" s="1967"/>
      <c r="B8" s="13" t="s">
        <v>1456</v>
      </c>
      <c r="C8" s="13"/>
      <c r="D8" s="13"/>
      <c r="E8" s="13"/>
      <c r="F8" s="13"/>
      <c r="G8" s="1968"/>
      <c r="H8" s="13"/>
      <c r="I8" s="3055" t="s">
        <v>1457</v>
      </c>
      <c r="J8" s="13"/>
      <c r="K8" s="1491"/>
      <c r="L8" s="13"/>
      <c r="M8" s="13"/>
      <c r="N8" s="1491"/>
      <c r="O8" s="2678"/>
      <c r="P8" s="13"/>
    </row>
    <row r="9" spans="1:16">
      <c r="A9" s="1967"/>
      <c r="B9" s="13" t="s">
        <v>1458</v>
      </c>
      <c r="C9" s="13"/>
      <c r="D9" s="13"/>
      <c r="E9" s="13"/>
      <c r="F9" s="13"/>
      <c r="G9" s="1968"/>
      <c r="H9" s="13"/>
      <c r="I9" s="3055" t="s">
        <v>1459</v>
      </c>
      <c r="J9" s="13"/>
      <c r="K9" s="1491"/>
      <c r="L9" s="13"/>
      <c r="M9" s="13"/>
      <c r="N9" s="1491"/>
      <c r="O9" s="2678"/>
      <c r="P9" s="13"/>
    </row>
    <row r="10" spans="1:16">
      <c r="A10" s="2344"/>
      <c r="E10" s="13"/>
      <c r="F10" s="13"/>
      <c r="G10" s="1968"/>
      <c r="H10" s="13"/>
      <c r="I10" s="3055" t="s">
        <v>1460</v>
      </c>
      <c r="J10" s="13"/>
      <c r="K10" s="1491"/>
      <c r="L10" s="13"/>
      <c r="M10" s="13"/>
      <c r="N10" s="1491"/>
      <c r="O10" s="2678"/>
      <c r="P10" s="13"/>
    </row>
    <row r="11" spans="1:16">
      <c r="A11" s="1967" t="s">
        <v>2237</v>
      </c>
      <c r="B11" s="13" t="s">
        <v>2904</v>
      </c>
      <c r="E11" s="13"/>
      <c r="F11" s="13"/>
      <c r="G11" s="1968"/>
      <c r="H11" s="13"/>
      <c r="I11" s="3055" t="s">
        <v>2905</v>
      </c>
      <c r="J11" s="13"/>
      <c r="K11" s="1491"/>
      <c r="L11" s="13"/>
      <c r="M11" s="13"/>
      <c r="N11" s="1491"/>
      <c r="O11" s="2678"/>
      <c r="P11" s="13"/>
    </row>
    <row r="12" spans="1:16">
      <c r="A12" s="1967"/>
      <c r="B12" s="13" t="s">
        <v>2906</v>
      </c>
      <c r="E12" s="13"/>
      <c r="F12" s="13"/>
      <c r="G12" s="1968"/>
      <c r="H12" s="13"/>
      <c r="I12" s="3055" t="s">
        <v>3336</v>
      </c>
      <c r="J12" s="13"/>
      <c r="K12" s="1491"/>
      <c r="L12" s="13"/>
      <c r="M12" s="13"/>
      <c r="N12" s="1491"/>
      <c r="O12" s="2678"/>
      <c r="P12" s="13"/>
    </row>
    <row r="13" spans="1:16">
      <c r="A13" s="1967"/>
      <c r="B13" s="13"/>
      <c r="E13" s="13"/>
      <c r="F13" s="13"/>
      <c r="G13" s="1968"/>
      <c r="H13" s="13"/>
      <c r="I13" s="3055" t="s">
        <v>3337</v>
      </c>
      <c r="J13" s="13"/>
      <c r="K13" s="1491"/>
      <c r="L13" s="13"/>
      <c r="M13" s="13"/>
      <c r="N13" s="1491"/>
      <c r="O13" s="2678"/>
      <c r="P13" s="13"/>
    </row>
    <row r="14" spans="1:16">
      <c r="A14" s="1967" t="s">
        <v>2238</v>
      </c>
      <c r="B14" s="13" t="s">
        <v>3338</v>
      </c>
      <c r="C14" s="13"/>
      <c r="D14" s="13"/>
      <c r="E14" s="13"/>
      <c r="F14" s="13"/>
      <c r="G14" s="1968"/>
      <c r="H14" s="13"/>
      <c r="I14" s="3055" t="s">
        <v>3339</v>
      </c>
      <c r="J14" s="13"/>
      <c r="K14" s="1491"/>
      <c r="L14" s="13"/>
      <c r="M14" s="13"/>
      <c r="N14" s="1491"/>
      <c r="O14" s="2678"/>
      <c r="P14" s="13"/>
    </row>
    <row r="15" spans="1:16">
      <c r="A15" s="1967"/>
      <c r="B15" s="13" t="s">
        <v>3340</v>
      </c>
      <c r="C15" s="13"/>
      <c r="D15" s="13"/>
      <c r="E15" s="13"/>
      <c r="F15" s="13"/>
      <c r="G15" s="1968"/>
      <c r="H15" s="13"/>
      <c r="I15" s="3055" t="s">
        <v>3341</v>
      </c>
      <c r="J15" s="13"/>
      <c r="K15" s="1491"/>
      <c r="L15" s="13"/>
      <c r="M15" s="13"/>
      <c r="N15" s="1491"/>
      <c r="O15" s="2678"/>
      <c r="P15" s="13"/>
    </row>
    <row r="16" spans="1:16">
      <c r="A16" s="1967"/>
      <c r="B16" s="13" t="s">
        <v>3342</v>
      </c>
      <c r="C16" s="13"/>
      <c r="D16" s="13"/>
      <c r="E16" s="13"/>
      <c r="F16" s="13"/>
      <c r="G16" s="1968"/>
      <c r="H16" s="13"/>
      <c r="I16" s="3055" t="s">
        <v>3343</v>
      </c>
      <c r="J16" s="13"/>
      <c r="K16" s="1491"/>
      <c r="L16" s="13"/>
      <c r="M16" s="13"/>
      <c r="N16" s="1491"/>
      <c r="O16" s="2678"/>
      <c r="P16" s="13"/>
    </row>
    <row r="17" spans="1:16">
      <c r="A17" s="1967"/>
      <c r="B17" s="13" t="s">
        <v>3344</v>
      </c>
      <c r="C17" s="13"/>
      <c r="D17" s="13"/>
      <c r="E17" s="13"/>
      <c r="F17" s="13"/>
      <c r="G17" s="1968"/>
      <c r="H17" s="13"/>
      <c r="I17" s="3055" t="s">
        <v>3345</v>
      </c>
      <c r="J17" s="13"/>
      <c r="K17" s="1491"/>
      <c r="L17" s="13"/>
      <c r="M17" s="13"/>
      <c r="N17" s="1491"/>
      <c r="O17" s="2678"/>
      <c r="P17" s="13"/>
    </row>
    <row r="18" spans="1:16">
      <c r="A18" s="1967"/>
      <c r="B18" s="13" t="s">
        <v>3346</v>
      </c>
      <c r="C18" s="13"/>
      <c r="D18" s="13"/>
      <c r="E18" s="13"/>
      <c r="F18" s="13"/>
      <c r="G18" s="1968"/>
      <c r="H18" s="13"/>
      <c r="I18" s="3055" t="s">
        <v>3347</v>
      </c>
      <c r="J18" s="13"/>
      <c r="K18" s="1491"/>
      <c r="L18" s="13"/>
      <c r="M18" s="13"/>
      <c r="N18" s="1491"/>
      <c r="O18" s="2678"/>
      <c r="P18" s="13"/>
    </row>
    <row r="19" spans="1:16">
      <c r="A19" s="1967"/>
      <c r="B19" s="13" t="s">
        <v>3348</v>
      </c>
      <c r="C19" s="13"/>
      <c r="D19" s="13"/>
      <c r="E19" s="13"/>
      <c r="F19" s="13"/>
      <c r="G19" s="1968"/>
      <c r="H19" s="13"/>
      <c r="I19" s="3055" t="s">
        <v>3349</v>
      </c>
      <c r="J19" s="13"/>
      <c r="K19" s="1491"/>
      <c r="L19" s="13"/>
      <c r="M19" s="13"/>
      <c r="N19" s="1491"/>
      <c r="O19" s="2678"/>
      <c r="P19" s="13"/>
    </row>
    <row r="20" spans="1:16">
      <c r="A20" s="1967"/>
      <c r="B20" s="13" t="s">
        <v>3350</v>
      </c>
      <c r="C20" s="13"/>
      <c r="D20" s="13"/>
      <c r="E20" s="13"/>
      <c r="F20" s="13"/>
      <c r="G20" s="1968"/>
      <c r="H20" s="13"/>
      <c r="I20" s="3055" t="s">
        <v>3351</v>
      </c>
      <c r="J20" s="13"/>
      <c r="K20" s="1491"/>
      <c r="L20" s="13"/>
      <c r="M20" s="13"/>
      <c r="N20" s="1491"/>
      <c r="O20" s="2678"/>
      <c r="P20" s="13"/>
    </row>
    <row r="21" spans="1:16">
      <c r="A21" s="1967"/>
      <c r="B21" s="13" t="s">
        <v>3352</v>
      </c>
      <c r="C21" s="13"/>
      <c r="D21" s="13"/>
      <c r="E21" s="13"/>
      <c r="F21" s="13"/>
      <c r="G21" s="1968"/>
      <c r="H21" s="13"/>
      <c r="I21" s="3055" t="s">
        <v>3353</v>
      </c>
      <c r="J21" s="13"/>
      <c r="K21" s="1491"/>
      <c r="L21" s="13"/>
      <c r="M21" s="13"/>
      <c r="N21" s="1491"/>
      <c r="O21" s="2678"/>
      <c r="P21" s="13"/>
    </row>
    <row r="22" spans="1:16">
      <c r="A22" s="1967"/>
      <c r="B22" s="13" t="s">
        <v>3354</v>
      </c>
      <c r="C22" s="13"/>
      <c r="D22" s="13"/>
      <c r="E22" s="13"/>
      <c r="F22" s="13"/>
      <c r="G22" s="1968"/>
      <c r="H22" s="13"/>
      <c r="I22" s="3055" t="s">
        <v>3355</v>
      </c>
      <c r="J22" s="13"/>
      <c r="K22" s="1491"/>
      <c r="L22" s="13"/>
      <c r="M22" s="13"/>
      <c r="N22" s="1491"/>
      <c r="O22" s="2678"/>
      <c r="P22" s="13"/>
    </row>
    <row r="23" spans="1:16">
      <c r="A23" s="1967"/>
      <c r="B23" s="13" t="s">
        <v>2561</v>
      </c>
      <c r="C23" s="13"/>
      <c r="D23" s="13"/>
      <c r="E23" s="13"/>
      <c r="F23" s="13"/>
      <c r="G23" s="1968"/>
      <c r="H23" s="13"/>
      <c r="I23" s="3055" t="s">
        <v>2562</v>
      </c>
      <c r="J23" s="13"/>
      <c r="K23" s="1491"/>
      <c r="L23" s="13"/>
      <c r="M23" s="13"/>
      <c r="N23" s="1491"/>
      <c r="O23" s="2678"/>
      <c r="P23" s="13"/>
    </row>
    <row r="24" spans="1:16">
      <c r="A24" s="1967"/>
      <c r="B24" s="13" t="s">
        <v>2563</v>
      </c>
      <c r="C24" s="13"/>
      <c r="D24" s="13"/>
      <c r="E24" s="13"/>
      <c r="F24" s="13"/>
      <c r="G24" s="1968"/>
      <c r="H24" s="13"/>
      <c r="I24" s="3055" t="s">
        <v>2564</v>
      </c>
      <c r="J24" s="13"/>
      <c r="K24" s="1491"/>
      <c r="L24" s="13"/>
      <c r="M24" s="13"/>
      <c r="N24" s="1491"/>
      <c r="O24" s="2678"/>
      <c r="P24" s="13"/>
    </row>
    <row r="25" spans="1:16">
      <c r="A25" s="1967"/>
      <c r="B25" s="13" t="s">
        <v>2565</v>
      </c>
      <c r="C25" s="13"/>
      <c r="D25" s="13"/>
      <c r="E25" s="13"/>
      <c r="F25" s="13"/>
      <c r="G25" s="1968"/>
      <c r="H25" s="13"/>
      <c r="I25" s="3055" t="s">
        <v>2566</v>
      </c>
      <c r="J25" s="13"/>
      <c r="K25" s="1491"/>
      <c r="L25" s="13"/>
      <c r="M25" s="13"/>
      <c r="N25" s="1491"/>
      <c r="O25" s="2678"/>
      <c r="P25" s="13"/>
    </row>
    <row r="26" spans="1:16">
      <c r="A26" s="1967"/>
      <c r="B26" s="13" t="s">
        <v>2567</v>
      </c>
      <c r="C26" s="13"/>
      <c r="D26" s="13"/>
      <c r="E26" s="13"/>
      <c r="F26" s="13"/>
      <c r="G26" s="1968"/>
      <c r="H26" s="13"/>
      <c r="I26" s="3055" t="s">
        <v>2568</v>
      </c>
      <c r="J26" s="13"/>
      <c r="K26" s="1491"/>
      <c r="L26" s="13"/>
      <c r="M26" s="13"/>
      <c r="N26" s="1491"/>
      <c r="O26" s="2678"/>
      <c r="P26" s="13"/>
    </row>
    <row r="27" spans="1:16">
      <c r="A27" s="1967"/>
      <c r="B27" s="13" t="s">
        <v>2569</v>
      </c>
      <c r="C27" s="13"/>
      <c r="D27" s="13"/>
      <c r="E27" s="13"/>
      <c r="F27" s="13"/>
      <c r="G27" s="1968"/>
      <c r="H27" s="13"/>
      <c r="I27" s="3055" t="s">
        <v>2570</v>
      </c>
      <c r="J27" s="13"/>
      <c r="K27" s="1491"/>
      <c r="L27" s="13"/>
      <c r="M27" s="13"/>
      <c r="N27" s="1491"/>
      <c r="O27" s="2678"/>
      <c r="P27" s="13"/>
    </row>
    <row r="28" spans="1:16">
      <c r="A28" s="1967"/>
      <c r="B28" s="13" t="s">
        <v>3290</v>
      </c>
      <c r="C28" s="13"/>
      <c r="D28" s="13"/>
      <c r="E28" s="13"/>
      <c r="F28" s="13"/>
      <c r="G28" s="1968"/>
      <c r="H28" s="13"/>
      <c r="I28" s="3055" t="s">
        <v>3291</v>
      </c>
      <c r="J28" s="13"/>
      <c r="K28" s="1491"/>
      <c r="L28" s="13"/>
      <c r="M28" s="13"/>
      <c r="N28" s="1491"/>
      <c r="O28" s="2678"/>
      <c r="P28" s="13"/>
    </row>
    <row r="29" spans="1:16">
      <c r="A29" s="1967"/>
      <c r="B29" s="13" t="s">
        <v>3292</v>
      </c>
      <c r="C29" s="13"/>
      <c r="D29" s="13"/>
      <c r="E29" s="13"/>
      <c r="F29" s="13"/>
      <c r="G29" s="1968"/>
      <c r="H29" s="13"/>
      <c r="I29" s="3055" t="s">
        <v>3293</v>
      </c>
      <c r="J29" s="13"/>
      <c r="K29" s="1491"/>
      <c r="L29" s="13"/>
      <c r="M29" s="13"/>
      <c r="N29" s="1491"/>
      <c r="O29" s="2678"/>
      <c r="P29" s="13"/>
    </row>
    <row r="30" spans="1:16">
      <c r="A30" s="1967"/>
      <c r="B30" s="13" t="s">
        <v>3479</v>
      </c>
      <c r="C30" s="13"/>
      <c r="D30" s="13"/>
      <c r="E30" s="13"/>
      <c r="F30" s="13"/>
      <c r="G30" s="1968"/>
      <c r="H30" s="13"/>
      <c r="I30" s="3055" t="s">
        <v>3480</v>
      </c>
      <c r="J30" s="13"/>
      <c r="K30" s="1491"/>
      <c r="L30" s="13"/>
      <c r="M30" s="13"/>
      <c r="N30" s="1491"/>
      <c r="O30" s="2678"/>
      <c r="P30" s="13"/>
    </row>
    <row r="31" spans="1:16">
      <c r="A31" s="1967"/>
      <c r="B31" s="13" t="s">
        <v>3481</v>
      </c>
      <c r="C31" s="13"/>
      <c r="D31" s="13"/>
      <c r="E31" s="13"/>
      <c r="F31" s="13"/>
      <c r="G31" s="1968"/>
      <c r="H31" s="13"/>
      <c r="I31" s="3055" t="s">
        <v>3482</v>
      </c>
      <c r="J31" s="13"/>
      <c r="K31" s="1491"/>
      <c r="L31" s="13"/>
      <c r="M31" s="13"/>
      <c r="N31" s="1491"/>
      <c r="O31" s="2678"/>
      <c r="P31" s="13"/>
    </row>
    <row r="32" spans="1:16">
      <c r="A32" s="1967"/>
      <c r="B32" s="13" t="s">
        <v>3483</v>
      </c>
      <c r="C32" s="13"/>
      <c r="D32" s="13"/>
      <c r="E32" s="13"/>
      <c r="F32" s="13"/>
      <c r="G32" s="1968"/>
      <c r="H32" s="13"/>
      <c r="I32" s="3055" t="s">
        <v>3484</v>
      </c>
      <c r="J32" s="13"/>
      <c r="K32" s="1491"/>
      <c r="L32" s="13"/>
      <c r="M32" s="13"/>
      <c r="N32" s="1491"/>
      <c r="O32" s="2678"/>
      <c r="P32" s="13"/>
    </row>
    <row r="33" spans="1:16">
      <c r="A33" s="1967"/>
      <c r="B33" s="13" t="s">
        <v>3485</v>
      </c>
      <c r="C33" s="13"/>
      <c r="D33" s="13"/>
      <c r="E33" s="13"/>
      <c r="F33" s="13"/>
      <c r="G33" s="1968"/>
      <c r="H33" s="13"/>
      <c r="I33" s="3055"/>
      <c r="J33" s="13"/>
      <c r="K33" s="1491"/>
      <c r="L33" s="13"/>
      <c r="M33" s="13"/>
      <c r="N33" s="1491"/>
      <c r="O33" s="2678"/>
      <c r="P33" s="13"/>
    </row>
    <row r="34" spans="1:16">
      <c r="A34" s="2344"/>
      <c r="B34" s="13" t="s">
        <v>3486</v>
      </c>
      <c r="D34" s="13"/>
      <c r="E34" s="13"/>
      <c r="F34" s="13"/>
      <c r="G34" s="1968"/>
      <c r="H34" s="13"/>
      <c r="I34" s="3055"/>
      <c r="J34" s="13"/>
      <c r="K34" s="1491"/>
      <c r="L34" s="13"/>
      <c r="M34" s="13"/>
      <c r="N34" s="1491"/>
      <c r="O34" s="2678"/>
      <c r="P34" s="13"/>
    </row>
    <row r="35" spans="1:16">
      <c r="A35" s="2344"/>
      <c r="B35" s="13"/>
      <c r="D35" s="13"/>
      <c r="E35" s="13"/>
      <c r="F35" s="13"/>
      <c r="G35" s="1968"/>
      <c r="H35" s="13"/>
      <c r="I35" s="3055"/>
      <c r="J35" s="13"/>
      <c r="K35" s="1491"/>
      <c r="L35" s="13"/>
      <c r="M35" s="13"/>
      <c r="N35" s="1491"/>
      <c r="O35" s="2678"/>
      <c r="P35" s="13"/>
    </row>
    <row r="36" spans="1:16">
      <c r="A36" s="2074"/>
      <c r="B36" s="88"/>
      <c r="C36" s="81"/>
      <c r="D36" s="81"/>
      <c r="E36" s="87"/>
      <c r="F36" s="88"/>
      <c r="G36" s="2225" t="s">
        <v>3487</v>
      </c>
      <c r="H36" s="87"/>
      <c r="I36" s="2357"/>
      <c r="J36" s="416" t="s">
        <v>3488</v>
      </c>
      <c r="K36" s="1516"/>
      <c r="L36" s="284"/>
      <c r="M36" s="313"/>
      <c r="N36" s="1510"/>
      <c r="O36" s="2215"/>
      <c r="P36" s="13"/>
    </row>
    <row r="37" spans="1:16">
      <c r="A37" s="1967"/>
      <c r="B37" s="90" t="s">
        <v>3489</v>
      </c>
      <c r="C37" s="80"/>
      <c r="D37" s="80"/>
      <c r="E37" s="246" t="s">
        <v>3490</v>
      </c>
      <c r="F37" s="245" t="s">
        <v>3491</v>
      </c>
      <c r="G37" s="2268" t="s">
        <v>3491</v>
      </c>
      <c r="H37" s="525" t="s">
        <v>3491</v>
      </c>
      <c r="I37" s="2353"/>
      <c r="J37" s="81"/>
      <c r="K37" s="1510"/>
      <c r="L37" s="87"/>
      <c r="M37" s="81"/>
      <c r="N37" s="1476"/>
      <c r="O37" s="2224"/>
      <c r="P37" s="13"/>
    </row>
    <row r="38" spans="1:16">
      <c r="A38" s="1969" t="s">
        <v>1686</v>
      </c>
      <c r="B38" s="90" t="s">
        <v>3492</v>
      </c>
      <c r="C38" s="80"/>
      <c r="D38" s="247" t="s">
        <v>3493</v>
      </c>
      <c r="E38" s="246" t="s">
        <v>3494</v>
      </c>
      <c r="F38" s="245" t="s">
        <v>3495</v>
      </c>
      <c r="G38" s="2200" t="s">
        <v>3496</v>
      </c>
      <c r="H38" s="246" t="s">
        <v>3496</v>
      </c>
      <c r="I38" s="2358" t="s">
        <v>3497</v>
      </c>
      <c r="J38" s="247" t="s">
        <v>3498</v>
      </c>
      <c r="K38" s="1517" t="s">
        <v>3499</v>
      </c>
      <c r="L38" s="16" t="s">
        <v>3500</v>
      </c>
      <c r="M38" s="342"/>
      <c r="N38" s="1517" t="s">
        <v>3501</v>
      </c>
      <c r="O38" s="2200" t="s">
        <v>1686</v>
      </c>
      <c r="P38" s="246"/>
    </row>
    <row r="39" spans="1:16">
      <c r="A39" s="1969" t="s">
        <v>1689</v>
      </c>
      <c r="B39" s="90" t="s">
        <v>3502</v>
      </c>
      <c r="C39" s="80"/>
      <c r="D39" s="247" t="s">
        <v>3503</v>
      </c>
      <c r="E39" s="246" t="s">
        <v>3504</v>
      </c>
      <c r="F39" s="245" t="s">
        <v>3505</v>
      </c>
      <c r="G39" s="2200" t="s">
        <v>3506</v>
      </c>
      <c r="H39" s="246" t="s">
        <v>3507</v>
      </c>
      <c r="I39" s="2358" t="s">
        <v>3508</v>
      </c>
      <c r="J39" s="247" t="s">
        <v>3509</v>
      </c>
      <c r="K39" s="1517" t="s">
        <v>3509</v>
      </c>
      <c r="L39" s="16" t="s">
        <v>3509</v>
      </c>
      <c r="M39" s="342"/>
      <c r="N39" s="1517" t="s">
        <v>3510</v>
      </c>
      <c r="O39" s="2200" t="s">
        <v>1689</v>
      </c>
      <c r="P39" s="246"/>
    </row>
    <row r="40" spans="1:16">
      <c r="A40" s="1970"/>
      <c r="B40" s="92"/>
      <c r="C40" s="101" t="s">
        <v>2935</v>
      </c>
      <c r="D40" s="344" t="s">
        <v>2936</v>
      </c>
      <c r="E40" s="524" t="s">
        <v>2937</v>
      </c>
      <c r="F40" s="277" t="s">
        <v>2938</v>
      </c>
      <c r="G40" s="2201" t="s">
        <v>2268</v>
      </c>
      <c r="H40" s="524" t="s">
        <v>2269</v>
      </c>
      <c r="I40" s="3056" t="s">
        <v>2270</v>
      </c>
      <c r="J40" s="344" t="s">
        <v>2271</v>
      </c>
      <c r="K40" s="1506" t="s">
        <v>2272</v>
      </c>
      <c r="L40" s="74" t="s">
        <v>2273</v>
      </c>
      <c r="M40" s="267"/>
      <c r="N40" s="1506" t="s">
        <v>2274</v>
      </c>
      <c r="O40" s="2131"/>
      <c r="P40" s="13"/>
    </row>
    <row r="41" spans="1:16">
      <c r="A41" s="1970">
        <v>1</v>
      </c>
      <c r="B41" s="92"/>
      <c r="C41" s="101"/>
      <c r="D41" s="101"/>
      <c r="E41" s="101"/>
      <c r="F41" s="101"/>
      <c r="G41" s="2029"/>
      <c r="H41" s="76"/>
      <c r="I41" s="3057"/>
      <c r="J41" s="101"/>
      <c r="K41" s="1518"/>
      <c r="L41" s="3687"/>
      <c r="M41" s="3688"/>
      <c r="N41" s="1665"/>
      <c r="O41" s="2131">
        <v>1</v>
      </c>
      <c r="P41" s="13"/>
    </row>
    <row r="42" spans="1:16">
      <c r="A42" s="1970">
        <v>2</v>
      </c>
      <c r="B42" s="92" t="s">
        <v>5423</v>
      </c>
      <c r="C42" s="101"/>
      <c r="D42" s="101"/>
      <c r="E42" s="101"/>
      <c r="F42" s="101"/>
      <c r="G42" s="2029"/>
      <c r="H42" s="76"/>
      <c r="I42" s="3057"/>
      <c r="J42" s="101"/>
      <c r="K42" s="1518"/>
      <c r="L42" s="3683"/>
      <c r="M42" s="3684"/>
      <c r="N42" s="1665"/>
      <c r="O42" s="2131">
        <v>2</v>
      </c>
      <c r="P42" s="13"/>
    </row>
    <row r="43" spans="1:16">
      <c r="A43" s="1970">
        <v>3</v>
      </c>
      <c r="B43" s="92" t="s">
        <v>4576</v>
      </c>
      <c r="C43" s="101"/>
      <c r="D43" s="101" t="s">
        <v>5195</v>
      </c>
      <c r="E43" s="344" t="s">
        <v>5430</v>
      </c>
      <c r="F43" s="101"/>
      <c r="G43" s="2029"/>
      <c r="H43" s="76"/>
      <c r="I43" s="3057">
        <v>0</v>
      </c>
      <c r="J43" s="101"/>
      <c r="K43" s="1518">
        <v>0</v>
      </c>
      <c r="L43" s="3683"/>
      <c r="M43" s="3684"/>
      <c r="N43" s="1518">
        <f t="shared" ref="N43:N48" si="0">SUM(J43:M43)</f>
        <v>0</v>
      </c>
      <c r="O43" s="2131">
        <v>3</v>
      </c>
      <c r="P43" s="13"/>
    </row>
    <row r="44" spans="1:16">
      <c r="A44" s="1970">
        <v>4</v>
      </c>
      <c r="B44" s="92" t="s">
        <v>5424</v>
      </c>
      <c r="C44" s="101"/>
      <c r="D44" s="101" t="s">
        <v>5195</v>
      </c>
      <c r="E44" s="344" t="s">
        <v>5431</v>
      </c>
      <c r="F44" s="101"/>
      <c r="G44" s="2029"/>
      <c r="H44" s="76"/>
      <c r="I44" s="3057">
        <v>47.478000000000002</v>
      </c>
      <c r="J44" s="101"/>
      <c r="K44" s="1518">
        <v>9138</v>
      </c>
      <c r="L44" s="3683"/>
      <c r="M44" s="3684"/>
      <c r="N44" s="1518">
        <f t="shared" si="0"/>
        <v>9138</v>
      </c>
      <c r="O44" s="2131">
        <v>4</v>
      </c>
      <c r="P44" s="13"/>
    </row>
    <row r="45" spans="1:16">
      <c r="A45" s="1970">
        <v>5</v>
      </c>
      <c r="B45" s="92" t="s">
        <v>5425</v>
      </c>
      <c r="C45" s="101"/>
      <c r="D45" s="101" t="s">
        <v>5195</v>
      </c>
      <c r="E45" s="344" t="s">
        <v>5432</v>
      </c>
      <c r="F45" s="101"/>
      <c r="G45" s="2029"/>
      <c r="H45" s="76"/>
      <c r="I45" s="3057">
        <v>1.204</v>
      </c>
      <c r="J45" s="101"/>
      <c r="K45" s="1518">
        <v>421</v>
      </c>
      <c r="L45" s="3683"/>
      <c r="M45" s="3684"/>
      <c r="N45" s="1518">
        <f t="shared" si="0"/>
        <v>421</v>
      </c>
      <c r="O45" s="2131">
        <v>5</v>
      </c>
      <c r="P45" s="13"/>
    </row>
    <row r="46" spans="1:16">
      <c r="A46" s="1970">
        <v>6</v>
      </c>
      <c r="B46" s="92" t="s">
        <v>5426</v>
      </c>
      <c r="C46" s="101"/>
      <c r="D46" s="101" t="s">
        <v>5195</v>
      </c>
      <c r="E46" s="344" t="s">
        <v>5433</v>
      </c>
      <c r="F46" s="101"/>
      <c r="G46" s="2029"/>
      <c r="H46" s="76"/>
      <c r="I46" s="3057">
        <v>253.16200000000001</v>
      </c>
      <c r="J46" s="101"/>
      <c r="K46" s="1518">
        <v>36181</v>
      </c>
      <c r="L46" s="3683"/>
      <c r="M46" s="3684"/>
      <c r="N46" s="1518">
        <f t="shared" si="0"/>
        <v>36181</v>
      </c>
      <c r="O46" s="2131">
        <v>6</v>
      </c>
      <c r="P46" s="13"/>
    </row>
    <row r="47" spans="1:16">
      <c r="A47" s="1970">
        <v>7</v>
      </c>
      <c r="B47" s="92" t="s">
        <v>5427</v>
      </c>
      <c r="C47" s="101"/>
      <c r="D47" s="101" t="s">
        <v>5195</v>
      </c>
      <c r="E47" s="344" t="s">
        <v>5434</v>
      </c>
      <c r="F47" s="101"/>
      <c r="G47" s="2029"/>
      <c r="H47" s="76"/>
      <c r="I47" s="3057">
        <v>4968.6970000000001</v>
      </c>
      <c r="J47" s="101"/>
      <c r="K47" s="1518">
        <v>563954</v>
      </c>
      <c r="L47" s="3683"/>
      <c r="M47" s="3684"/>
      <c r="N47" s="1518">
        <f t="shared" si="0"/>
        <v>563954</v>
      </c>
      <c r="O47" s="2131">
        <v>7</v>
      </c>
      <c r="P47" s="13"/>
    </row>
    <row r="48" spans="1:16">
      <c r="A48" s="1970">
        <v>8</v>
      </c>
      <c r="B48" s="92" t="s">
        <v>5428</v>
      </c>
      <c r="C48" s="101"/>
      <c r="D48" s="101" t="s">
        <v>5195</v>
      </c>
      <c r="E48" s="344" t="s">
        <v>5435</v>
      </c>
      <c r="F48" s="101"/>
      <c r="G48" s="2029"/>
      <c r="H48" s="76"/>
      <c r="I48" s="3057">
        <v>422.03300000000002</v>
      </c>
      <c r="J48" s="101"/>
      <c r="K48" s="1518">
        <v>64188</v>
      </c>
      <c r="L48" s="3685"/>
      <c r="M48" s="3686"/>
      <c r="N48" s="1518">
        <f t="shared" si="0"/>
        <v>64188</v>
      </c>
      <c r="O48" s="2131">
        <v>8</v>
      </c>
      <c r="P48" s="13"/>
    </row>
    <row r="49" spans="1:16">
      <c r="A49" s="1970">
        <v>9</v>
      </c>
      <c r="B49" s="92" t="s">
        <v>6082</v>
      </c>
      <c r="C49" s="101"/>
      <c r="D49" s="101"/>
      <c r="E49" s="344"/>
      <c r="F49" s="101"/>
      <c r="G49" s="2029"/>
      <c r="H49" s="76"/>
      <c r="I49" s="3057"/>
      <c r="J49" s="101"/>
      <c r="K49" s="1518"/>
      <c r="L49" s="3685"/>
      <c r="M49" s="3686"/>
      <c r="N49" s="1518">
        <f>SUM(J49:M49)</f>
        <v>0</v>
      </c>
      <c r="O49" s="2131">
        <v>9</v>
      </c>
      <c r="P49" s="13"/>
    </row>
    <row r="50" spans="1:16" ht="15" customHeight="1">
      <c r="A50" s="1970">
        <v>10</v>
      </c>
      <c r="B50" s="92" t="s">
        <v>5429</v>
      </c>
      <c r="C50" s="101"/>
      <c r="D50" s="101" t="s">
        <v>5208</v>
      </c>
      <c r="E50" s="344" t="s">
        <v>5297</v>
      </c>
      <c r="F50" s="101"/>
      <c r="G50" s="2029"/>
      <c r="H50" s="76"/>
      <c r="I50" s="3057">
        <v>0</v>
      </c>
      <c r="J50" s="101"/>
      <c r="K50" s="1518">
        <v>0</v>
      </c>
      <c r="L50" s="3685"/>
      <c r="M50" s="3686"/>
      <c r="N50" s="1518"/>
      <c r="O50" s="2131">
        <v>10</v>
      </c>
      <c r="P50" s="13"/>
    </row>
    <row r="51" spans="1:16">
      <c r="A51" s="1970">
        <v>11</v>
      </c>
      <c r="B51" s="92"/>
      <c r="C51" s="101"/>
      <c r="D51" s="101"/>
      <c r="E51" s="101"/>
      <c r="F51" s="101"/>
      <c r="G51" s="2029"/>
      <c r="H51" s="76"/>
      <c r="I51" s="3057"/>
      <c r="J51" s="101"/>
      <c r="K51" s="1518"/>
      <c r="L51" s="3685"/>
      <c r="M51" s="3686"/>
      <c r="N51" s="1518"/>
      <c r="O51" s="2131">
        <v>11</v>
      </c>
      <c r="P51" s="13"/>
    </row>
    <row r="52" spans="1:16">
      <c r="A52" s="1970">
        <v>12</v>
      </c>
      <c r="B52" s="92" t="s">
        <v>4577</v>
      </c>
      <c r="C52" s="101"/>
      <c r="D52" s="101"/>
      <c r="E52" s="101"/>
      <c r="F52" s="101"/>
      <c r="G52" s="2029"/>
      <c r="H52" s="76"/>
      <c r="I52" s="3058">
        <f>SUM(I43:I50)</f>
        <v>5692.5740000000005</v>
      </c>
      <c r="J52" s="76"/>
      <c r="K52" s="1704">
        <f>SUM(K43:K50)</f>
        <v>673882</v>
      </c>
      <c r="L52" s="3685"/>
      <c r="M52" s="3686"/>
      <c r="N52" s="1518">
        <f>SUM(J52:M52)</f>
        <v>673882</v>
      </c>
      <c r="O52" s="2131">
        <v>12</v>
      </c>
      <c r="P52" s="13"/>
    </row>
    <row r="53" spans="1:16">
      <c r="A53" s="1970">
        <v>13</v>
      </c>
      <c r="B53" s="92" t="s">
        <v>4578</v>
      </c>
      <c r="C53" s="101"/>
      <c r="D53" s="101"/>
      <c r="E53" s="101"/>
      <c r="F53" s="101"/>
      <c r="G53" s="2029"/>
      <c r="H53" s="76"/>
      <c r="I53" s="2359">
        <f>I50</f>
        <v>0</v>
      </c>
      <c r="J53" s="76"/>
      <c r="K53" s="1718">
        <f>K50</f>
        <v>0</v>
      </c>
      <c r="L53" s="3685">
        <f>L49</f>
        <v>0</v>
      </c>
      <c r="M53" s="3686"/>
      <c r="N53" s="1718">
        <f>SUM(J53:M53)</f>
        <v>0</v>
      </c>
      <c r="O53" s="2131">
        <v>13</v>
      </c>
      <c r="P53" s="13"/>
    </row>
    <row r="54" spans="1:16" ht="15.75" thickBot="1">
      <c r="A54" s="1980">
        <v>14</v>
      </c>
      <c r="B54" s="2345" t="s">
        <v>2253</v>
      </c>
      <c r="C54" s="2346"/>
      <c r="D54" s="2347"/>
      <c r="E54" s="2348"/>
      <c r="F54" s="2349"/>
      <c r="G54" s="2350"/>
      <c r="H54" s="420"/>
      <c r="I54" s="2360">
        <f>SUM(I41:I51)</f>
        <v>5692.5740000000005</v>
      </c>
      <c r="J54" s="2232">
        <f>SUM(J41:J51)</f>
        <v>0</v>
      </c>
      <c r="K54" s="2361">
        <f>SUM(K41:K51)</f>
        <v>673882</v>
      </c>
      <c r="L54" s="3681">
        <f>SUM(L41:M51)</f>
        <v>0</v>
      </c>
      <c r="M54" s="3682"/>
      <c r="N54" s="2362">
        <f>SUM(N41:N51)</f>
        <v>673882</v>
      </c>
      <c r="O54" s="2363">
        <v>14</v>
      </c>
      <c r="P54" s="13"/>
    </row>
    <row r="55" spans="1:16">
      <c r="A55" s="16"/>
      <c r="B55" s="16"/>
      <c r="C55" s="16"/>
      <c r="D55" s="16"/>
      <c r="E55" s="16"/>
      <c r="F55" s="16"/>
      <c r="G55" s="16"/>
      <c r="H55" s="16"/>
      <c r="I55" s="1501"/>
      <c r="J55" s="16"/>
      <c r="K55" s="1501"/>
      <c r="L55" s="16"/>
      <c r="M55" s="16"/>
      <c r="N55" s="1501"/>
      <c r="O55" s="16"/>
      <c r="P55" s="16"/>
    </row>
    <row r="56" spans="1:16">
      <c r="A56" s="17" t="s">
        <v>3511</v>
      </c>
      <c r="B56" s="16"/>
      <c r="C56" s="16"/>
      <c r="D56" s="16"/>
      <c r="F56" s="16"/>
      <c r="G56" s="16"/>
      <c r="H56" s="16"/>
      <c r="I56" s="1500" t="str">
        <f>A56</f>
        <v>FERC FORM NO.1 (REVISED. 12-90) NYPSC Modified-96</v>
      </c>
      <c r="J56" s="13"/>
      <c r="K56" s="1520"/>
      <c r="L56" s="13"/>
      <c r="M56" s="13"/>
      <c r="N56" s="1500"/>
      <c r="O56" s="231" t="s">
        <v>3512</v>
      </c>
      <c r="P56" s="231"/>
    </row>
    <row r="57" spans="1:16">
      <c r="A57" s="16" t="s">
        <v>3513</v>
      </c>
      <c r="B57" s="16"/>
      <c r="C57" s="16"/>
      <c r="D57" s="16"/>
      <c r="E57" s="16"/>
      <c r="F57" s="16"/>
      <c r="G57" s="16"/>
      <c r="H57" s="16"/>
      <c r="I57" s="3680" t="s">
        <v>3514</v>
      </c>
      <c r="J57" s="3680"/>
      <c r="K57" s="3680"/>
      <c r="L57" s="3680"/>
      <c r="M57" s="3680"/>
      <c r="N57" s="3680"/>
      <c r="O57" s="3680"/>
      <c r="P57" s="16"/>
    </row>
    <row r="58" spans="1:16">
      <c r="A58" s="16"/>
      <c r="B58" s="16"/>
      <c r="C58" s="16"/>
      <c r="D58" s="16"/>
      <c r="E58" s="16"/>
      <c r="F58" s="16"/>
      <c r="G58" s="16"/>
      <c r="H58" s="16"/>
      <c r="I58" s="1500"/>
      <c r="J58" s="13"/>
      <c r="K58" s="1500"/>
      <c r="L58" s="13"/>
      <c r="M58" s="13"/>
      <c r="N58" s="1500"/>
      <c r="O58" s="13"/>
      <c r="P58" s="13"/>
    </row>
    <row r="59" spans="1:16">
      <c r="A59" s="16"/>
      <c r="B59" s="16"/>
      <c r="C59" s="16"/>
      <c r="D59" s="16"/>
      <c r="E59" s="16"/>
      <c r="F59" s="16"/>
      <c r="G59" s="16"/>
      <c r="H59" s="16"/>
      <c r="I59" s="1500"/>
      <c r="J59" s="13"/>
      <c r="K59" s="1500"/>
      <c r="L59" s="13"/>
      <c r="M59" s="13"/>
      <c r="N59" s="1500"/>
      <c r="O59" s="13"/>
      <c r="P59" s="13"/>
    </row>
    <row r="60" spans="1:16">
      <c r="A60" s="16"/>
      <c r="B60" s="16"/>
      <c r="C60" s="16"/>
      <c r="D60" s="16"/>
      <c r="E60" s="16"/>
      <c r="F60" s="16"/>
      <c r="G60" s="16"/>
      <c r="H60" s="16"/>
      <c r="I60" s="1500"/>
      <c r="J60" s="13"/>
      <c r="K60" s="1500"/>
      <c r="L60" s="13"/>
      <c r="M60" s="13"/>
      <c r="N60" s="1500"/>
      <c r="O60" s="13"/>
      <c r="P60" s="13"/>
    </row>
    <row r="61" spans="1:16" ht="15.75">
      <c r="A61" s="70" t="s">
        <v>401</v>
      </c>
      <c r="B61" s="709"/>
      <c r="C61" s="16"/>
      <c r="D61" s="16"/>
      <c r="E61" s="16"/>
      <c r="F61" s="16"/>
      <c r="G61" s="16"/>
      <c r="H61" s="16"/>
      <c r="I61" s="1705"/>
      <c r="J61" s="1697"/>
      <c r="K61" s="1705"/>
      <c r="L61" s="13"/>
      <c r="M61" s="13"/>
      <c r="N61" s="1500"/>
      <c r="O61" s="13"/>
      <c r="P61" s="13"/>
    </row>
    <row r="62" spans="1:16" ht="15.75">
      <c r="A62" s="70"/>
      <c r="B62" s="709"/>
      <c r="C62" s="16"/>
      <c r="D62" s="16"/>
      <c r="E62" s="16"/>
      <c r="F62" s="16"/>
      <c r="G62" s="16"/>
      <c r="H62" s="16"/>
      <c r="I62" s="1500"/>
      <c r="J62" s="13"/>
      <c r="K62" s="1500"/>
      <c r="L62" s="13"/>
      <c r="M62" s="13"/>
      <c r="N62" s="1500"/>
      <c r="O62" s="13"/>
      <c r="P62" s="13"/>
    </row>
    <row r="63" spans="1:16" ht="15.75" thickBot="1">
      <c r="A63" s="71" t="str">
        <f>'Data Sheet'!$C$25</f>
        <v xml:space="preserve">Niagara Mohawk Power Corporation </v>
      </c>
      <c r="B63" s="16"/>
      <c r="C63" s="16"/>
      <c r="D63" s="16"/>
      <c r="E63" s="16"/>
      <c r="F63" s="756" t="str">
        <f>'Data Sheet'!$C$40</f>
        <v>April 30, 2025</v>
      </c>
      <c r="G63" t="str">
        <f>'Data Sheet'!$C$38</f>
        <v>December 31, 2024</v>
      </c>
      <c r="H63" s="16"/>
      <c r="I63" s="71" t="str">
        <f>'Data Sheet'!$C$25</f>
        <v xml:space="preserve">Niagara Mohawk Power Corporation </v>
      </c>
      <c r="J63" s="13"/>
      <c r="K63" s="1500"/>
      <c r="L63" s="756" t="str">
        <f>'Data Sheet'!$C$40</f>
        <v>April 30, 2025</v>
      </c>
      <c r="M63" s="13"/>
      <c r="N63" s="1520" t="str">
        <f>'Data Sheet'!$C$38</f>
        <v>December 31, 2024</v>
      </c>
      <c r="O63" s="13"/>
      <c r="P63" s="13"/>
    </row>
    <row r="64" spans="1:16">
      <c r="A64" s="31"/>
      <c r="B64" s="66"/>
      <c r="C64" s="66"/>
      <c r="D64" s="66"/>
      <c r="E64" s="66"/>
      <c r="F64" s="66"/>
      <c r="G64" s="66"/>
      <c r="H64" s="67"/>
      <c r="I64" s="1524"/>
      <c r="J64" s="66"/>
      <c r="K64" s="1521"/>
      <c r="L64" s="66"/>
      <c r="M64" s="66"/>
      <c r="N64" s="1521"/>
      <c r="O64" s="67"/>
      <c r="P64" s="13"/>
    </row>
    <row r="65" spans="1:16">
      <c r="A65" s="129" t="s">
        <v>1451</v>
      </c>
      <c r="B65" s="74"/>
      <c r="C65" s="74"/>
      <c r="D65" s="74"/>
      <c r="E65" s="74"/>
      <c r="F65" s="74"/>
      <c r="G65" s="74"/>
      <c r="H65" s="376"/>
      <c r="I65" s="1529" t="s">
        <v>1452</v>
      </c>
      <c r="J65" s="284"/>
      <c r="K65" s="1516"/>
      <c r="L65" s="284"/>
      <c r="M65" s="284"/>
      <c r="N65" s="1516"/>
      <c r="O65" s="72"/>
      <c r="P65" s="13"/>
    </row>
    <row r="66" spans="1:16">
      <c r="A66" s="86"/>
      <c r="B66" s="88"/>
      <c r="C66" s="81"/>
      <c r="D66" s="81"/>
      <c r="E66" s="87"/>
      <c r="F66" s="88"/>
      <c r="G66" s="88" t="s">
        <v>3487</v>
      </c>
      <c r="H66" s="84"/>
      <c r="I66" s="1526"/>
      <c r="J66" s="87"/>
      <c r="K66" s="1515" t="s">
        <v>3515</v>
      </c>
      <c r="L66" s="87"/>
      <c r="M66" s="81"/>
      <c r="N66" s="1510"/>
      <c r="O66" s="84"/>
      <c r="P66" s="13"/>
    </row>
    <row r="67" spans="1:16">
      <c r="A67" s="71"/>
      <c r="B67" s="90" t="s">
        <v>3489</v>
      </c>
      <c r="C67" s="80"/>
      <c r="D67" s="80"/>
      <c r="E67" s="246" t="s">
        <v>3490</v>
      </c>
      <c r="F67" s="245" t="s">
        <v>3491</v>
      </c>
      <c r="G67" s="526" t="s">
        <v>3491</v>
      </c>
      <c r="H67" s="278" t="s">
        <v>3491</v>
      </c>
      <c r="I67" s="1525"/>
      <c r="J67" s="81"/>
      <c r="K67" s="1510"/>
      <c r="L67" s="87"/>
      <c r="M67" s="81"/>
      <c r="N67" s="1476"/>
      <c r="O67" s="82"/>
      <c r="P67" s="13"/>
    </row>
    <row r="68" spans="1:16">
      <c r="A68" s="196" t="s">
        <v>1686</v>
      </c>
      <c r="B68" s="90" t="s">
        <v>3492</v>
      </c>
      <c r="C68" s="80"/>
      <c r="D68" s="247" t="s">
        <v>3493</v>
      </c>
      <c r="E68" s="246" t="s">
        <v>3494</v>
      </c>
      <c r="F68" s="245" t="s">
        <v>3495</v>
      </c>
      <c r="G68" s="245" t="s">
        <v>3496</v>
      </c>
      <c r="H68" s="195" t="s">
        <v>3496</v>
      </c>
      <c r="I68" s="1527" t="s">
        <v>3497</v>
      </c>
      <c r="J68" s="247" t="s">
        <v>3498</v>
      </c>
      <c r="K68" s="1517" t="s">
        <v>3499</v>
      </c>
      <c r="L68" s="16" t="s">
        <v>3500</v>
      </c>
      <c r="M68" s="342"/>
      <c r="N68" s="1517" t="s">
        <v>3501</v>
      </c>
      <c r="O68" s="195" t="s">
        <v>1686</v>
      </c>
      <c r="P68" s="246"/>
    </row>
    <row r="69" spans="1:16">
      <c r="A69" s="196" t="s">
        <v>1689</v>
      </c>
      <c r="B69" s="90" t="s">
        <v>3502</v>
      </c>
      <c r="C69" s="80"/>
      <c r="D69" s="247" t="s">
        <v>3503</v>
      </c>
      <c r="E69" s="246" t="s">
        <v>3504</v>
      </c>
      <c r="F69" s="245" t="s">
        <v>3505</v>
      </c>
      <c r="G69" s="245" t="s">
        <v>3506</v>
      </c>
      <c r="H69" s="195" t="s">
        <v>3507</v>
      </c>
      <c r="I69" s="1527" t="s">
        <v>3508</v>
      </c>
      <c r="J69" s="247" t="s">
        <v>3509</v>
      </c>
      <c r="K69" s="1517" t="s">
        <v>3509</v>
      </c>
      <c r="L69" s="16" t="s">
        <v>3509</v>
      </c>
      <c r="M69" s="342"/>
      <c r="N69" s="1517" t="s">
        <v>3510</v>
      </c>
      <c r="O69" s="195" t="s">
        <v>1689</v>
      </c>
      <c r="P69" s="246"/>
    </row>
    <row r="70" spans="1:16">
      <c r="A70" s="73"/>
      <c r="B70" s="92"/>
      <c r="C70" s="101" t="s">
        <v>2935</v>
      </c>
      <c r="D70" s="344" t="s">
        <v>2936</v>
      </c>
      <c r="E70" s="524" t="s">
        <v>2937</v>
      </c>
      <c r="F70" s="277" t="s">
        <v>2938</v>
      </c>
      <c r="G70" s="277" t="s">
        <v>2268</v>
      </c>
      <c r="H70" s="198" t="s">
        <v>2269</v>
      </c>
      <c r="I70" s="1528" t="s">
        <v>2270</v>
      </c>
      <c r="J70" s="344" t="s">
        <v>2271</v>
      </c>
      <c r="K70" s="1506" t="s">
        <v>2272</v>
      </c>
      <c r="L70" s="74" t="s">
        <v>2273</v>
      </c>
      <c r="M70" s="267"/>
      <c r="N70" s="1506" t="s">
        <v>2274</v>
      </c>
      <c r="O70" s="94"/>
      <c r="P70" s="13"/>
    </row>
    <row r="71" spans="1:16">
      <c r="A71" s="73">
        <v>1</v>
      </c>
      <c r="B71" s="92"/>
      <c r="C71" s="101"/>
      <c r="D71" s="101"/>
      <c r="E71" s="76"/>
      <c r="F71" s="92"/>
      <c r="G71" s="92"/>
      <c r="H71" s="94"/>
      <c r="I71" s="1530"/>
      <c r="J71" s="274"/>
      <c r="K71" s="1518"/>
      <c r="L71" s="388"/>
      <c r="M71" s="274"/>
      <c r="N71" s="1518">
        <f>SUM(J71:L71)</f>
        <v>0</v>
      </c>
      <c r="O71" s="94">
        <v>1</v>
      </c>
      <c r="P71" s="13"/>
    </row>
    <row r="72" spans="1:16">
      <c r="A72" s="73">
        <v>2</v>
      </c>
      <c r="B72" s="92"/>
      <c r="C72" s="101"/>
      <c r="D72" s="101"/>
      <c r="E72" s="76"/>
      <c r="F72" s="92"/>
      <c r="G72" s="92"/>
      <c r="H72" s="94"/>
      <c r="I72" s="1530"/>
      <c r="J72" s="390"/>
      <c r="K72" s="1518"/>
      <c r="L72" s="391"/>
      <c r="M72" s="390"/>
      <c r="N72" s="1518">
        <f t="shared" ref="N72:N120" si="1">SUM(J72:M72)</f>
        <v>0</v>
      </c>
      <c r="O72" s="94">
        <v>2</v>
      </c>
      <c r="P72" s="13"/>
    </row>
    <row r="73" spans="1:16">
      <c r="A73" s="73">
        <v>3</v>
      </c>
      <c r="B73" s="92"/>
      <c r="C73" s="101"/>
      <c r="D73" s="101"/>
      <c r="E73" s="76"/>
      <c r="F73" s="92"/>
      <c r="G73" s="92"/>
      <c r="H73" s="94"/>
      <c r="I73" s="1530"/>
      <c r="J73" s="390"/>
      <c r="K73" s="1518"/>
      <c r="L73" s="391"/>
      <c r="M73" s="390"/>
      <c r="N73" s="1518">
        <f t="shared" si="1"/>
        <v>0</v>
      </c>
      <c r="O73" s="94">
        <v>3</v>
      </c>
      <c r="P73" s="13"/>
    </row>
    <row r="74" spans="1:16">
      <c r="A74" s="73">
        <v>4</v>
      </c>
      <c r="B74" s="92"/>
      <c r="C74" s="101"/>
      <c r="D74" s="101"/>
      <c r="E74" s="76"/>
      <c r="F74" s="92"/>
      <c r="G74" s="92"/>
      <c r="H74" s="94"/>
      <c r="I74" s="1530"/>
      <c r="J74" s="390"/>
      <c r="K74" s="1518"/>
      <c r="L74" s="391"/>
      <c r="M74" s="390"/>
      <c r="N74" s="1518">
        <f t="shared" si="1"/>
        <v>0</v>
      </c>
      <c r="O74" s="94">
        <v>4</v>
      </c>
      <c r="P74" s="13"/>
    </row>
    <row r="75" spans="1:16">
      <c r="A75" s="73">
        <v>5</v>
      </c>
      <c r="B75" s="92"/>
      <c r="C75" s="101"/>
      <c r="D75" s="101"/>
      <c r="E75" s="76"/>
      <c r="F75" s="92"/>
      <c r="G75" s="92"/>
      <c r="H75" s="94"/>
      <c r="I75" s="1530"/>
      <c r="J75" s="390"/>
      <c r="K75" s="1518"/>
      <c r="L75" s="391"/>
      <c r="M75" s="390"/>
      <c r="N75" s="1518">
        <f t="shared" si="1"/>
        <v>0</v>
      </c>
      <c r="O75" s="94">
        <v>5</v>
      </c>
      <c r="P75" s="13"/>
    </row>
    <row r="76" spans="1:16">
      <c r="A76" s="73">
        <v>6</v>
      </c>
      <c r="B76" s="92"/>
      <c r="C76" s="101"/>
      <c r="D76" s="101"/>
      <c r="E76" s="76"/>
      <c r="F76" s="92"/>
      <c r="G76" s="92"/>
      <c r="H76" s="94"/>
      <c r="I76" s="1530"/>
      <c r="J76" s="390"/>
      <c r="K76" s="1518"/>
      <c r="L76" s="391"/>
      <c r="M76" s="390"/>
      <c r="N76" s="1518">
        <f t="shared" si="1"/>
        <v>0</v>
      </c>
      <c r="O76" s="94">
        <v>6</v>
      </c>
      <c r="P76" s="13"/>
    </row>
    <row r="77" spans="1:16">
      <c r="A77" s="73">
        <v>7</v>
      </c>
      <c r="B77" s="92"/>
      <c r="C77" s="101"/>
      <c r="D77" s="101"/>
      <c r="E77" s="76"/>
      <c r="F77" s="92"/>
      <c r="G77" s="92"/>
      <c r="H77" s="94"/>
      <c r="I77" s="1530"/>
      <c r="J77" s="390"/>
      <c r="K77" s="1518"/>
      <c r="L77" s="391"/>
      <c r="M77" s="390"/>
      <c r="N77" s="1518">
        <f t="shared" si="1"/>
        <v>0</v>
      </c>
      <c r="O77" s="94">
        <v>7</v>
      </c>
      <c r="P77" s="13"/>
    </row>
    <row r="78" spans="1:16">
      <c r="A78" s="73">
        <v>8</v>
      </c>
      <c r="B78" s="92"/>
      <c r="C78" s="101"/>
      <c r="D78" s="101"/>
      <c r="E78" s="76"/>
      <c r="F78" s="92"/>
      <c r="G78" s="92"/>
      <c r="H78" s="94"/>
      <c r="I78" s="1530"/>
      <c r="J78" s="390"/>
      <c r="K78" s="1518"/>
      <c r="L78" s="391"/>
      <c r="M78" s="390"/>
      <c r="N78" s="1518">
        <f t="shared" si="1"/>
        <v>0</v>
      </c>
      <c r="O78" s="94">
        <v>8</v>
      </c>
      <c r="P78" s="13"/>
    </row>
    <row r="79" spans="1:16">
      <c r="A79" s="73">
        <v>9</v>
      </c>
      <c r="B79" s="92"/>
      <c r="C79" s="101"/>
      <c r="D79" s="101"/>
      <c r="E79" s="76"/>
      <c r="F79" s="92"/>
      <c r="G79" s="92"/>
      <c r="H79" s="94"/>
      <c r="I79" s="1530"/>
      <c r="J79" s="390"/>
      <c r="K79" s="1518"/>
      <c r="L79" s="391"/>
      <c r="M79" s="390"/>
      <c r="N79" s="1518">
        <f t="shared" si="1"/>
        <v>0</v>
      </c>
      <c r="O79" s="94">
        <v>9</v>
      </c>
      <c r="P79" s="13"/>
    </row>
    <row r="80" spans="1:16" ht="15" customHeight="1">
      <c r="A80" s="73">
        <v>10</v>
      </c>
      <c r="B80" s="92"/>
      <c r="C80" s="101"/>
      <c r="D80" s="101"/>
      <c r="E80" s="76"/>
      <c r="F80" s="92"/>
      <c r="G80" s="92"/>
      <c r="H80" s="94"/>
      <c r="I80" s="1530"/>
      <c r="J80" s="390"/>
      <c r="K80" s="1518"/>
      <c r="L80" s="391"/>
      <c r="M80" s="390"/>
      <c r="N80" s="1518">
        <f t="shared" si="1"/>
        <v>0</v>
      </c>
      <c r="O80" s="94">
        <v>10</v>
      </c>
      <c r="P80" s="13"/>
    </row>
    <row r="81" spans="1:16">
      <c r="A81" s="73">
        <v>11</v>
      </c>
      <c r="B81" s="92"/>
      <c r="C81" s="101"/>
      <c r="D81" s="101"/>
      <c r="E81" s="76"/>
      <c r="F81" s="92"/>
      <c r="G81" s="92"/>
      <c r="H81" s="94"/>
      <c r="I81" s="1530"/>
      <c r="J81" s="390"/>
      <c r="K81" s="1518"/>
      <c r="L81" s="391"/>
      <c r="M81" s="390"/>
      <c r="N81" s="1518">
        <f t="shared" si="1"/>
        <v>0</v>
      </c>
      <c r="O81" s="94">
        <v>11</v>
      </c>
      <c r="P81" s="13"/>
    </row>
    <row r="82" spans="1:16">
      <c r="A82" s="73">
        <v>12</v>
      </c>
      <c r="B82" s="92"/>
      <c r="C82" s="101"/>
      <c r="D82" s="101"/>
      <c r="E82" s="76"/>
      <c r="F82" s="92"/>
      <c r="G82" s="92"/>
      <c r="H82" s="94"/>
      <c r="I82" s="1530"/>
      <c r="J82" s="390"/>
      <c r="K82" s="1518"/>
      <c r="L82" s="391"/>
      <c r="M82" s="390"/>
      <c r="N82" s="1518">
        <f t="shared" si="1"/>
        <v>0</v>
      </c>
      <c r="O82" s="94">
        <v>12</v>
      </c>
      <c r="P82" s="13"/>
    </row>
    <row r="83" spans="1:16">
      <c r="A83" s="73">
        <v>13</v>
      </c>
      <c r="B83" s="92"/>
      <c r="C83" s="101"/>
      <c r="D83" s="101"/>
      <c r="E83" s="76"/>
      <c r="F83" s="92"/>
      <c r="G83" s="92"/>
      <c r="H83" s="94"/>
      <c r="I83" s="1530"/>
      <c r="J83" s="390"/>
      <c r="K83" s="1518"/>
      <c r="L83" s="391"/>
      <c r="M83" s="390"/>
      <c r="N83" s="1518">
        <f t="shared" si="1"/>
        <v>0</v>
      </c>
      <c r="O83" s="94">
        <v>13</v>
      </c>
      <c r="P83" s="13"/>
    </row>
    <row r="84" spans="1:16">
      <c r="A84" s="73">
        <v>14</v>
      </c>
      <c r="B84" s="92"/>
      <c r="C84" s="101"/>
      <c r="D84" s="101"/>
      <c r="E84" s="76"/>
      <c r="F84" s="92"/>
      <c r="G84" s="92"/>
      <c r="H84" s="94"/>
      <c r="I84" s="1530"/>
      <c r="J84" s="390"/>
      <c r="K84" s="1518"/>
      <c r="L84" s="391"/>
      <c r="M84" s="390"/>
      <c r="N84" s="1518">
        <f t="shared" si="1"/>
        <v>0</v>
      </c>
      <c r="O84" s="94">
        <v>14</v>
      </c>
      <c r="P84" s="13"/>
    </row>
    <row r="85" spans="1:16">
      <c r="A85" s="73">
        <v>15</v>
      </c>
      <c r="B85" s="92"/>
      <c r="C85" s="101"/>
      <c r="D85" s="101"/>
      <c r="E85" s="76"/>
      <c r="F85" s="92"/>
      <c r="G85" s="92"/>
      <c r="H85" s="94"/>
      <c r="I85" s="1530"/>
      <c r="J85" s="390"/>
      <c r="K85" s="1518"/>
      <c r="L85" s="391"/>
      <c r="M85" s="390"/>
      <c r="N85" s="1518">
        <f t="shared" si="1"/>
        <v>0</v>
      </c>
      <c r="O85" s="94">
        <v>15</v>
      </c>
      <c r="P85" s="13"/>
    </row>
    <row r="86" spans="1:16">
      <c r="A86" s="73">
        <v>16</v>
      </c>
      <c r="B86" s="92"/>
      <c r="C86" s="101"/>
      <c r="D86" s="101"/>
      <c r="E86" s="76"/>
      <c r="F86" s="92"/>
      <c r="G86" s="92"/>
      <c r="H86" s="94"/>
      <c r="I86" s="1530"/>
      <c r="J86" s="390"/>
      <c r="K86" s="1518"/>
      <c r="L86" s="391"/>
      <c r="M86" s="390"/>
      <c r="N86" s="1518">
        <f t="shared" si="1"/>
        <v>0</v>
      </c>
      <c r="O86" s="94">
        <v>16</v>
      </c>
      <c r="P86" s="13"/>
    </row>
    <row r="87" spans="1:16">
      <c r="A87" s="73">
        <v>17</v>
      </c>
      <c r="B87" s="92"/>
      <c r="C87" s="101"/>
      <c r="D87" s="101"/>
      <c r="E87" s="76"/>
      <c r="F87" s="92"/>
      <c r="G87" s="92"/>
      <c r="H87" s="94"/>
      <c r="I87" s="1530"/>
      <c r="J87" s="390"/>
      <c r="K87" s="1518"/>
      <c r="L87" s="391"/>
      <c r="M87" s="390"/>
      <c r="N87" s="1518">
        <f t="shared" si="1"/>
        <v>0</v>
      </c>
      <c r="O87" s="94">
        <v>17</v>
      </c>
      <c r="P87" s="13"/>
    </row>
    <row r="88" spans="1:16">
      <c r="A88" s="73">
        <v>18</v>
      </c>
      <c r="B88" s="92"/>
      <c r="C88" s="101"/>
      <c r="D88" s="101"/>
      <c r="E88" s="76"/>
      <c r="F88" s="92"/>
      <c r="G88" s="92"/>
      <c r="H88" s="94"/>
      <c r="I88" s="1530"/>
      <c r="J88" s="390"/>
      <c r="K88" s="1518"/>
      <c r="L88" s="391"/>
      <c r="M88" s="390"/>
      <c r="N88" s="1518">
        <f t="shared" si="1"/>
        <v>0</v>
      </c>
      <c r="O88" s="94">
        <v>18</v>
      </c>
      <c r="P88" s="13"/>
    </row>
    <row r="89" spans="1:16">
      <c r="A89" s="73">
        <v>19</v>
      </c>
      <c r="B89" s="92"/>
      <c r="C89" s="101"/>
      <c r="D89" s="101"/>
      <c r="E89" s="76"/>
      <c r="F89" s="92"/>
      <c r="G89" s="92"/>
      <c r="H89" s="94"/>
      <c r="I89" s="1530"/>
      <c r="J89" s="390"/>
      <c r="K89" s="1518"/>
      <c r="L89" s="391"/>
      <c r="M89" s="390"/>
      <c r="N89" s="1518">
        <f t="shared" si="1"/>
        <v>0</v>
      </c>
      <c r="O89" s="94">
        <v>19</v>
      </c>
      <c r="P89" s="13"/>
    </row>
    <row r="90" spans="1:16">
      <c r="A90" s="73">
        <v>20</v>
      </c>
      <c r="B90" s="92"/>
      <c r="C90" s="101"/>
      <c r="D90" s="101"/>
      <c r="E90" s="76"/>
      <c r="F90" s="92"/>
      <c r="G90" s="92"/>
      <c r="H90" s="94"/>
      <c r="I90" s="1530"/>
      <c r="J90" s="390"/>
      <c r="K90" s="1518"/>
      <c r="L90" s="391"/>
      <c r="M90" s="390"/>
      <c r="N90" s="1518">
        <f t="shared" si="1"/>
        <v>0</v>
      </c>
      <c r="O90" s="94">
        <v>20</v>
      </c>
      <c r="P90" s="13"/>
    </row>
    <row r="91" spans="1:16">
      <c r="A91" s="73">
        <v>21</v>
      </c>
      <c r="B91" s="92"/>
      <c r="C91" s="101"/>
      <c r="D91" s="101"/>
      <c r="E91" s="76"/>
      <c r="F91" s="92"/>
      <c r="G91" s="92"/>
      <c r="H91" s="94"/>
      <c r="I91" s="1530"/>
      <c r="J91" s="390"/>
      <c r="K91" s="1518"/>
      <c r="L91" s="391"/>
      <c r="M91" s="390"/>
      <c r="N91" s="1518">
        <f t="shared" si="1"/>
        <v>0</v>
      </c>
      <c r="O91" s="94">
        <v>21</v>
      </c>
      <c r="P91" s="13"/>
    </row>
    <row r="92" spans="1:16">
      <c r="A92" s="73">
        <v>22</v>
      </c>
      <c r="B92" s="92"/>
      <c r="C92" s="101"/>
      <c r="D92" s="101"/>
      <c r="E92" s="76"/>
      <c r="F92" s="92"/>
      <c r="G92" s="92"/>
      <c r="H92" s="94"/>
      <c r="I92" s="1530"/>
      <c r="J92" s="390"/>
      <c r="K92" s="1518"/>
      <c r="L92" s="391"/>
      <c r="M92" s="390"/>
      <c r="N92" s="1518">
        <f t="shared" si="1"/>
        <v>0</v>
      </c>
      <c r="O92" s="94">
        <v>22</v>
      </c>
      <c r="P92" s="13"/>
    </row>
    <row r="93" spans="1:16">
      <c r="A93" s="73">
        <v>23</v>
      </c>
      <c r="B93" s="92"/>
      <c r="C93" s="101"/>
      <c r="D93" s="101"/>
      <c r="E93" s="76"/>
      <c r="F93" s="92"/>
      <c r="G93" s="92"/>
      <c r="H93" s="94"/>
      <c r="I93" s="1530"/>
      <c r="J93" s="390"/>
      <c r="K93" s="1518"/>
      <c r="L93" s="391"/>
      <c r="M93" s="390"/>
      <c r="N93" s="1518">
        <f t="shared" si="1"/>
        <v>0</v>
      </c>
      <c r="O93" s="94">
        <v>23</v>
      </c>
      <c r="P93" s="13"/>
    </row>
    <row r="94" spans="1:16">
      <c r="A94" s="73">
        <v>24</v>
      </c>
      <c r="B94" s="92"/>
      <c r="C94" s="101"/>
      <c r="D94" s="101"/>
      <c r="E94" s="76"/>
      <c r="F94" s="92"/>
      <c r="G94" s="92"/>
      <c r="H94" s="94"/>
      <c r="I94" s="1530"/>
      <c r="J94" s="390"/>
      <c r="K94" s="1518"/>
      <c r="L94" s="391"/>
      <c r="M94" s="390"/>
      <c r="N94" s="1518">
        <f t="shared" si="1"/>
        <v>0</v>
      </c>
      <c r="O94" s="94">
        <v>24</v>
      </c>
      <c r="P94" s="13"/>
    </row>
    <row r="95" spans="1:16">
      <c r="A95" s="73">
        <v>25</v>
      </c>
      <c r="B95" s="92"/>
      <c r="C95" s="101"/>
      <c r="D95" s="101"/>
      <c r="E95" s="76"/>
      <c r="F95" s="92"/>
      <c r="G95" s="92"/>
      <c r="H95" s="94"/>
      <c r="I95" s="1530"/>
      <c r="J95" s="390"/>
      <c r="K95" s="1518"/>
      <c r="L95" s="391"/>
      <c r="M95" s="390"/>
      <c r="N95" s="1518">
        <f t="shared" si="1"/>
        <v>0</v>
      </c>
      <c r="O95" s="94">
        <v>25</v>
      </c>
      <c r="P95" s="13"/>
    </row>
    <row r="96" spans="1:16">
      <c r="A96" s="73">
        <v>26</v>
      </c>
      <c r="B96" s="92"/>
      <c r="C96" s="101"/>
      <c r="D96" s="101"/>
      <c r="E96" s="76"/>
      <c r="F96" s="92"/>
      <c r="G96" s="92"/>
      <c r="H96" s="94"/>
      <c r="I96" s="1530"/>
      <c r="J96" s="390"/>
      <c r="K96" s="1518"/>
      <c r="L96" s="391"/>
      <c r="M96" s="390"/>
      <c r="N96" s="1518">
        <f t="shared" si="1"/>
        <v>0</v>
      </c>
      <c r="O96" s="94">
        <v>26</v>
      </c>
      <c r="P96" s="13"/>
    </row>
    <row r="97" spans="1:16">
      <c r="A97" s="73">
        <v>27</v>
      </c>
      <c r="B97" s="92"/>
      <c r="C97" s="101"/>
      <c r="D97" s="101"/>
      <c r="E97" s="76"/>
      <c r="F97" s="92"/>
      <c r="G97" s="92"/>
      <c r="H97" s="94"/>
      <c r="I97" s="1530"/>
      <c r="J97" s="390"/>
      <c r="K97" s="1518"/>
      <c r="L97" s="391"/>
      <c r="M97" s="390"/>
      <c r="N97" s="1518">
        <f t="shared" si="1"/>
        <v>0</v>
      </c>
      <c r="O97" s="94">
        <v>27</v>
      </c>
      <c r="P97" s="13"/>
    </row>
    <row r="98" spans="1:16">
      <c r="A98" s="73">
        <v>28</v>
      </c>
      <c r="B98" s="92"/>
      <c r="C98" s="101"/>
      <c r="D98" s="101"/>
      <c r="E98" s="76"/>
      <c r="F98" s="92"/>
      <c r="G98" s="92"/>
      <c r="H98" s="94"/>
      <c r="I98" s="1530"/>
      <c r="J98" s="390"/>
      <c r="K98" s="1518"/>
      <c r="L98" s="391"/>
      <c r="M98" s="390"/>
      <c r="N98" s="1518">
        <f t="shared" si="1"/>
        <v>0</v>
      </c>
      <c r="O98" s="94">
        <v>28</v>
      </c>
      <c r="P98" s="13"/>
    </row>
    <row r="99" spans="1:16">
      <c r="A99" s="73">
        <v>29</v>
      </c>
      <c r="B99" s="92"/>
      <c r="C99" s="101"/>
      <c r="D99" s="101"/>
      <c r="E99" s="76"/>
      <c r="F99" s="92"/>
      <c r="G99" s="92"/>
      <c r="H99" s="94"/>
      <c r="I99" s="1530"/>
      <c r="J99" s="390"/>
      <c r="K99" s="1518"/>
      <c r="L99" s="391"/>
      <c r="M99" s="390"/>
      <c r="N99" s="1518">
        <f t="shared" si="1"/>
        <v>0</v>
      </c>
      <c r="O99" s="94">
        <v>29</v>
      </c>
      <c r="P99" s="13"/>
    </row>
    <row r="100" spans="1:16">
      <c r="A100" s="73">
        <v>30</v>
      </c>
      <c r="B100" s="92"/>
      <c r="C100" s="101"/>
      <c r="D100" s="101"/>
      <c r="E100" s="76"/>
      <c r="F100" s="92"/>
      <c r="G100" s="92"/>
      <c r="H100" s="94"/>
      <c r="I100" s="1530"/>
      <c r="J100" s="390"/>
      <c r="K100" s="1518"/>
      <c r="L100" s="391"/>
      <c r="M100" s="390"/>
      <c r="N100" s="1518">
        <f t="shared" si="1"/>
        <v>0</v>
      </c>
      <c r="O100" s="94">
        <v>30</v>
      </c>
      <c r="P100" s="13"/>
    </row>
    <row r="101" spans="1:16">
      <c r="A101" s="73">
        <v>31</v>
      </c>
      <c r="B101" s="92"/>
      <c r="C101" s="101"/>
      <c r="D101" s="101"/>
      <c r="E101" s="76"/>
      <c r="F101" s="92"/>
      <c r="G101" s="92"/>
      <c r="H101" s="94"/>
      <c r="I101" s="1530"/>
      <c r="J101" s="390"/>
      <c r="K101" s="1518"/>
      <c r="L101" s="391"/>
      <c r="M101" s="390"/>
      <c r="N101" s="1518">
        <f t="shared" si="1"/>
        <v>0</v>
      </c>
      <c r="O101" s="94">
        <v>31</v>
      </c>
      <c r="P101" s="13"/>
    </row>
    <row r="102" spans="1:16">
      <c r="A102" s="73">
        <v>32</v>
      </c>
      <c r="B102" s="92"/>
      <c r="C102" s="101"/>
      <c r="D102" s="101"/>
      <c r="E102" s="76"/>
      <c r="F102" s="92"/>
      <c r="G102" s="92"/>
      <c r="H102" s="94"/>
      <c r="I102" s="1530"/>
      <c r="J102" s="390"/>
      <c r="K102" s="1518"/>
      <c r="L102" s="391"/>
      <c r="M102" s="390"/>
      <c r="N102" s="1518">
        <f t="shared" si="1"/>
        <v>0</v>
      </c>
      <c r="O102" s="94">
        <v>32</v>
      </c>
      <c r="P102" s="13"/>
    </row>
    <row r="103" spans="1:16">
      <c r="A103" s="73">
        <v>33</v>
      </c>
      <c r="B103" s="92"/>
      <c r="C103" s="101"/>
      <c r="D103" s="101"/>
      <c r="E103" s="76"/>
      <c r="F103" s="92"/>
      <c r="G103" s="92"/>
      <c r="H103" s="94"/>
      <c r="I103" s="1530"/>
      <c r="J103" s="390"/>
      <c r="K103" s="1518"/>
      <c r="L103" s="391"/>
      <c r="M103" s="390"/>
      <c r="N103" s="1518">
        <f t="shared" si="1"/>
        <v>0</v>
      </c>
      <c r="O103" s="94">
        <v>33</v>
      </c>
      <c r="P103" s="13"/>
    </row>
    <row r="104" spans="1:16">
      <c r="A104" s="73">
        <v>34</v>
      </c>
      <c r="B104" s="92"/>
      <c r="C104" s="101"/>
      <c r="D104" s="101"/>
      <c r="E104" s="76"/>
      <c r="F104" s="92"/>
      <c r="G104" s="92"/>
      <c r="H104" s="94"/>
      <c r="I104" s="1530"/>
      <c r="J104" s="390"/>
      <c r="K104" s="1518"/>
      <c r="L104" s="391"/>
      <c r="M104" s="390"/>
      <c r="N104" s="1518">
        <f t="shared" si="1"/>
        <v>0</v>
      </c>
      <c r="O104" s="94">
        <v>34</v>
      </c>
      <c r="P104" s="13"/>
    </row>
    <row r="105" spans="1:16">
      <c r="A105" s="73">
        <v>35</v>
      </c>
      <c r="B105" s="92"/>
      <c r="C105" s="101"/>
      <c r="D105" s="101"/>
      <c r="E105" s="76"/>
      <c r="F105" s="92"/>
      <c r="G105" s="92"/>
      <c r="H105" s="94"/>
      <c r="I105" s="1530"/>
      <c r="J105" s="390"/>
      <c r="K105" s="1518"/>
      <c r="L105" s="391"/>
      <c r="M105" s="390"/>
      <c r="N105" s="1518">
        <f t="shared" si="1"/>
        <v>0</v>
      </c>
      <c r="O105" s="94">
        <v>35</v>
      </c>
      <c r="P105" s="13"/>
    </row>
    <row r="106" spans="1:16">
      <c r="A106" s="73">
        <v>36</v>
      </c>
      <c r="B106" s="92"/>
      <c r="C106" s="101"/>
      <c r="D106" s="101"/>
      <c r="E106" s="76"/>
      <c r="F106" s="92"/>
      <c r="G106" s="92"/>
      <c r="H106" s="94"/>
      <c r="I106" s="1530"/>
      <c r="J106" s="390"/>
      <c r="K106" s="1518"/>
      <c r="L106" s="391"/>
      <c r="M106" s="390"/>
      <c r="N106" s="1518">
        <f t="shared" si="1"/>
        <v>0</v>
      </c>
      <c r="O106" s="94">
        <v>36</v>
      </c>
      <c r="P106" s="13"/>
    </row>
    <row r="107" spans="1:16">
      <c r="A107" s="73">
        <v>37</v>
      </c>
      <c r="B107" s="92"/>
      <c r="C107" s="101"/>
      <c r="D107" s="101"/>
      <c r="E107" s="76"/>
      <c r="F107" s="92"/>
      <c r="G107" s="92"/>
      <c r="H107" s="94"/>
      <c r="I107" s="1530"/>
      <c r="J107" s="390"/>
      <c r="K107" s="1518"/>
      <c r="L107" s="391"/>
      <c r="M107" s="390"/>
      <c r="N107" s="1518">
        <f t="shared" si="1"/>
        <v>0</v>
      </c>
      <c r="O107" s="94">
        <v>37</v>
      </c>
      <c r="P107" s="13"/>
    </row>
    <row r="108" spans="1:16">
      <c r="A108" s="73">
        <v>38</v>
      </c>
      <c r="B108" s="92"/>
      <c r="C108" s="101"/>
      <c r="D108" s="101"/>
      <c r="E108" s="76"/>
      <c r="F108" s="92"/>
      <c r="G108" s="92"/>
      <c r="H108" s="94"/>
      <c r="I108" s="1530"/>
      <c r="J108" s="390"/>
      <c r="K108" s="1518"/>
      <c r="L108" s="391"/>
      <c r="M108" s="390"/>
      <c r="N108" s="1518">
        <f t="shared" si="1"/>
        <v>0</v>
      </c>
      <c r="O108" s="94">
        <v>38</v>
      </c>
      <c r="P108" s="13"/>
    </row>
    <row r="109" spans="1:16">
      <c r="A109" s="73">
        <v>39</v>
      </c>
      <c r="B109" s="92"/>
      <c r="C109" s="101"/>
      <c r="D109" s="101"/>
      <c r="E109" s="76"/>
      <c r="F109" s="92"/>
      <c r="G109" s="92"/>
      <c r="H109" s="94"/>
      <c r="I109" s="1530"/>
      <c r="J109" s="390"/>
      <c r="K109" s="1518"/>
      <c r="L109" s="391"/>
      <c r="M109" s="390"/>
      <c r="N109" s="1518">
        <f t="shared" si="1"/>
        <v>0</v>
      </c>
      <c r="O109" s="94">
        <v>39</v>
      </c>
      <c r="P109" s="13"/>
    </row>
    <row r="110" spans="1:16">
      <c r="A110" s="73">
        <v>40</v>
      </c>
      <c r="B110" s="92"/>
      <c r="C110" s="101"/>
      <c r="D110" s="101"/>
      <c r="E110" s="76"/>
      <c r="F110" s="92"/>
      <c r="G110" s="92"/>
      <c r="H110" s="94"/>
      <c r="I110" s="1530"/>
      <c r="J110" s="390"/>
      <c r="K110" s="1518"/>
      <c r="L110" s="391"/>
      <c r="M110" s="390"/>
      <c r="N110" s="1518">
        <f t="shared" si="1"/>
        <v>0</v>
      </c>
      <c r="O110" s="94">
        <v>40</v>
      </c>
      <c r="P110" s="13"/>
    </row>
    <row r="111" spans="1:16">
      <c r="A111" s="73">
        <v>41</v>
      </c>
      <c r="B111" s="92"/>
      <c r="C111" s="101"/>
      <c r="D111" s="101"/>
      <c r="E111" s="76"/>
      <c r="F111" s="92"/>
      <c r="G111" s="92"/>
      <c r="H111" s="94"/>
      <c r="I111" s="1530"/>
      <c r="J111" s="390"/>
      <c r="K111" s="1518"/>
      <c r="L111" s="391"/>
      <c r="M111" s="390"/>
      <c r="N111" s="1518">
        <f t="shared" si="1"/>
        <v>0</v>
      </c>
      <c r="O111" s="94">
        <v>41</v>
      </c>
      <c r="P111" s="13"/>
    </row>
    <row r="112" spans="1:16">
      <c r="A112" s="73">
        <v>42</v>
      </c>
      <c r="B112" s="92"/>
      <c r="C112" s="101"/>
      <c r="D112" s="101"/>
      <c r="E112" s="76"/>
      <c r="F112" s="92"/>
      <c r="G112" s="92"/>
      <c r="H112" s="94"/>
      <c r="I112" s="1530"/>
      <c r="J112" s="390"/>
      <c r="K112" s="1518"/>
      <c r="L112" s="391"/>
      <c r="M112" s="390"/>
      <c r="N112" s="1518">
        <f t="shared" si="1"/>
        <v>0</v>
      </c>
      <c r="O112" s="94">
        <v>42</v>
      </c>
      <c r="P112" s="13"/>
    </row>
    <row r="113" spans="1:16">
      <c r="A113" s="73">
        <v>43</v>
      </c>
      <c r="B113" s="92"/>
      <c r="C113" s="101"/>
      <c r="D113" s="101"/>
      <c r="E113" s="76"/>
      <c r="F113" s="92"/>
      <c r="G113" s="92"/>
      <c r="H113" s="94"/>
      <c r="I113" s="1530"/>
      <c r="J113" s="390"/>
      <c r="K113" s="1518"/>
      <c r="L113" s="391"/>
      <c r="M113" s="390"/>
      <c r="N113" s="1518">
        <f t="shared" si="1"/>
        <v>0</v>
      </c>
      <c r="O113" s="94">
        <v>43</v>
      </c>
      <c r="P113" s="13"/>
    </row>
    <row r="114" spans="1:16">
      <c r="A114" s="73">
        <v>44</v>
      </c>
      <c r="B114" s="92"/>
      <c r="C114" s="101"/>
      <c r="D114" s="101"/>
      <c r="E114" s="76"/>
      <c r="F114" s="92"/>
      <c r="G114" s="92"/>
      <c r="H114" s="94"/>
      <c r="I114" s="1530"/>
      <c r="J114" s="390"/>
      <c r="K114" s="1518"/>
      <c r="L114" s="391"/>
      <c r="M114" s="390"/>
      <c r="N114" s="1518">
        <f t="shared" si="1"/>
        <v>0</v>
      </c>
      <c r="O114" s="94">
        <v>44</v>
      </c>
      <c r="P114" s="13"/>
    </row>
    <row r="115" spans="1:16">
      <c r="A115" s="73">
        <v>45</v>
      </c>
      <c r="B115" s="92"/>
      <c r="C115" s="101"/>
      <c r="D115" s="101"/>
      <c r="E115" s="76"/>
      <c r="F115" s="92"/>
      <c r="G115" s="92"/>
      <c r="H115" s="94"/>
      <c r="I115" s="1530"/>
      <c r="J115" s="390"/>
      <c r="K115" s="1518"/>
      <c r="L115" s="391"/>
      <c r="M115" s="390"/>
      <c r="N115" s="1518">
        <f t="shared" si="1"/>
        <v>0</v>
      </c>
      <c r="O115" s="94">
        <v>45</v>
      </c>
      <c r="P115" s="13"/>
    </row>
    <row r="116" spans="1:16">
      <c r="A116" s="73">
        <v>46</v>
      </c>
      <c r="B116" s="92"/>
      <c r="C116" s="101"/>
      <c r="D116" s="101"/>
      <c r="E116" s="76"/>
      <c r="F116" s="92"/>
      <c r="G116" s="92"/>
      <c r="H116" s="94"/>
      <c r="I116" s="1530"/>
      <c r="J116" s="390"/>
      <c r="K116" s="1518"/>
      <c r="L116" s="391"/>
      <c r="M116" s="390"/>
      <c r="N116" s="1518">
        <f t="shared" si="1"/>
        <v>0</v>
      </c>
      <c r="O116" s="94">
        <v>46</v>
      </c>
      <c r="P116" s="13"/>
    </row>
    <row r="117" spans="1:16">
      <c r="A117" s="73">
        <v>47</v>
      </c>
      <c r="B117" s="92"/>
      <c r="C117" s="101"/>
      <c r="D117" s="101"/>
      <c r="E117" s="76"/>
      <c r="F117" s="92"/>
      <c r="G117" s="92"/>
      <c r="H117" s="94"/>
      <c r="I117" s="1530"/>
      <c r="J117" s="390"/>
      <c r="K117" s="1518"/>
      <c r="L117" s="391"/>
      <c r="M117" s="390"/>
      <c r="N117" s="1518">
        <f t="shared" si="1"/>
        <v>0</v>
      </c>
      <c r="O117" s="94">
        <v>47</v>
      </c>
      <c r="P117" s="13"/>
    </row>
    <row r="118" spans="1:16">
      <c r="A118" s="73">
        <v>48</v>
      </c>
      <c r="B118" s="92"/>
      <c r="C118" s="101"/>
      <c r="D118" s="101"/>
      <c r="E118" s="76"/>
      <c r="F118" s="92"/>
      <c r="G118" s="92"/>
      <c r="H118" s="94"/>
      <c r="I118" s="1530"/>
      <c r="J118" s="390"/>
      <c r="K118" s="1518"/>
      <c r="L118" s="391"/>
      <c r="M118" s="390"/>
      <c r="N118" s="1518">
        <f t="shared" si="1"/>
        <v>0</v>
      </c>
      <c r="O118" s="94">
        <v>48</v>
      </c>
      <c r="P118" s="13"/>
    </row>
    <row r="119" spans="1:16">
      <c r="A119" s="73">
        <v>49</v>
      </c>
      <c r="B119" s="92"/>
      <c r="C119" s="101"/>
      <c r="D119" s="101"/>
      <c r="E119" s="76"/>
      <c r="F119" s="92"/>
      <c r="G119" s="92"/>
      <c r="H119" s="94"/>
      <c r="I119" s="1530"/>
      <c r="J119" s="390"/>
      <c r="K119" s="1518"/>
      <c r="L119" s="391"/>
      <c r="M119" s="390"/>
      <c r="N119" s="1518">
        <f t="shared" si="1"/>
        <v>0</v>
      </c>
      <c r="O119" s="94">
        <v>49</v>
      </c>
      <c r="P119" s="13"/>
    </row>
    <row r="120" spans="1:16">
      <c r="A120" s="73">
        <v>50</v>
      </c>
      <c r="B120" s="92"/>
      <c r="C120" s="101"/>
      <c r="D120" s="1343"/>
      <c r="E120" s="1344"/>
      <c r="F120" s="1345"/>
      <c r="G120" s="1345"/>
      <c r="H120" s="1346"/>
      <c r="I120" s="1530"/>
      <c r="J120" s="390"/>
      <c r="K120" s="1518"/>
      <c r="L120" s="391"/>
      <c r="M120" s="390"/>
      <c r="N120" s="1518">
        <f t="shared" si="1"/>
        <v>0</v>
      </c>
      <c r="O120" s="94">
        <v>50</v>
      </c>
      <c r="P120" s="13"/>
    </row>
    <row r="121" spans="1:16" ht="15.75" thickBot="1">
      <c r="A121" s="95">
        <v>51</v>
      </c>
      <c r="B121" s="417" t="s">
        <v>2253</v>
      </c>
      <c r="C121" s="418"/>
      <c r="D121" s="419"/>
      <c r="E121" s="420"/>
      <c r="F121" s="421"/>
      <c r="G121" s="421"/>
      <c r="H121" s="422"/>
      <c r="I121" s="1519">
        <f>SUM(I71:I120)</f>
        <v>0</v>
      </c>
      <c r="J121" s="361">
        <f>SUM(J71:J120)</f>
        <v>0</v>
      </c>
      <c r="K121" s="1522">
        <f>SUM(K71:K120)</f>
        <v>0</v>
      </c>
      <c r="L121" s="338"/>
      <c r="M121" s="361">
        <f>SUM(M71:M120)</f>
        <v>0</v>
      </c>
      <c r="N121" s="1522">
        <f>SUM(N71:N120)</f>
        <v>0</v>
      </c>
      <c r="O121" s="317">
        <v>51</v>
      </c>
      <c r="P121" s="13"/>
    </row>
    <row r="122" spans="1:16">
      <c r="A122" s="13"/>
      <c r="B122" s="16"/>
      <c r="C122" s="16"/>
      <c r="D122" s="13"/>
      <c r="E122" s="13"/>
      <c r="F122" s="13"/>
      <c r="G122" s="13"/>
      <c r="H122" s="13"/>
      <c r="I122" s="1491"/>
      <c r="J122" s="336"/>
      <c r="K122" s="1491"/>
      <c r="L122" s="336"/>
      <c r="M122" s="336"/>
      <c r="N122" s="1491"/>
      <c r="O122" s="13"/>
      <c r="P122" s="13"/>
    </row>
    <row r="123" spans="1:16">
      <c r="A123" s="17" t="s">
        <v>3511</v>
      </c>
      <c r="I123" s="1531" t="s">
        <v>3511</v>
      </c>
    </row>
    <row r="124" spans="1:16">
      <c r="A124" s="16" t="s">
        <v>3516</v>
      </c>
      <c r="B124" s="16"/>
      <c r="C124" s="16"/>
      <c r="D124" s="16"/>
      <c r="E124" s="16"/>
      <c r="F124" s="16"/>
      <c r="G124" s="16"/>
      <c r="H124" s="16"/>
      <c r="I124" s="1501" t="s">
        <v>3517</v>
      </c>
      <c r="J124" s="16"/>
      <c r="K124" s="1501"/>
      <c r="L124" s="16"/>
      <c r="M124" s="16"/>
      <c r="N124" s="1501"/>
      <c r="O124" s="16"/>
      <c r="P124" s="16"/>
    </row>
    <row r="125" spans="1:16" ht="15.75" thickBot="1"/>
    <row r="126" spans="1:16">
      <c r="A126" s="2398"/>
      <c r="B126" s="2316"/>
      <c r="C126" s="2316"/>
      <c r="D126" s="2316"/>
      <c r="E126" s="2401"/>
    </row>
    <row r="127" spans="1:16">
      <c r="A127" s="2450"/>
      <c r="E127" s="2683"/>
    </row>
    <row r="128" spans="1:16">
      <c r="A128" s="2450"/>
      <c r="E128" s="2683"/>
    </row>
    <row r="129" spans="1:6">
      <c r="A129" s="2450"/>
      <c r="E129" s="2683"/>
    </row>
    <row r="130" spans="1:6">
      <c r="A130" s="2450"/>
      <c r="E130" s="2683"/>
    </row>
    <row r="131" spans="1:6">
      <c r="A131" s="2450"/>
      <c r="E131" s="2683"/>
    </row>
    <row r="132" spans="1:6">
      <c r="A132" s="2450"/>
      <c r="C132" s="1184"/>
      <c r="D132" s="1184"/>
      <c r="E132" s="2683"/>
    </row>
    <row r="133" spans="1:6">
      <c r="A133" s="2450"/>
      <c r="C133" s="2842"/>
      <c r="D133" s="2842"/>
      <c r="E133" s="2683"/>
    </row>
    <row r="134" spans="1:6">
      <c r="A134" s="2450"/>
      <c r="C134" s="2842"/>
      <c r="D134" s="2842"/>
      <c r="E134" s="2683"/>
    </row>
    <row r="135" spans="1:6">
      <c r="A135" s="2450"/>
      <c r="C135" s="2842"/>
      <c r="D135" s="2842"/>
      <c r="E135" s="2683"/>
    </row>
    <row r="136" spans="1:6">
      <c r="A136" s="2450"/>
      <c r="C136" s="2842"/>
      <c r="D136" s="2842"/>
      <c r="E136" s="2683"/>
      <c r="F136" s="2683"/>
    </row>
    <row r="137" spans="1:6">
      <c r="A137" s="2450"/>
      <c r="C137" s="2842"/>
      <c r="D137" s="2842"/>
      <c r="E137" s="2683"/>
      <c r="F137" s="2683"/>
    </row>
    <row r="138" spans="1:6">
      <c r="A138" s="2450"/>
      <c r="C138" s="2842"/>
      <c r="D138" s="2842"/>
      <c r="E138" s="2683"/>
      <c r="F138" s="2683"/>
    </row>
    <row r="139" spans="1:6">
      <c r="A139" s="2450"/>
      <c r="C139" s="2842"/>
      <c r="D139" s="2842"/>
      <c r="E139" s="2683"/>
      <c r="F139" s="2683"/>
    </row>
    <row r="140" spans="1:6">
      <c r="A140" s="2450"/>
      <c r="C140" s="2842"/>
      <c r="D140" s="2842"/>
      <c r="E140" s="2683"/>
      <c r="F140" s="2683"/>
    </row>
    <row r="141" spans="1:6">
      <c r="A141" s="2450"/>
      <c r="C141" s="2842"/>
      <c r="D141" s="2842"/>
      <c r="E141" s="2683"/>
      <c r="F141" s="2683"/>
    </row>
    <row r="142" spans="1:6">
      <c r="A142" s="2450"/>
      <c r="C142" s="2842"/>
      <c r="D142" s="2842"/>
      <c r="E142" s="2683"/>
      <c r="F142" s="2683"/>
    </row>
    <row r="143" spans="1:6">
      <c r="A143" s="2450"/>
      <c r="C143" s="2842"/>
      <c r="D143" s="2842"/>
      <c r="E143" s="2683"/>
      <c r="F143" s="2683"/>
    </row>
    <row r="144" spans="1:6">
      <c r="A144" s="2450"/>
      <c r="C144" s="2842"/>
      <c r="D144" s="2842"/>
      <c r="E144" s="2683"/>
      <c r="F144" s="2683"/>
    </row>
    <row r="145" spans="1:6">
      <c r="A145" s="2450"/>
      <c r="C145" s="2842"/>
      <c r="D145" s="2842"/>
      <c r="E145" s="2683"/>
      <c r="F145" s="2683"/>
    </row>
    <row r="146" spans="1:6">
      <c r="A146" s="2450"/>
      <c r="C146" s="2842"/>
      <c r="D146" s="2842"/>
      <c r="E146" s="2683"/>
      <c r="F146" s="2683"/>
    </row>
    <row r="147" spans="1:6">
      <c r="A147" s="2450"/>
      <c r="C147" s="2842"/>
      <c r="D147" s="2842"/>
      <c r="E147" s="2683"/>
      <c r="F147" s="2683"/>
    </row>
    <row r="148" spans="1:6">
      <c r="A148" s="2450"/>
      <c r="C148" s="2842"/>
      <c r="D148" s="2842"/>
      <c r="E148" s="2683"/>
      <c r="F148" s="2683"/>
    </row>
    <row r="149" spans="1:6">
      <c r="A149" s="2450"/>
      <c r="C149" s="2842"/>
      <c r="D149" s="2842"/>
      <c r="E149" s="2683"/>
      <c r="F149" s="2683"/>
    </row>
    <row r="150" spans="1:6">
      <c r="A150" s="2450"/>
      <c r="C150" s="2842"/>
      <c r="D150" s="2842"/>
      <c r="E150" s="2683"/>
      <c r="F150" s="2683"/>
    </row>
    <row r="151" spans="1:6">
      <c r="A151" s="2450"/>
      <c r="C151" s="2842"/>
      <c r="D151" s="2842"/>
      <c r="E151" s="2683"/>
      <c r="F151" s="2683"/>
    </row>
    <row r="152" spans="1:6">
      <c r="A152" s="2450"/>
      <c r="C152" s="2842"/>
      <c r="D152" s="2842"/>
      <c r="E152" s="2683"/>
      <c r="F152" s="2683"/>
    </row>
    <row r="153" spans="1:6">
      <c r="A153" s="2450"/>
      <c r="C153" s="2842"/>
      <c r="D153" s="2842"/>
      <c r="E153" s="2683"/>
      <c r="F153" s="2683"/>
    </row>
    <row r="154" spans="1:6">
      <c r="A154" s="2450"/>
      <c r="C154" s="2842"/>
      <c r="D154" s="2842"/>
      <c r="E154" s="2683"/>
      <c r="F154" s="2683"/>
    </row>
    <row r="155" spans="1:6">
      <c r="A155" s="2450"/>
      <c r="C155" s="2842"/>
      <c r="D155" s="2842"/>
      <c r="E155" s="2683"/>
      <c r="F155" s="2683"/>
    </row>
    <row r="156" spans="1:6">
      <c r="A156" s="2450"/>
      <c r="C156" s="2842"/>
      <c r="D156" s="2842"/>
      <c r="E156" s="2683"/>
      <c r="F156" s="2683"/>
    </row>
    <row r="157" spans="1:6">
      <c r="A157" s="2450"/>
      <c r="C157" s="2842"/>
      <c r="D157" s="2842"/>
      <c r="E157" s="2683"/>
      <c r="F157" s="2683"/>
    </row>
    <row r="158" spans="1:6">
      <c r="A158" s="2450"/>
      <c r="C158" s="2842"/>
      <c r="D158" s="2842"/>
      <c r="E158" s="2683"/>
      <c r="F158" s="2683"/>
    </row>
    <row r="159" spans="1:6">
      <c r="A159" s="2450"/>
      <c r="C159" s="2842"/>
      <c r="D159" s="2842"/>
      <c r="E159" s="2683"/>
      <c r="F159" s="2683"/>
    </row>
    <row r="160" spans="1:6">
      <c r="A160" s="2450"/>
      <c r="C160" s="2842"/>
      <c r="D160" s="2842"/>
      <c r="E160" s="2683"/>
      <c r="F160" s="2683"/>
    </row>
    <row r="161" spans="1:6">
      <c r="A161" s="2450"/>
      <c r="C161" s="2842"/>
      <c r="D161" s="2842"/>
      <c r="E161" s="2683"/>
      <c r="F161" s="2683"/>
    </row>
    <row r="162" spans="1:6">
      <c r="A162" s="2450"/>
      <c r="C162" s="2842"/>
      <c r="D162" s="2842"/>
      <c r="E162" s="2683"/>
      <c r="F162" s="2683"/>
    </row>
    <row r="163" spans="1:6">
      <c r="A163" s="2450"/>
      <c r="C163" s="2842"/>
      <c r="D163" s="2842"/>
      <c r="E163" s="2683"/>
      <c r="F163" s="2683"/>
    </row>
    <row r="164" spans="1:6">
      <c r="A164" s="2450"/>
      <c r="C164" s="2842"/>
      <c r="D164" s="2842"/>
      <c r="E164" s="2683"/>
      <c r="F164" s="2683"/>
    </row>
    <row r="165" spans="1:6">
      <c r="A165" s="2450"/>
      <c r="C165" s="2842"/>
      <c r="D165" s="2842"/>
      <c r="E165" s="2683"/>
      <c r="F165" s="2683"/>
    </row>
    <row r="166" spans="1:6">
      <c r="A166" s="2450"/>
      <c r="C166" s="2842"/>
      <c r="D166" s="2842"/>
      <c r="E166" s="2683"/>
      <c r="F166" s="2683"/>
    </row>
    <row r="167" spans="1:6">
      <c r="A167" s="2450"/>
      <c r="C167" s="2842"/>
      <c r="D167" s="2842"/>
      <c r="E167" s="2683"/>
      <c r="F167" s="2683"/>
    </row>
    <row r="168" spans="1:6">
      <c r="A168" s="2450"/>
      <c r="C168" s="2842"/>
      <c r="D168" s="2842"/>
      <c r="E168" s="2683"/>
      <c r="F168" s="2683"/>
    </row>
    <row r="169" spans="1:6">
      <c r="A169" s="2450"/>
      <c r="C169" s="2842"/>
      <c r="D169" s="2842"/>
      <c r="E169" s="2683"/>
      <c r="F169" s="2683"/>
    </row>
    <row r="170" spans="1:6">
      <c r="A170" s="2450"/>
      <c r="C170" s="2842"/>
      <c r="D170" s="2842"/>
      <c r="E170" s="2683"/>
      <c r="F170" s="2683"/>
    </row>
    <row r="171" spans="1:6">
      <c r="A171" s="2450"/>
      <c r="C171" s="2842"/>
      <c r="D171" s="2842"/>
      <c r="E171" s="2683"/>
      <c r="F171" s="2683"/>
    </row>
    <row r="172" spans="1:6">
      <c r="A172" s="2450"/>
      <c r="C172" s="2842"/>
      <c r="D172" s="2842"/>
      <c r="E172" s="2683"/>
      <c r="F172" s="2683"/>
    </row>
    <row r="173" spans="1:6">
      <c r="A173" s="2450"/>
      <c r="C173" s="2842"/>
      <c r="D173" s="2842"/>
      <c r="E173" s="2683"/>
      <c r="F173" s="2683"/>
    </row>
    <row r="174" spans="1:6">
      <c r="A174" s="2450"/>
      <c r="C174" s="2842"/>
      <c r="D174" s="2842"/>
      <c r="E174" s="2683"/>
      <c r="F174" s="2683"/>
    </row>
    <row r="175" spans="1:6">
      <c r="A175" s="2450"/>
      <c r="C175" s="2842"/>
      <c r="D175" s="2842"/>
      <c r="E175" s="2683"/>
      <c r="F175" s="2683"/>
    </row>
    <row r="176" spans="1:6">
      <c r="A176" s="2450"/>
      <c r="C176" s="2842"/>
      <c r="D176" s="2842"/>
      <c r="E176" s="2683"/>
      <c r="F176" s="2683"/>
    </row>
    <row r="177" spans="1:6">
      <c r="A177" s="2450"/>
      <c r="C177" s="2842"/>
      <c r="D177" s="2842"/>
      <c r="E177" s="2683"/>
      <c r="F177" s="2683"/>
    </row>
    <row r="178" spans="1:6">
      <c r="A178" s="2450"/>
      <c r="C178" s="2842"/>
      <c r="D178" s="2842"/>
      <c r="E178" s="2683"/>
      <c r="F178" s="2683"/>
    </row>
    <row r="179" spans="1:6">
      <c r="A179" s="2450"/>
      <c r="C179" s="1923"/>
      <c r="D179" s="1923"/>
      <c r="E179" s="2683"/>
      <c r="F179" s="2683"/>
    </row>
    <row r="180" spans="1:6">
      <c r="A180" s="2450"/>
      <c r="E180" s="2683"/>
      <c r="F180" s="2683"/>
    </row>
    <row r="181" spans="1:6" ht="15.75" thickBot="1">
      <c r="A181" s="2684"/>
      <c r="B181" s="2701"/>
      <c r="C181" s="2701"/>
      <c r="D181" s="2701"/>
      <c r="E181" s="2686"/>
      <c r="F181" s="2683"/>
    </row>
    <row r="182" spans="1:6">
      <c r="A182" s="2682"/>
      <c r="F182" s="2683"/>
    </row>
    <row r="183" spans="1:6">
      <c r="A183" s="2682"/>
      <c r="F183" s="2683"/>
    </row>
    <row r="184" spans="1:6">
      <c r="A184" s="2682"/>
      <c r="F184" s="2683"/>
    </row>
    <row r="185" spans="1:6">
      <c r="A185" s="2682"/>
      <c r="F185" s="2683"/>
    </row>
    <row r="186" spans="1:6">
      <c r="A186" s="2682"/>
      <c r="F186" s="2683"/>
    </row>
    <row r="187" spans="1:6">
      <c r="A187" s="2682"/>
      <c r="F187" s="2683"/>
    </row>
    <row r="188" spans="1:6">
      <c r="A188" s="2682"/>
      <c r="F188" s="2683"/>
    </row>
    <row r="189" spans="1:6">
      <c r="A189" s="2682"/>
      <c r="F189" s="2683"/>
    </row>
    <row r="190" spans="1:6">
      <c r="A190" s="2682"/>
      <c r="F190" s="2683"/>
    </row>
    <row r="191" spans="1:6">
      <c r="A191" s="2682"/>
      <c r="F191" s="2683"/>
    </row>
    <row r="192" spans="1:6">
      <c r="A192" s="2682"/>
      <c r="F192" s="2683"/>
    </row>
    <row r="193" spans="1:6">
      <c r="A193" s="2682"/>
      <c r="F193" s="2683"/>
    </row>
    <row r="194" spans="1:6">
      <c r="A194" s="2682"/>
      <c r="F194" s="2683"/>
    </row>
    <row r="195" spans="1:6">
      <c r="A195" s="2682"/>
      <c r="F195" s="2683"/>
    </row>
    <row r="196" spans="1:6">
      <c r="A196" s="2682"/>
      <c r="F196" s="2683"/>
    </row>
    <row r="197" spans="1:6">
      <c r="A197" s="2682"/>
      <c r="F197" s="2683"/>
    </row>
    <row r="198" spans="1:6">
      <c r="A198" s="2682"/>
      <c r="F198" s="2683"/>
    </row>
    <row r="199" spans="1:6">
      <c r="A199" s="2682"/>
      <c r="F199" s="2683"/>
    </row>
    <row r="200" spans="1:6" ht="15.75" thickBot="1">
      <c r="A200" s="2684"/>
      <c r="B200" s="2701"/>
      <c r="C200" s="2701"/>
      <c r="D200" s="2701"/>
      <c r="E200" s="2701"/>
      <c r="F200" s="2686"/>
    </row>
  </sheetData>
  <mergeCells count="15">
    <mergeCell ref="L43:M43"/>
    <mergeCell ref="L44:M44"/>
    <mergeCell ref="L45:M45"/>
    <mergeCell ref="L41:M41"/>
    <mergeCell ref="L42:M42"/>
    <mergeCell ref="I57:O57"/>
    <mergeCell ref="L54:M54"/>
    <mergeCell ref="L46:M46"/>
    <mergeCell ref="L47:M47"/>
    <mergeCell ref="L48:M48"/>
    <mergeCell ref="L49:M49"/>
    <mergeCell ref="L50:M50"/>
    <mergeCell ref="L51:M51"/>
    <mergeCell ref="L52:M52"/>
    <mergeCell ref="L53:M53"/>
  </mergeCells>
  <printOptions horizontalCentered="1" verticalCentered="1"/>
  <pageMargins left="0.5" right="0.5" top="0.5" bottom="0.5" header="0" footer="0"/>
  <pageSetup scale="72" fitToWidth="2" fitToHeight="2" orientation="portrait" r:id="rId1"/>
  <headerFooter alignWithMargins="0"/>
  <rowBreaks count="1" manualBreakCount="1">
    <brk id="59" max="16383" man="1"/>
  </rowBreaks>
  <customProperties>
    <customPr name="_pios_id" r:id="rId2"/>
  </customProperties>
  <ignoredErrors>
    <ignoredError sqref="N43:N48" formulaRange="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ransitionEvaluation="1">
    <tabColor rgb="FF92D050"/>
  </sheetPr>
  <dimension ref="A1:AR200"/>
  <sheetViews>
    <sheetView view="pageBreakPreview" topLeftCell="S1" zoomScale="80" zoomScaleNormal="70" zoomScaleSheetLayoutView="80" workbookViewId="0">
      <selection activeCell="Y1" sqref="Y1:AR1048576"/>
    </sheetView>
  </sheetViews>
  <sheetFormatPr defaultColWidth="9.6640625" defaultRowHeight="15"/>
  <cols>
    <col min="1" max="1" width="4.6640625" style="13" customWidth="1"/>
    <col min="2" max="2" width="1.6640625" style="13" customWidth="1"/>
    <col min="3" max="3" width="45.6640625" style="13" customWidth="1"/>
    <col min="4" max="4" width="24" style="13" customWidth="1"/>
    <col min="5" max="5" width="15.6640625" style="13" customWidth="1"/>
    <col min="6" max="6" width="16.6640625" style="13" customWidth="1"/>
    <col min="7" max="7" width="4.6640625" style="13" customWidth="1"/>
    <col min="8" max="8" width="6.44140625" style="13" customWidth="1"/>
    <col min="9" max="9" width="34" style="13" customWidth="1"/>
    <col min="10" max="10" width="10.6640625" style="13" customWidth="1"/>
    <col min="11" max="11" width="15.6640625" style="13" customWidth="1"/>
    <col min="12" max="12" width="16.6640625" style="13" customWidth="1"/>
    <col min="13" max="13" width="4.6640625" style="13" customWidth="1"/>
    <col min="14" max="14" width="45.6640625" style="13" customWidth="1"/>
    <col min="15" max="15" width="9" style="13" customWidth="1"/>
    <col min="16" max="16" width="15" style="13" customWidth="1"/>
    <col min="17" max="17" width="17" style="13" customWidth="1"/>
    <col min="18" max="18" width="4.6640625" style="13" customWidth="1"/>
    <col min="19" max="19" width="3" style="13" customWidth="1"/>
    <col min="20" max="20" width="52" style="13" customWidth="1"/>
    <col min="21" max="21" width="22.44140625" style="13" customWidth="1"/>
    <col min="22" max="22" width="15.6640625" style="13" customWidth="1"/>
    <col min="23" max="24" width="17" style="13" customWidth="1"/>
    <col min="25" max="29" width="17" customWidth="1"/>
    <col min="30" max="30" width="9.6640625" customWidth="1"/>
    <col min="31" max="32" width="17" customWidth="1"/>
    <col min="33" max="33" width="9.6640625" customWidth="1"/>
    <col min="34" max="34" width="22.44140625" customWidth="1"/>
    <col min="35" max="35" width="14.6640625" bestFit="1" customWidth="1"/>
    <col min="36" max="36" width="23" bestFit="1" customWidth="1"/>
    <col min="37" max="37" width="12" customWidth="1"/>
    <col min="38" max="38" width="7.6640625" customWidth="1"/>
    <col min="39" max="39" width="18.5546875" customWidth="1"/>
    <col min="40" max="40" width="13.5546875" bestFit="1" customWidth="1"/>
    <col min="43" max="43" width="19.6640625" customWidth="1"/>
    <col min="45" max="16384" width="9.6640625" style="13"/>
  </cols>
  <sheetData>
    <row r="1" spans="1:24">
      <c r="A1" s="1962" t="s">
        <v>1757</v>
      </c>
      <c r="B1" s="1962"/>
      <c r="C1" s="2197"/>
      <c r="D1" s="2052" t="s">
        <v>1307</v>
      </c>
      <c r="E1" s="2051" t="s">
        <v>1759</v>
      </c>
      <c r="F1" s="1964" t="s">
        <v>1760</v>
      </c>
      <c r="G1" s="1962" t="s">
        <v>1757</v>
      </c>
      <c r="H1" s="2197"/>
      <c r="I1" s="2197"/>
      <c r="J1" s="2052" t="s">
        <v>1307</v>
      </c>
      <c r="K1" s="2052" t="s">
        <v>1759</v>
      </c>
      <c r="L1" s="2234" t="s">
        <v>3518</v>
      </c>
      <c r="M1" s="1962" t="s">
        <v>2145</v>
      </c>
      <c r="N1" s="2050"/>
      <c r="O1" s="2050" t="s">
        <v>1307</v>
      </c>
      <c r="P1" s="2050" t="s">
        <v>1759</v>
      </c>
      <c r="Q1" s="1964" t="s">
        <v>1760</v>
      </c>
      <c r="R1" s="1962" t="s">
        <v>2145</v>
      </c>
      <c r="S1" s="2197"/>
      <c r="T1" s="2197"/>
      <c r="U1" s="2052" t="s">
        <v>1307</v>
      </c>
      <c r="V1" s="2052" t="s">
        <v>1759</v>
      </c>
      <c r="W1" s="2234" t="s">
        <v>1760</v>
      </c>
    </row>
    <row r="2" spans="1:24">
      <c r="A2" s="1967" t="str">
        <f>'Data Sheet'!$C$25</f>
        <v xml:space="preserve">Niagara Mohawk Power Corporation </v>
      </c>
      <c r="B2" s="2364"/>
      <c r="C2" s="1467"/>
      <c r="D2" s="1409" t="s">
        <v>5792</v>
      </c>
      <c r="E2" s="77" t="s">
        <v>1761</v>
      </c>
      <c r="F2" s="2365"/>
      <c r="G2" s="1967" t="str">
        <f>'Data Sheet'!$C$25</f>
        <v xml:space="preserve">Niagara Mohawk Power Corporation </v>
      </c>
      <c r="H2" s="1467"/>
      <c r="I2" s="1467"/>
      <c r="J2" s="1409" t="s">
        <v>5792</v>
      </c>
      <c r="K2" s="90" t="s">
        <v>1761</v>
      </c>
      <c r="L2" s="2374"/>
      <c r="M2" s="1967" t="str">
        <f>'Data Sheet'!$C$25</f>
        <v xml:space="preserve">Niagara Mohawk Power Corporation </v>
      </c>
      <c r="N2" s="1436"/>
      <c r="O2" s="1436" t="s">
        <v>5792</v>
      </c>
      <c r="P2" s="80" t="s">
        <v>1761</v>
      </c>
      <c r="Q2" s="2365"/>
      <c r="R2" s="1967" t="str">
        <f>'Data Sheet'!$C$25</f>
        <v xml:space="preserve">Niagara Mohawk Power Corporation </v>
      </c>
      <c r="S2" s="1467"/>
      <c r="T2" s="1467"/>
      <c r="U2" s="1409" t="s">
        <v>1589</v>
      </c>
      <c r="V2" s="90" t="s">
        <v>1761</v>
      </c>
      <c r="W2" s="2374"/>
      <c r="X2" s="1467"/>
    </row>
    <row r="3" spans="1:24" ht="15" customHeight="1">
      <c r="A3" s="2366"/>
      <c r="B3" s="2366"/>
      <c r="C3" s="1438"/>
      <c r="D3" s="1405" t="s">
        <v>1121</v>
      </c>
      <c r="E3" s="1439" t="str">
        <f>'Data Sheet'!$C$40</f>
        <v>April 30, 2025</v>
      </c>
      <c r="F3" s="2131" t="str">
        <f>'Data Sheet'!$C$38</f>
        <v>December 31, 2024</v>
      </c>
      <c r="G3" s="2366"/>
      <c r="H3" s="1438"/>
      <c r="I3" s="1438"/>
      <c r="J3" s="1405" t="s">
        <v>1121</v>
      </c>
      <c r="K3" s="1439" t="str">
        <f>'Data Sheet'!$C$40</f>
        <v>April 30, 2025</v>
      </c>
      <c r="L3" s="2131" t="str">
        <f>'Data Sheet'!$C$38</f>
        <v>December 31, 2024</v>
      </c>
      <c r="M3" s="2366" t="s">
        <v>1746</v>
      </c>
      <c r="N3" s="1437"/>
      <c r="O3" s="1437" t="s">
        <v>1590</v>
      </c>
      <c r="P3" s="560" t="str">
        <f>'Data Sheet'!$C$40</f>
        <v>April 30, 2025</v>
      </c>
      <c r="Q3" s="2131" t="str">
        <f>'Data Sheet'!$C$38</f>
        <v>December 31, 2024</v>
      </c>
      <c r="R3" s="2366"/>
      <c r="S3" s="1438"/>
      <c r="T3" s="1438"/>
      <c r="U3" s="1405" t="s">
        <v>1590</v>
      </c>
      <c r="V3" s="559" t="str">
        <f>'Data Sheet'!$C$40</f>
        <v>April 30, 2025</v>
      </c>
      <c r="W3" s="2131" t="str">
        <f>'Data Sheet'!$C$38</f>
        <v>December 31, 2024</v>
      </c>
    </row>
    <row r="4" spans="1:24" ht="15" customHeight="1">
      <c r="A4" s="2297" t="s">
        <v>3519</v>
      </c>
      <c r="B4" s="2297"/>
      <c r="C4" s="74"/>
      <c r="D4" s="74"/>
      <c r="E4" s="74"/>
      <c r="F4" s="2282"/>
      <c r="G4" s="2297" t="s">
        <v>3520</v>
      </c>
      <c r="H4" s="74"/>
      <c r="I4" s="74"/>
      <c r="J4" s="74"/>
      <c r="K4" s="74"/>
      <c r="L4" s="2282"/>
      <c r="M4" s="2297" t="s">
        <v>3520</v>
      </c>
      <c r="N4" s="74"/>
      <c r="O4" s="74"/>
      <c r="P4" s="74"/>
      <c r="Q4" s="2282"/>
      <c r="R4" s="3604" t="s">
        <v>3520</v>
      </c>
      <c r="S4" s="3605"/>
      <c r="T4" s="3605"/>
      <c r="U4" s="3605"/>
      <c r="V4" s="3605"/>
      <c r="W4" s="3606"/>
      <c r="X4" s="246"/>
    </row>
    <row r="5" spans="1:24">
      <c r="A5" s="1970"/>
      <c r="B5" s="1970" t="s">
        <v>3521</v>
      </c>
      <c r="C5" s="76"/>
      <c r="D5" s="76"/>
      <c r="E5" s="76"/>
      <c r="F5" s="2029"/>
      <c r="G5" s="2057" t="s">
        <v>1686</v>
      </c>
      <c r="K5" s="514" t="s">
        <v>257</v>
      </c>
      <c r="L5" s="1973" t="s">
        <v>257</v>
      </c>
      <c r="M5" s="2094"/>
      <c r="N5" s="16"/>
      <c r="O5" s="342"/>
      <c r="P5" s="247" t="s">
        <v>257</v>
      </c>
      <c r="Q5" s="1973" t="s">
        <v>257</v>
      </c>
      <c r="R5" s="1967"/>
      <c r="S5" s="90"/>
      <c r="T5" s="16" t="s">
        <v>163</v>
      </c>
      <c r="U5" s="16"/>
      <c r="V5" s="246" t="s">
        <v>257</v>
      </c>
      <c r="W5" s="1973" t="s">
        <v>257</v>
      </c>
      <c r="X5" s="246"/>
    </row>
    <row r="6" spans="1:24">
      <c r="A6" s="1969"/>
      <c r="B6" s="1967"/>
      <c r="C6" s="16" t="s">
        <v>163</v>
      </c>
      <c r="D6" s="16"/>
      <c r="E6" s="245" t="s">
        <v>257</v>
      </c>
      <c r="F6" s="2200" t="s">
        <v>257</v>
      </c>
      <c r="G6" s="2057" t="s">
        <v>1689</v>
      </c>
      <c r="K6" s="515" t="s">
        <v>164</v>
      </c>
      <c r="L6" s="1973" t="s">
        <v>167</v>
      </c>
      <c r="M6" s="2057" t="s">
        <v>1686</v>
      </c>
      <c r="N6" s="16" t="s">
        <v>163</v>
      </c>
      <c r="O6" s="342"/>
      <c r="P6" s="247" t="s">
        <v>164</v>
      </c>
      <c r="Q6" s="1973" t="s">
        <v>167</v>
      </c>
      <c r="R6" s="1969" t="s">
        <v>1686</v>
      </c>
      <c r="S6" s="90"/>
      <c r="T6" s="16"/>
      <c r="U6" s="16"/>
      <c r="V6" s="246" t="s">
        <v>164</v>
      </c>
      <c r="W6" s="1973" t="s">
        <v>167</v>
      </c>
      <c r="X6" s="246"/>
    </row>
    <row r="7" spans="1:24">
      <c r="A7" s="1969" t="s">
        <v>1686</v>
      </c>
      <c r="B7" s="1967"/>
      <c r="C7" s="16"/>
      <c r="D7" s="16"/>
      <c r="E7" s="245" t="s">
        <v>164</v>
      </c>
      <c r="F7" s="2200" t="s">
        <v>167</v>
      </c>
      <c r="G7" s="2242"/>
      <c r="H7" s="76"/>
      <c r="I7" s="76"/>
      <c r="J7" s="76"/>
      <c r="K7" s="523" t="s">
        <v>2936</v>
      </c>
      <c r="L7" s="2216" t="s">
        <v>2937</v>
      </c>
      <c r="M7" s="2242" t="s">
        <v>1689</v>
      </c>
      <c r="N7" s="74" t="s">
        <v>2935</v>
      </c>
      <c r="O7" s="267"/>
      <c r="P7" s="344" t="s">
        <v>2936</v>
      </c>
      <c r="Q7" s="2216" t="s">
        <v>2937</v>
      </c>
      <c r="R7" s="1977" t="s">
        <v>1689</v>
      </c>
      <c r="S7" s="92"/>
      <c r="T7" s="74" t="s">
        <v>2935</v>
      </c>
      <c r="U7" s="74"/>
      <c r="V7" s="524" t="s">
        <v>2936</v>
      </c>
      <c r="W7" s="2216" t="s">
        <v>2937</v>
      </c>
      <c r="X7" s="246"/>
    </row>
    <row r="8" spans="1:24">
      <c r="A8" s="1977" t="s">
        <v>1689</v>
      </c>
      <c r="B8" s="1970"/>
      <c r="C8" s="74" t="s">
        <v>2935</v>
      </c>
      <c r="D8" s="74"/>
      <c r="E8" s="277" t="s">
        <v>2936</v>
      </c>
      <c r="F8" s="2201" t="s">
        <v>2937</v>
      </c>
      <c r="G8" s="2242">
        <v>51</v>
      </c>
      <c r="H8" s="74" t="s">
        <v>3522</v>
      </c>
      <c r="I8" s="74"/>
      <c r="J8" s="74"/>
      <c r="K8" s="1249"/>
      <c r="L8" s="2367"/>
      <c r="M8" s="2242">
        <v>117</v>
      </c>
      <c r="N8" s="74" t="s">
        <v>3887</v>
      </c>
      <c r="O8" s="74"/>
      <c r="P8" s="366"/>
      <c r="Q8" s="2305"/>
      <c r="R8" s="1970">
        <v>191</v>
      </c>
      <c r="S8" s="92"/>
      <c r="T8" s="76" t="s">
        <v>3886</v>
      </c>
      <c r="U8" s="76"/>
      <c r="V8" s="1250"/>
      <c r="W8" s="2388"/>
    </row>
    <row r="9" spans="1:24">
      <c r="A9" s="1977">
        <v>1</v>
      </c>
      <c r="B9" s="1970"/>
      <c r="C9" s="76" t="s">
        <v>3523</v>
      </c>
      <c r="D9" s="76"/>
      <c r="E9" s="1249"/>
      <c r="F9" s="2367"/>
      <c r="G9" s="2242">
        <f t="shared" ref="G9:G21" si="0">G8+1</f>
        <v>52</v>
      </c>
      <c r="H9" s="76" t="s">
        <v>3524</v>
      </c>
      <c r="I9" s="76"/>
      <c r="J9" s="76"/>
      <c r="K9" s="349"/>
      <c r="L9" s="2375"/>
      <c r="M9" s="2242">
        <v>118</v>
      </c>
      <c r="N9" s="330" t="s">
        <v>3532</v>
      </c>
      <c r="O9" s="74"/>
      <c r="P9" s="366"/>
      <c r="Q9" s="2305"/>
      <c r="R9" s="1970">
        <v>192</v>
      </c>
      <c r="S9" s="92"/>
      <c r="T9" s="76" t="s">
        <v>3526</v>
      </c>
      <c r="U9" s="76"/>
      <c r="V9" s="1693">
        <v>18108661</v>
      </c>
      <c r="W9" s="2370">
        <v>17682766</v>
      </c>
      <c r="X9" s="1868"/>
    </row>
    <row r="10" spans="1:24">
      <c r="A10" s="1977">
        <v>2</v>
      </c>
      <c r="B10" s="1970"/>
      <c r="C10" s="76" t="s">
        <v>3527</v>
      </c>
      <c r="D10" s="76"/>
      <c r="E10" s="359"/>
      <c r="F10" s="2368"/>
      <c r="G10" s="2242">
        <f t="shared" si="0"/>
        <v>53</v>
      </c>
      <c r="H10" s="76" t="s">
        <v>3528</v>
      </c>
      <c r="I10" s="76" t="s">
        <v>3529</v>
      </c>
      <c r="J10" s="76"/>
      <c r="K10" s="1433"/>
      <c r="L10" s="2088"/>
      <c r="M10" s="2242">
        <v>119</v>
      </c>
      <c r="N10" s="330" t="s">
        <v>3888</v>
      </c>
      <c r="O10" s="74"/>
      <c r="P10" s="1378"/>
      <c r="Q10" s="2379"/>
      <c r="R10" s="1970">
        <v>193</v>
      </c>
      <c r="S10" s="92"/>
      <c r="T10" s="76" t="s">
        <v>3531</v>
      </c>
      <c r="U10" s="76"/>
      <c r="V10" s="1693">
        <v>3410413</v>
      </c>
      <c r="W10" s="2371">
        <v>2231265</v>
      </c>
      <c r="X10" s="1869"/>
    </row>
    <row r="11" spans="1:24">
      <c r="A11" s="1977">
        <v>3</v>
      </c>
      <c r="B11" s="1970"/>
      <c r="C11" s="76" t="s">
        <v>3532</v>
      </c>
      <c r="D11" s="76"/>
      <c r="E11" s="349"/>
      <c r="F11" s="2369"/>
      <c r="G11" s="2242">
        <f t="shared" si="0"/>
        <v>54</v>
      </c>
      <c r="H11" s="76" t="s">
        <v>3533</v>
      </c>
      <c r="I11" s="76" t="s">
        <v>3534</v>
      </c>
      <c r="J11" s="76"/>
      <c r="K11" s="1433"/>
      <c r="L11" s="2088"/>
      <c r="M11" s="2242">
        <v>120</v>
      </c>
      <c r="N11" s="330" t="s">
        <v>3889</v>
      </c>
      <c r="O11" s="1251"/>
      <c r="P11" s="1379"/>
      <c r="Q11" s="2380"/>
      <c r="R11" s="1970">
        <v>194</v>
      </c>
      <c r="S11" s="92"/>
      <c r="T11" s="76" t="s">
        <v>1055</v>
      </c>
      <c r="U11" s="76"/>
      <c r="V11" s="1693">
        <v>12792373</v>
      </c>
      <c r="W11" s="2371">
        <v>14438664</v>
      </c>
      <c r="X11" s="1869"/>
    </row>
    <row r="12" spans="1:24">
      <c r="A12" s="1977">
        <v>4</v>
      </c>
      <c r="B12" s="1970"/>
      <c r="C12" s="76" t="s">
        <v>1056</v>
      </c>
      <c r="D12" s="76"/>
      <c r="E12" s="1693">
        <v>0</v>
      </c>
      <c r="F12" s="2370">
        <v>46820</v>
      </c>
      <c r="G12" s="2242">
        <f t="shared" si="0"/>
        <v>55</v>
      </c>
      <c r="H12" s="76" t="s">
        <v>1057</v>
      </c>
      <c r="I12" s="76" t="s">
        <v>1058</v>
      </c>
      <c r="J12" s="76"/>
      <c r="K12" s="1433"/>
      <c r="L12" s="2088"/>
      <c r="M12" s="2242">
        <v>121</v>
      </c>
      <c r="N12" s="330" t="s">
        <v>3890</v>
      </c>
      <c r="O12" s="1377"/>
      <c r="P12" s="1379"/>
      <c r="Q12" s="2380"/>
      <c r="R12" s="1970">
        <v>195</v>
      </c>
      <c r="S12" s="92"/>
      <c r="T12" s="76" t="s">
        <v>1060</v>
      </c>
      <c r="U12" s="76"/>
      <c r="V12" s="1693">
        <v>39440392</v>
      </c>
      <c r="W12" s="2371">
        <v>40456810</v>
      </c>
      <c r="X12" s="1869"/>
    </row>
    <row r="13" spans="1:24">
      <c r="A13" s="1977">
        <v>5</v>
      </c>
      <c r="B13" s="1970"/>
      <c r="C13" s="76" t="s">
        <v>1061</v>
      </c>
      <c r="D13" s="76"/>
      <c r="E13" s="1440"/>
      <c r="F13" s="2371"/>
      <c r="G13" s="2242">
        <f t="shared" si="0"/>
        <v>56</v>
      </c>
      <c r="H13" s="76" t="s">
        <v>1062</v>
      </c>
      <c r="I13" s="76" t="s">
        <v>1063</v>
      </c>
      <c r="J13" s="76"/>
      <c r="K13" s="1433"/>
      <c r="L13" s="2088"/>
      <c r="M13" s="2242">
        <v>122</v>
      </c>
      <c r="N13" s="330" t="s">
        <v>3891</v>
      </c>
      <c r="O13" s="1377"/>
      <c r="P13" s="1379"/>
      <c r="Q13" s="2380"/>
      <c r="R13" s="1970">
        <v>196</v>
      </c>
      <c r="S13" s="92"/>
      <c r="T13" s="76" t="s">
        <v>1065</v>
      </c>
      <c r="U13" s="76"/>
      <c r="V13" s="259"/>
      <c r="W13" s="2371"/>
      <c r="X13" s="1869"/>
    </row>
    <row r="14" spans="1:24">
      <c r="A14" s="1977">
        <v>6</v>
      </c>
      <c r="B14" s="1970"/>
      <c r="C14" s="76" t="s">
        <v>1066</v>
      </c>
      <c r="D14" s="76"/>
      <c r="E14" s="1440"/>
      <c r="F14" s="2371"/>
      <c r="G14" s="2242">
        <f t="shared" si="0"/>
        <v>57</v>
      </c>
      <c r="H14" s="76" t="s">
        <v>1067</v>
      </c>
      <c r="I14" s="76" t="s">
        <v>1068</v>
      </c>
      <c r="J14" s="76"/>
      <c r="K14" s="1433"/>
      <c r="L14" s="2088"/>
      <c r="M14" s="2242">
        <v>123</v>
      </c>
      <c r="N14" s="330" t="s">
        <v>3892</v>
      </c>
      <c r="O14" s="1377"/>
      <c r="P14" s="1379"/>
      <c r="Q14" s="2380"/>
      <c r="R14" s="1970">
        <v>197</v>
      </c>
      <c r="S14" s="92"/>
      <c r="T14" s="76" t="s">
        <v>1070</v>
      </c>
      <c r="U14" s="76"/>
      <c r="V14" s="1693">
        <v>14034063</v>
      </c>
      <c r="W14" s="2371">
        <v>14974930</v>
      </c>
      <c r="X14" s="1869"/>
    </row>
    <row r="15" spans="1:24">
      <c r="A15" s="1977">
        <v>7</v>
      </c>
      <c r="B15" s="1970"/>
      <c r="C15" s="76" t="s">
        <v>1071</v>
      </c>
      <c r="D15" s="76"/>
      <c r="E15" s="1440"/>
      <c r="F15" s="2371"/>
      <c r="G15" s="2242">
        <f t="shared" si="0"/>
        <v>58</v>
      </c>
      <c r="H15" s="76"/>
      <c r="I15" s="330" t="s">
        <v>1072</v>
      </c>
      <c r="J15" s="76"/>
      <c r="K15" s="271">
        <f>SUM(K10:K14)</f>
        <v>0</v>
      </c>
      <c r="L15" s="2307">
        <f>SUM(L10:L14)</f>
        <v>0</v>
      </c>
      <c r="M15" s="2242">
        <v>124</v>
      </c>
      <c r="N15" s="330" t="s">
        <v>3893</v>
      </c>
      <c r="O15" s="1377"/>
      <c r="P15" s="1379"/>
      <c r="Q15" s="2380"/>
      <c r="R15" s="1970">
        <v>198</v>
      </c>
      <c r="S15" s="92"/>
      <c r="T15" s="76" t="s">
        <v>1074</v>
      </c>
      <c r="U15" s="76"/>
      <c r="V15" s="259"/>
      <c r="W15" s="2371"/>
      <c r="X15" s="1869"/>
    </row>
    <row r="16" spans="1:24">
      <c r="A16" s="1977">
        <v>8</v>
      </c>
      <c r="B16" s="1970"/>
      <c r="C16" s="76" t="s">
        <v>1075</v>
      </c>
      <c r="D16" s="76"/>
      <c r="E16" s="1440"/>
      <c r="F16" s="2371"/>
      <c r="G16" s="2242">
        <f t="shared" si="0"/>
        <v>59</v>
      </c>
      <c r="H16" s="76"/>
      <c r="I16" s="330" t="s">
        <v>1076</v>
      </c>
      <c r="J16" s="76"/>
      <c r="K16" s="271">
        <f>K15+E58</f>
        <v>0</v>
      </c>
      <c r="L16" s="2188">
        <f>L15+F58</f>
        <v>0</v>
      </c>
      <c r="M16" s="2242">
        <v>125</v>
      </c>
      <c r="N16" s="330" t="s">
        <v>3894</v>
      </c>
      <c r="O16" s="1377"/>
      <c r="P16" s="1430">
        <v>6787764</v>
      </c>
      <c r="Q16" s="2381">
        <v>7004204</v>
      </c>
      <c r="R16" s="1970">
        <v>199</v>
      </c>
      <c r="S16" s="92"/>
      <c r="T16" s="76" t="s">
        <v>2417</v>
      </c>
      <c r="U16" s="76"/>
      <c r="V16" s="261">
        <v>0</v>
      </c>
      <c r="W16" s="2610">
        <v>0</v>
      </c>
      <c r="X16" s="1869"/>
    </row>
    <row r="17" spans="1:24">
      <c r="A17" s="1977">
        <v>9</v>
      </c>
      <c r="B17" s="1970"/>
      <c r="C17" s="76" t="s">
        <v>2418</v>
      </c>
      <c r="D17" s="76"/>
      <c r="E17" s="1440"/>
      <c r="F17" s="2371"/>
      <c r="G17" s="2242">
        <f t="shared" si="0"/>
        <v>60</v>
      </c>
      <c r="H17" s="74" t="s">
        <v>2419</v>
      </c>
      <c r="I17" s="74"/>
      <c r="J17" s="74"/>
      <c r="K17" s="371"/>
      <c r="L17" s="2376"/>
      <c r="M17" s="2242">
        <v>126</v>
      </c>
      <c r="N17" s="330" t="s">
        <v>3895</v>
      </c>
      <c r="O17" s="1377"/>
      <c r="P17" s="1379"/>
      <c r="Q17" s="2380"/>
      <c r="R17" s="1970">
        <v>200</v>
      </c>
      <c r="S17" s="92"/>
      <c r="T17" s="76" t="s">
        <v>2421</v>
      </c>
      <c r="U17" s="76"/>
      <c r="V17" s="2611">
        <v>24534010</v>
      </c>
      <c r="W17" s="2612">
        <v>26965919</v>
      </c>
      <c r="X17" s="1869"/>
    </row>
    <row r="18" spans="1:24">
      <c r="A18" s="1977">
        <v>10</v>
      </c>
      <c r="B18" s="1970"/>
      <c r="C18" s="76" t="s">
        <v>2422</v>
      </c>
      <c r="D18" s="76"/>
      <c r="E18" s="1440"/>
      <c r="F18" s="2371"/>
      <c r="G18" s="2242">
        <f t="shared" si="0"/>
        <v>61</v>
      </c>
      <c r="H18" s="76" t="s">
        <v>3532</v>
      </c>
      <c r="I18" s="76"/>
      <c r="J18" s="76"/>
      <c r="K18" s="364"/>
      <c r="L18" s="2376"/>
      <c r="M18" s="2242">
        <v>127</v>
      </c>
      <c r="N18" s="330" t="s">
        <v>4175</v>
      </c>
      <c r="O18" s="1377"/>
      <c r="P18" s="1431">
        <f>SUM(P10:P17)</f>
        <v>6787764</v>
      </c>
      <c r="Q18" s="2307">
        <v>7004204</v>
      </c>
      <c r="R18" s="1970">
        <v>201</v>
      </c>
      <c r="S18" s="92"/>
      <c r="T18" s="76" t="s">
        <v>2423</v>
      </c>
      <c r="U18" s="76"/>
      <c r="V18" s="1053">
        <v>117631532</v>
      </c>
      <c r="W18" s="2612">
        <v>90875515</v>
      </c>
      <c r="X18" s="1869"/>
    </row>
    <row r="19" spans="1:24">
      <c r="A19" s="1977">
        <v>11</v>
      </c>
      <c r="B19" s="1970"/>
      <c r="C19" s="76" t="s">
        <v>2424</v>
      </c>
      <c r="D19" s="76"/>
      <c r="E19" s="1440"/>
      <c r="F19" s="2371"/>
      <c r="G19" s="2242">
        <f t="shared" si="0"/>
        <v>62</v>
      </c>
      <c r="H19" s="76" t="s">
        <v>2425</v>
      </c>
      <c r="I19" s="76" t="s">
        <v>2426</v>
      </c>
      <c r="J19" s="76"/>
      <c r="K19" s="1433"/>
      <c r="L19" s="2088"/>
      <c r="M19" s="2242">
        <v>128</v>
      </c>
      <c r="N19" s="330" t="s">
        <v>3524</v>
      </c>
      <c r="O19" s="1377"/>
      <c r="P19" s="366"/>
      <c r="Q19" s="2305"/>
      <c r="R19" s="1970">
        <v>202</v>
      </c>
      <c r="S19" s="92"/>
      <c r="T19" s="76" t="s">
        <v>4185</v>
      </c>
      <c r="U19" s="76"/>
      <c r="V19" s="259">
        <f>SUM(P79:P80)-P81+SUM(V9:V18)</f>
        <v>383111823</v>
      </c>
      <c r="W19" s="2188">
        <v>356522637</v>
      </c>
      <c r="X19" s="260"/>
    </row>
    <row r="20" spans="1:24">
      <c r="A20" s="1977">
        <v>12</v>
      </c>
      <c r="B20" s="1970"/>
      <c r="C20" s="76" t="s">
        <v>2427</v>
      </c>
      <c r="D20" s="76"/>
      <c r="E20" s="1440"/>
      <c r="F20" s="2371"/>
      <c r="G20" s="2242">
        <f t="shared" si="0"/>
        <v>63</v>
      </c>
      <c r="H20" s="76" t="s">
        <v>2428</v>
      </c>
      <c r="I20" s="76" t="s">
        <v>2429</v>
      </c>
      <c r="J20" s="76"/>
      <c r="K20" s="1433"/>
      <c r="L20" s="2088"/>
      <c r="M20" s="2242">
        <v>129</v>
      </c>
      <c r="N20" s="330" t="s">
        <v>3896</v>
      </c>
      <c r="O20" s="1377"/>
      <c r="P20" s="1381"/>
      <c r="Q20" s="2382"/>
      <c r="R20" s="1970">
        <v>203</v>
      </c>
      <c r="S20" s="92"/>
      <c r="T20" s="76" t="s">
        <v>3524</v>
      </c>
      <c r="U20" s="76"/>
      <c r="V20" s="1250"/>
      <c r="W20" s="2305"/>
      <c r="X20" s="260"/>
    </row>
    <row r="21" spans="1:24">
      <c r="A21" s="1977">
        <v>13</v>
      </c>
      <c r="B21" s="1970"/>
      <c r="C21" s="76" t="s">
        <v>2431</v>
      </c>
      <c r="D21" s="76"/>
      <c r="E21" s="259">
        <f>SUM(E12:E20)</f>
        <v>0</v>
      </c>
      <c r="F21" s="2188">
        <v>46820</v>
      </c>
      <c r="G21" s="2242">
        <f t="shared" si="0"/>
        <v>64</v>
      </c>
      <c r="H21" s="76" t="s">
        <v>2432</v>
      </c>
      <c r="I21" s="76" t="s">
        <v>2433</v>
      </c>
      <c r="J21" s="76"/>
      <c r="K21" s="1433"/>
      <c r="L21" s="2088"/>
      <c r="M21" s="2242">
        <v>130</v>
      </c>
      <c r="N21" s="330" t="s">
        <v>3897</v>
      </c>
      <c r="O21" s="1377"/>
      <c r="P21" s="1379"/>
      <c r="Q21" s="2383"/>
      <c r="R21" s="1970">
        <v>204</v>
      </c>
      <c r="S21" s="92"/>
      <c r="T21" s="76" t="s">
        <v>2485</v>
      </c>
      <c r="U21" s="76"/>
      <c r="V21" s="259">
        <v>2191017</v>
      </c>
      <c r="W21" s="2371">
        <v>2499478</v>
      </c>
      <c r="X21" s="1869"/>
    </row>
    <row r="22" spans="1:24">
      <c r="A22" s="1977">
        <v>14</v>
      </c>
      <c r="B22" s="1970"/>
      <c r="C22" s="76" t="s">
        <v>3524</v>
      </c>
      <c r="D22" s="76"/>
      <c r="E22" s="364"/>
      <c r="F22" s="2309"/>
      <c r="G22" s="2242">
        <v>65</v>
      </c>
      <c r="H22" s="1375" t="s">
        <v>4073</v>
      </c>
      <c r="I22" s="76" t="s">
        <v>4074</v>
      </c>
      <c r="J22" s="76"/>
      <c r="K22" s="1433"/>
      <c r="L22" s="2088"/>
      <c r="M22" s="2242">
        <v>131</v>
      </c>
      <c r="N22" s="330" t="s">
        <v>3898</v>
      </c>
      <c r="O22" s="1377"/>
      <c r="P22" s="1379"/>
      <c r="Q22" s="2380"/>
      <c r="R22" s="1967">
        <v>205</v>
      </c>
      <c r="S22" s="90"/>
      <c r="T22" s="13" t="s">
        <v>572</v>
      </c>
      <c r="V22" s="1694">
        <f>V19+V21</f>
        <v>385302840</v>
      </c>
      <c r="W22" s="2076">
        <f>W19+W21</f>
        <v>359022115</v>
      </c>
      <c r="X22" s="260"/>
    </row>
    <row r="23" spans="1:24">
      <c r="A23" s="1977">
        <v>15</v>
      </c>
      <c r="B23" s="1970"/>
      <c r="C23" s="76" t="s">
        <v>573</v>
      </c>
      <c r="D23" s="76"/>
      <c r="E23" s="1440"/>
      <c r="F23" s="2371"/>
      <c r="G23" s="2242">
        <v>66</v>
      </c>
      <c r="H23" s="76" t="s">
        <v>2486</v>
      </c>
      <c r="I23" s="76" t="s">
        <v>2487</v>
      </c>
      <c r="J23" s="76"/>
      <c r="K23" s="1433"/>
      <c r="L23" s="2088"/>
      <c r="M23" s="2242">
        <v>132</v>
      </c>
      <c r="N23" s="330" t="s">
        <v>3899</v>
      </c>
      <c r="O23" s="1377"/>
      <c r="P23" s="1382"/>
      <c r="Q23" s="2384"/>
      <c r="R23" s="1970"/>
      <c r="S23" s="92"/>
      <c r="T23" s="76" t="s">
        <v>4186</v>
      </c>
      <c r="U23" s="76"/>
      <c r="V23" s="272"/>
      <c r="W23" s="2188"/>
      <c r="X23" s="260"/>
    </row>
    <row r="24" spans="1:24">
      <c r="A24" s="1977">
        <v>16</v>
      </c>
      <c r="B24" s="1970"/>
      <c r="C24" s="76" t="s">
        <v>577</v>
      </c>
      <c r="D24" s="76"/>
      <c r="E24" s="1440"/>
      <c r="F24" s="2371"/>
      <c r="G24" s="2242">
        <v>67</v>
      </c>
      <c r="H24" s="76" t="s">
        <v>574</v>
      </c>
      <c r="I24" s="76" t="s">
        <v>575</v>
      </c>
      <c r="J24" s="76"/>
      <c r="K24" s="1433"/>
      <c r="L24" s="2088"/>
      <c r="M24" s="2242">
        <v>133</v>
      </c>
      <c r="N24" s="330" t="s">
        <v>3900</v>
      </c>
      <c r="O24" s="1377"/>
      <c r="P24" s="1382"/>
      <c r="Q24" s="2384"/>
      <c r="R24" s="1967">
        <v>206</v>
      </c>
      <c r="S24" s="90"/>
      <c r="T24" s="13" t="s">
        <v>579</v>
      </c>
      <c r="V24" s="265">
        <f>K40+K73+P54+P62+P69+P76+V22+P26</f>
        <v>2590470549</v>
      </c>
      <c r="W24" s="2250">
        <f>L40+L73+Q54+Q62+Q69+Q76+W22+Q26</f>
        <v>2179021701</v>
      </c>
      <c r="X24" s="336"/>
    </row>
    <row r="25" spans="1:24">
      <c r="A25" s="1977">
        <v>17</v>
      </c>
      <c r="B25" s="1970"/>
      <c r="C25" s="76" t="s">
        <v>580</v>
      </c>
      <c r="D25" s="76"/>
      <c r="E25" s="1440">
        <v>0</v>
      </c>
      <c r="F25" s="2371">
        <v>3934</v>
      </c>
      <c r="G25" s="2242">
        <f>G24+1</f>
        <v>68</v>
      </c>
      <c r="H25" s="76"/>
      <c r="I25" s="76" t="s">
        <v>4167</v>
      </c>
      <c r="J25" s="76"/>
      <c r="K25" s="271">
        <f>SUM(K19:K24)</f>
        <v>0</v>
      </c>
      <c r="L25" s="2307">
        <f>SUM(L19:L24)</f>
        <v>0</v>
      </c>
      <c r="M25" s="2242">
        <v>134</v>
      </c>
      <c r="N25" s="330" t="s">
        <v>4176</v>
      </c>
      <c r="O25" s="1377"/>
      <c r="P25" s="1380">
        <f>SUM(P20:P24)</f>
        <v>0</v>
      </c>
      <c r="Q25" s="2307">
        <f>SUM(Q20:Q24)</f>
        <v>0</v>
      </c>
      <c r="R25" s="1970"/>
      <c r="S25" s="92"/>
      <c r="T25" s="76" t="s">
        <v>4187</v>
      </c>
      <c r="U25" s="76"/>
      <c r="V25" s="272"/>
      <c r="W25" s="2389"/>
      <c r="X25" s="336"/>
    </row>
    <row r="26" spans="1:24">
      <c r="A26" s="1977">
        <v>18</v>
      </c>
      <c r="B26" s="1970"/>
      <c r="C26" s="76" t="s">
        <v>582</v>
      </c>
      <c r="D26" s="76"/>
      <c r="E26" s="1440"/>
      <c r="F26" s="2371"/>
      <c r="G26" s="2242">
        <f>G25+1</f>
        <v>69</v>
      </c>
      <c r="H26" s="76" t="s">
        <v>3524</v>
      </c>
      <c r="I26" s="76"/>
      <c r="J26" s="76"/>
      <c r="K26" s="366"/>
      <c r="L26" s="2305"/>
      <c r="M26" s="2242">
        <v>135</v>
      </c>
      <c r="N26" s="330" t="s">
        <v>4177</v>
      </c>
      <c r="O26" s="1377"/>
      <c r="P26" s="1432">
        <f>P18+P25</f>
        <v>6787764</v>
      </c>
      <c r="Q26" s="2307">
        <f>Q18+Q25</f>
        <v>7004204</v>
      </c>
      <c r="R26" s="1967"/>
      <c r="W26" s="1968"/>
    </row>
    <row r="27" spans="1:24">
      <c r="A27" s="1977">
        <v>19</v>
      </c>
      <c r="B27" s="1970"/>
      <c r="C27" s="76" t="s">
        <v>585</v>
      </c>
      <c r="D27" s="76"/>
      <c r="E27" s="1440"/>
      <c r="F27" s="2371"/>
      <c r="G27" s="2242">
        <f>G26+1</f>
        <v>70</v>
      </c>
      <c r="H27" s="76" t="s">
        <v>583</v>
      </c>
      <c r="I27" s="76" t="s">
        <v>3529</v>
      </c>
      <c r="J27" s="76"/>
      <c r="K27" s="1433"/>
      <c r="L27" s="2088"/>
      <c r="M27" s="2242">
        <v>136</v>
      </c>
      <c r="N27" s="74" t="s">
        <v>3882</v>
      </c>
      <c r="O27" s="74"/>
      <c r="P27" s="366"/>
      <c r="Q27" s="2305"/>
      <c r="R27" s="1967"/>
      <c r="V27" s="260"/>
      <c r="W27" s="1968"/>
    </row>
    <row r="28" spans="1:24">
      <c r="A28" s="1977">
        <v>20</v>
      </c>
      <c r="B28" s="1970"/>
      <c r="C28" s="76" t="s">
        <v>588</v>
      </c>
      <c r="D28" s="76"/>
      <c r="E28" s="259">
        <f>SUM(E23:E27)</f>
        <v>0</v>
      </c>
      <c r="F28" s="2188">
        <v>3934</v>
      </c>
      <c r="G28" s="2242">
        <f>G27+1</f>
        <v>71</v>
      </c>
      <c r="H28" s="76" t="s">
        <v>586</v>
      </c>
      <c r="I28" s="76" t="s">
        <v>3534</v>
      </c>
      <c r="J28" s="76"/>
      <c r="K28" s="1433"/>
      <c r="L28" s="2088"/>
      <c r="M28" s="2242">
        <v>137</v>
      </c>
      <c r="N28" s="76" t="s">
        <v>3532</v>
      </c>
      <c r="O28" s="1251"/>
      <c r="P28" s="366"/>
      <c r="Q28" s="2305"/>
      <c r="R28" s="1967"/>
      <c r="V28" s="260"/>
      <c r="W28" s="2017"/>
      <c r="X28" s="260"/>
    </row>
    <row r="29" spans="1:24">
      <c r="A29" s="1977">
        <v>21</v>
      </c>
      <c r="B29" s="1970"/>
      <c r="C29" s="76" t="s">
        <v>592</v>
      </c>
      <c r="D29" s="76"/>
      <c r="E29" s="259">
        <f>E21+E28</f>
        <v>0</v>
      </c>
      <c r="F29" s="2188">
        <v>50754</v>
      </c>
      <c r="G29" s="2242">
        <f>G28+1</f>
        <v>72</v>
      </c>
      <c r="H29" s="76" t="s">
        <v>589</v>
      </c>
      <c r="I29" s="76" t="s">
        <v>590</v>
      </c>
      <c r="J29" s="76"/>
      <c r="K29" s="1433"/>
      <c r="L29" s="2088"/>
      <c r="M29" s="2242">
        <v>138</v>
      </c>
      <c r="N29" s="330" t="s">
        <v>3881</v>
      </c>
      <c r="O29" s="1251"/>
      <c r="P29" s="1432">
        <v>20486546</v>
      </c>
      <c r="Q29" s="2385">
        <v>21015998</v>
      </c>
      <c r="R29" s="1967"/>
      <c r="W29" s="1968"/>
    </row>
    <row r="30" spans="1:24">
      <c r="A30" s="1977">
        <v>22</v>
      </c>
      <c r="B30" s="1970"/>
      <c r="C30" s="76" t="s">
        <v>2624</v>
      </c>
      <c r="D30" s="76"/>
      <c r="E30" s="1252"/>
      <c r="F30" s="2372"/>
      <c r="G30" s="2242">
        <v>73</v>
      </c>
      <c r="H30" s="1375" t="s">
        <v>4075</v>
      </c>
      <c r="I30" s="76" t="s">
        <v>4076</v>
      </c>
      <c r="J30" s="76"/>
      <c r="K30" s="1433"/>
      <c r="L30" s="2088"/>
      <c r="M30" s="2242">
        <v>139</v>
      </c>
      <c r="N30" s="76" t="s">
        <v>3525</v>
      </c>
      <c r="O30" s="101"/>
      <c r="P30" s="1432">
        <v>11461001</v>
      </c>
      <c r="Q30" s="2386">
        <v>9606306</v>
      </c>
      <c r="R30" s="1967"/>
      <c r="W30" s="1968"/>
    </row>
    <row r="31" spans="1:24">
      <c r="A31" s="1977">
        <v>23</v>
      </c>
      <c r="B31" s="1970"/>
      <c r="C31" s="76" t="s">
        <v>3532</v>
      </c>
      <c r="D31" s="76"/>
      <c r="E31" s="364"/>
      <c r="F31" s="2309"/>
      <c r="G31" s="2242">
        <v>74</v>
      </c>
      <c r="H31" s="76" t="s">
        <v>593</v>
      </c>
      <c r="I31" s="76" t="s">
        <v>594</v>
      </c>
      <c r="J31" s="76"/>
      <c r="K31" s="1433"/>
      <c r="L31" s="2088"/>
      <c r="M31" s="2242">
        <v>140</v>
      </c>
      <c r="N31" s="76" t="s">
        <v>3530</v>
      </c>
      <c r="O31" s="101"/>
      <c r="P31" s="1432">
        <v>5826127</v>
      </c>
      <c r="Q31" s="2088">
        <v>6496937</v>
      </c>
      <c r="R31" s="3604" t="s">
        <v>2738</v>
      </c>
      <c r="S31" s="3605"/>
      <c r="T31" s="3605"/>
      <c r="U31" s="3605"/>
      <c r="V31" s="3605"/>
      <c r="W31" s="3606"/>
      <c r="X31" s="246"/>
    </row>
    <row r="32" spans="1:24">
      <c r="A32" s="1977">
        <v>24</v>
      </c>
      <c r="B32" s="1970"/>
      <c r="C32" s="76" t="s">
        <v>2739</v>
      </c>
      <c r="D32" s="76"/>
      <c r="E32" s="1440"/>
      <c r="F32" s="2371"/>
      <c r="G32" s="2242">
        <f>G31+1</f>
        <v>75</v>
      </c>
      <c r="H32" s="76"/>
      <c r="I32" s="330" t="s">
        <v>4169</v>
      </c>
      <c r="J32" s="76"/>
      <c r="K32" s="271">
        <f>SUM(K27:K31)</f>
        <v>0</v>
      </c>
      <c r="L32" s="2188">
        <f>SUM(L27:L31)</f>
        <v>0</v>
      </c>
      <c r="M32" s="2242">
        <v>141</v>
      </c>
      <c r="N32" s="76" t="s">
        <v>1054</v>
      </c>
      <c r="O32" s="101"/>
      <c r="P32" s="1432">
        <v>11607213</v>
      </c>
      <c r="Q32" s="2088">
        <v>14823656</v>
      </c>
      <c r="R32" s="1967"/>
      <c r="W32" s="1968"/>
    </row>
    <row r="33" spans="1:24">
      <c r="A33" s="1977">
        <v>25</v>
      </c>
      <c r="B33" s="1970"/>
      <c r="C33" s="76" t="s">
        <v>2741</v>
      </c>
      <c r="D33" s="76"/>
      <c r="E33" s="1440"/>
      <c r="F33" s="2371"/>
      <c r="G33" s="2242">
        <f>G32+1</f>
        <v>76</v>
      </c>
      <c r="H33" s="330"/>
      <c r="I33" s="330" t="s">
        <v>4168</v>
      </c>
      <c r="J33" s="76"/>
      <c r="K33" s="271">
        <f>K25+K32</f>
        <v>0</v>
      </c>
      <c r="L33" s="2188">
        <f>L25+L32</f>
        <v>0</v>
      </c>
      <c r="M33" s="2242">
        <v>142</v>
      </c>
      <c r="N33" s="76" t="s">
        <v>1059</v>
      </c>
      <c r="O33" s="101"/>
      <c r="P33" s="1432">
        <v>10931855</v>
      </c>
      <c r="Q33" s="2088">
        <v>9744150</v>
      </c>
      <c r="R33" s="1967"/>
      <c r="T33" s="13" t="s">
        <v>2744</v>
      </c>
      <c r="W33" s="1968"/>
    </row>
    <row r="34" spans="1:24">
      <c r="A34" s="1977">
        <v>26</v>
      </c>
      <c r="B34" s="1970"/>
      <c r="C34" s="76" t="s">
        <v>2745</v>
      </c>
      <c r="D34" s="76"/>
      <c r="E34" s="1440"/>
      <c r="F34" s="2371"/>
      <c r="G34" s="2242">
        <f>G33+1</f>
        <v>77</v>
      </c>
      <c r="H34" s="74" t="s">
        <v>2740</v>
      </c>
      <c r="I34" s="74"/>
      <c r="J34" s="74"/>
      <c r="K34" s="366"/>
      <c r="L34" s="2305"/>
      <c r="M34" s="2242">
        <v>143</v>
      </c>
      <c r="N34" s="76" t="s">
        <v>4081</v>
      </c>
      <c r="O34" s="101"/>
      <c r="P34" s="1432"/>
      <c r="Q34" s="2088"/>
      <c r="R34" s="1967"/>
      <c r="T34" s="13" t="s">
        <v>2749</v>
      </c>
      <c r="W34" s="1968"/>
    </row>
    <row r="35" spans="1:24">
      <c r="A35" s="1977">
        <v>27</v>
      </c>
      <c r="B35" s="1970"/>
      <c r="C35" s="76" t="s">
        <v>2750</v>
      </c>
      <c r="D35" s="76"/>
      <c r="E35" s="1440"/>
      <c r="F35" s="2371"/>
      <c r="G35" s="2242">
        <f>G34+1</f>
        <v>78</v>
      </c>
      <c r="H35" s="76" t="s">
        <v>2742</v>
      </c>
      <c r="I35" s="76" t="s">
        <v>3243</v>
      </c>
      <c r="J35" s="76"/>
      <c r="K35" s="1433">
        <v>1170543549</v>
      </c>
      <c r="L35" s="2088">
        <v>1058554944</v>
      </c>
      <c r="M35" s="2242">
        <v>144</v>
      </c>
      <c r="N35" s="76" t="s">
        <v>1064</v>
      </c>
      <c r="O35" s="101"/>
      <c r="P35" s="1432">
        <v>651791</v>
      </c>
      <c r="Q35" s="2088">
        <v>1101490</v>
      </c>
      <c r="R35" s="1967"/>
      <c r="T35" s="13" t="s">
        <v>2754</v>
      </c>
      <c r="W35" s="1968"/>
    </row>
    <row r="36" spans="1:24">
      <c r="A36" s="1977">
        <v>28</v>
      </c>
      <c r="B36" s="1970"/>
      <c r="C36" s="76" t="s">
        <v>2755</v>
      </c>
      <c r="D36" s="76"/>
      <c r="E36" s="1440"/>
      <c r="F36" s="2371"/>
      <c r="G36" s="2242">
        <v>79</v>
      </c>
      <c r="H36" s="1375" t="s">
        <v>4077</v>
      </c>
      <c r="I36" s="76" t="s">
        <v>4078</v>
      </c>
      <c r="J36" s="76"/>
      <c r="K36" s="1434"/>
      <c r="L36" s="2377"/>
      <c r="M36" s="2242">
        <v>145</v>
      </c>
      <c r="N36" s="76" t="s">
        <v>1069</v>
      </c>
      <c r="O36" s="101"/>
      <c r="P36" s="1432">
        <v>7246015</v>
      </c>
      <c r="Q36" s="2088">
        <v>7770282</v>
      </c>
      <c r="R36" s="1967"/>
      <c r="T36" s="13" t="s">
        <v>2757</v>
      </c>
      <c r="W36" s="1968"/>
    </row>
    <row r="37" spans="1:24">
      <c r="A37" s="1977">
        <v>29</v>
      </c>
      <c r="B37" s="1970"/>
      <c r="C37" s="76" t="s">
        <v>2758</v>
      </c>
      <c r="D37" s="76"/>
      <c r="E37" s="1440"/>
      <c r="F37" s="2371"/>
      <c r="G37" s="2242">
        <v>80</v>
      </c>
      <c r="H37" s="76" t="s">
        <v>2746</v>
      </c>
      <c r="I37" s="76" t="s">
        <v>2747</v>
      </c>
      <c r="J37" s="76"/>
      <c r="K37" s="1433"/>
      <c r="L37" s="2088"/>
      <c r="M37" s="2242">
        <v>146</v>
      </c>
      <c r="N37" s="76" t="s">
        <v>1073</v>
      </c>
      <c r="O37" s="101"/>
      <c r="P37" s="1432">
        <v>3070932</v>
      </c>
      <c r="Q37" s="2088">
        <v>2919810</v>
      </c>
      <c r="R37" s="1967"/>
      <c r="T37" s="13" t="s">
        <v>2760</v>
      </c>
      <c r="W37" s="1968"/>
    </row>
    <row r="38" spans="1:24">
      <c r="A38" s="1977">
        <v>30</v>
      </c>
      <c r="B38" s="1970"/>
      <c r="C38" s="76" t="s">
        <v>2761</v>
      </c>
      <c r="D38" s="76"/>
      <c r="E38" s="1440"/>
      <c r="F38" s="2371"/>
      <c r="G38" s="2242">
        <f t="shared" ref="G38:G43" si="1">G37+1</f>
        <v>81</v>
      </c>
      <c r="H38" s="76" t="s">
        <v>2751</v>
      </c>
      <c r="I38" s="76" t="s">
        <v>2752</v>
      </c>
      <c r="J38" s="76"/>
      <c r="K38" s="1865"/>
      <c r="L38" s="2088"/>
      <c r="M38" s="2242">
        <v>147</v>
      </c>
      <c r="N38" s="76" t="s">
        <v>1077</v>
      </c>
      <c r="O38" s="101"/>
      <c r="P38" s="1432">
        <v>75470167</v>
      </c>
      <c r="Q38" s="2088">
        <v>67331443</v>
      </c>
      <c r="R38" s="1967"/>
      <c r="T38" s="13" t="s">
        <v>2763</v>
      </c>
      <c r="W38" s="1968"/>
    </row>
    <row r="39" spans="1:24">
      <c r="A39" s="1977">
        <v>31</v>
      </c>
      <c r="B39" s="1970"/>
      <c r="C39" s="76" t="s">
        <v>2764</v>
      </c>
      <c r="D39" s="76"/>
      <c r="E39" s="1440"/>
      <c r="F39" s="2371"/>
      <c r="G39" s="2242">
        <f t="shared" si="1"/>
        <v>82</v>
      </c>
      <c r="H39" s="1376"/>
      <c r="I39" s="76" t="s">
        <v>4170</v>
      </c>
      <c r="J39" s="76"/>
      <c r="K39" s="271">
        <f>SUM(K35:K38)</f>
        <v>1170543549</v>
      </c>
      <c r="L39" s="2188">
        <v>1058554944</v>
      </c>
      <c r="M39" s="2242">
        <v>148</v>
      </c>
      <c r="N39" s="76" t="s">
        <v>2420</v>
      </c>
      <c r="O39" s="101"/>
      <c r="P39" s="1432">
        <v>596024</v>
      </c>
      <c r="Q39" s="2088">
        <v>606835</v>
      </c>
      <c r="R39" s="1967"/>
      <c r="T39" s="13" t="s">
        <v>2765</v>
      </c>
      <c r="W39" s="1968"/>
    </row>
    <row r="40" spans="1:24">
      <c r="A40" s="1977">
        <v>32</v>
      </c>
      <c r="B40" s="1970"/>
      <c r="C40" s="76" t="s">
        <v>2766</v>
      </c>
      <c r="D40" s="76"/>
      <c r="E40" s="1440"/>
      <c r="F40" s="2371"/>
      <c r="G40" s="2242">
        <f t="shared" si="1"/>
        <v>83</v>
      </c>
      <c r="H40" s="1376"/>
      <c r="I40" s="76" t="s">
        <v>4171</v>
      </c>
      <c r="J40" s="76"/>
      <c r="K40" s="271">
        <f>E29+E49+K16+K33+K39</f>
        <v>1170543549</v>
      </c>
      <c r="L40" s="2188">
        <v>1058605698</v>
      </c>
      <c r="M40" s="2242">
        <v>149</v>
      </c>
      <c r="N40" s="76" t="s">
        <v>4178</v>
      </c>
      <c r="O40" s="101"/>
      <c r="P40" s="1432">
        <f>SUM(P29:P39)</f>
        <v>147347671</v>
      </c>
      <c r="Q40" s="2307">
        <f>SUM(Q29:Q39)</f>
        <v>141416907</v>
      </c>
      <c r="R40" s="1970"/>
      <c r="S40" s="76"/>
      <c r="T40" s="76"/>
      <c r="U40" s="76"/>
      <c r="V40" s="76"/>
      <c r="W40" s="2029"/>
    </row>
    <row r="41" spans="1:24">
      <c r="A41" s="1977">
        <v>33</v>
      </c>
      <c r="B41" s="1970"/>
      <c r="C41" s="76" t="s">
        <v>2768</v>
      </c>
      <c r="D41" s="76"/>
      <c r="E41" s="259">
        <f>SUM(E32:E40)</f>
        <v>0</v>
      </c>
      <c r="F41" s="2188">
        <f>SUM(F32:F40)</f>
        <v>0</v>
      </c>
      <c r="G41" s="2242">
        <f t="shared" si="1"/>
        <v>84</v>
      </c>
      <c r="H41" s="74" t="s">
        <v>2762</v>
      </c>
      <c r="I41" s="74"/>
      <c r="J41" s="74"/>
      <c r="K41" s="371"/>
      <c r="L41" s="2373"/>
      <c r="M41" s="2242">
        <v>150</v>
      </c>
      <c r="N41" s="76" t="s">
        <v>3524</v>
      </c>
      <c r="O41" s="101"/>
      <c r="P41" s="366"/>
      <c r="Q41" s="2305"/>
      <c r="R41" s="1970"/>
      <c r="S41" s="76"/>
      <c r="T41" s="76" t="s">
        <v>2770</v>
      </c>
      <c r="U41" s="2005">
        <v>45657</v>
      </c>
      <c r="V41" s="2005"/>
      <c r="W41" s="2390"/>
      <c r="X41" s="1467"/>
    </row>
    <row r="42" spans="1:24">
      <c r="A42" s="1977">
        <v>34</v>
      </c>
      <c r="B42" s="1970"/>
      <c r="C42" s="76" t="s">
        <v>3524</v>
      </c>
      <c r="D42" s="76"/>
      <c r="E42" s="364"/>
      <c r="F42" s="2309"/>
      <c r="G42" s="2242">
        <f t="shared" si="1"/>
        <v>85</v>
      </c>
      <c r="H42" s="76" t="s">
        <v>3532</v>
      </c>
      <c r="I42" s="76"/>
      <c r="J42" s="76"/>
      <c r="K42" s="364"/>
      <c r="L42" s="2309"/>
      <c r="M42" s="2242">
        <v>151</v>
      </c>
      <c r="N42" s="76" t="s">
        <v>2430</v>
      </c>
      <c r="O42" s="101"/>
      <c r="P42" s="1432">
        <v>4263827</v>
      </c>
      <c r="Q42" s="2088">
        <v>5068822</v>
      </c>
      <c r="R42" s="1970"/>
      <c r="S42" s="76"/>
      <c r="T42" s="76" t="s">
        <v>3695</v>
      </c>
      <c r="U42" s="1438">
        <v>3057</v>
      </c>
      <c r="V42" s="1468"/>
      <c r="W42" s="2390"/>
      <c r="X42" s="1467"/>
    </row>
    <row r="43" spans="1:24">
      <c r="A43" s="1977">
        <v>35</v>
      </c>
      <c r="B43" s="1970"/>
      <c r="C43" s="76" t="s">
        <v>3696</v>
      </c>
      <c r="D43" s="76"/>
      <c r="E43" s="1440"/>
      <c r="F43" s="2371"/>
      <c r="G43" s="2242">
        <f t="shared" si="1"/>
        <v>86</v>
      </c>
      <c r="H43" s="76" t="s">
        <v>2767</v>
      </c>
      <c r="I43" s="76" t="s">
        <v>2426</v>
      </c>
      <c r="J43" s="76"/>
      <c r="K43" s="1433">
        <v>6259782</v>
      </c>
      <c r="L43" s="2088">
        <v>6570093</v>
      </c>
      <c r="M43" s="2242">
        <v>152</v>
      </c>
      <c r="N43" s="76" t="s">
        <v>2484</v>
      </c>
      <c r="O43" s="101"/>
      <c r="P43" s="1432">
        <v>1262703</v>
      </c>
      <c r="Q43" s="2088">
        <v>1533978</v>
      </c>
      <c r="R43" s="1970"/>
      <c r="S43" s="76"/>
      <c r="T43" s="76" t="s">
        <v>3700</v>
      </c>
      <c r="U43" s="1438">
        <v>0</v>
      </c>
      <c r="V43" s="1468"/>
      <c r="W43" s="2390"/>
      <c r="X43" s="1467"/>
    </row>
    <row r="44" spans="1:24">
      <c r="A44" s="1977">
        <v>36</v>
      </c>
      <c r="B44" s="1970"/>
      <c r="C44" s="76" t="s">
        <v>3701</v>
      </c>
      <c r="D44" s="76"/>
      <c r="E44" s="1440"/>
      <c r="F44" s="2371"/>
      <c r="G44" s="2242">
        <v>87</v>
      </c>
      <c r="H44" s="1375" t="s">
        <v>3858</v>
      </c>
      <c r="I44" s="76" t="s">
        <v>3870</v>
      </c>
      <c r="J44" s="76"/>
      <c r="K44" s="1433">
        <v>187300</v>
      </c>
      <c r="L44" s="2088">
        <v>79434</v>
      </c>
      <c r="M44" s="2242">
        <v>153</v>
      </c>
      <c r="N44" s="76" t="s">
        <v>2488</v>
      </c>
      <c r="O44" s="101"/>
      <c r="P44" s="1432">
        <v>6016078</v>
      </c>
      <c r="Q44" s="2088">
        <v>7886441</v>
      </c>
      <c r="R44" s="1970"/>
      <c r="S44" s="76"/>
      <c r="T44" s="76" t="s">
        <v>3705</v>
      </c>
      <c r="U44" s="1438">
        <f>SUM(U42:U43)</f>
        <v>3057</v>
      </c>
      <c r="V44" s="1468"/>
      <c r="W44" s="2390"/>
      <c r="X44" s="1467"/>
    </row>
    <row r="45" spans="1:24">
      <c r="A45" s="1977">
        <v>37</v>
      </c>
      <c r="B45" s="1970"/>
      <c r="C45" s="76" t="s">
        <v>3706</v>
      </c>
      <c r="D45" s="76"/>
      <c r="E45" s="1440"/>
      <c r="F45" s="2371"/>
      <c r="G45" s="2242">
        <v>88</v>
      </c>
      <c r="H45" s="1375" t="s">
        <v>3859</v>
      </c>
      <c r="I45" s="76" t="s">
        <v>3871</v>
      </c>
      <c r="J45" s="76"/>
      <c r="K45" s="1433">
        <v>7603057</v>
      </c>
      <c r="L45" s="2088">
        <v>7904372</v>
      </c>
      <c r="M45" s="2242">
        <v>154</v>
      </c>
      <c r="N45" s="76" t="s">
        <v>4082</v>
      </c>
      <c r="O45" s="101"/>
      <c r="P45" s="1432"/>
      <c r="Q45" s="2088"/>
      <c r="R45" s="1967"/>
      <c r="W45" s="1968"/>
    </row>
    <row r="46" spans="1:24">
      <c r="A46" s="1977">
        <v>38</v>
      </c>
      <c r="B46" s="1970"/>
      <c r="C46" s="76" t="s">
        <v>219</v>
      </c>
      <c r="D46" s="76"/>
      <c r="E46" s="1440"/>
      <c r="F46" s="2371"/>
      <c r="G46" s="2242">
        <v>89</v>
      </c>
      <c r="H46" s="1375" t="s">
        <v>3860</v>
      </c>
      <c r="I46" s="76" t="s">
        <v>3872</v>
      </c>
      <c r="J46" s="76"/>
      <c r="K46" s="1433"/>
      <c r="L46" s="2088"/>
      <c r="M46" s="2242">
        <v>155</v>
      </c>
      <c r="N46" s="76" t="s">
        <v>4083</v>
      </c>
      <c r="O46" s="101"/>
      <c r="P46" s="1432"/>
      <c r="Q46" s="2088"/>
      <c r="R46" s="1967"/>
      <c r="W46" s="1968"/>
    </row>
    <row r="47" spans="1:24">
      <c r="A47" s="1977">
        <v>39</v>
      </c>
      <c r="B47" s="1970"/>
      <c r="C47" s="76" t="s">
        <v>222</v>
      </c>
      <c r="D47" s="76"/>
      <c r="E47" s="1440"/>
      <c r="F47" s="2371"/>
      <c r="G47" s="2242">
        <v>90</v>
      </c>
      <c r="H47" s="1375" t="s">
        <v>3861</v>
      </c>
      <c r="I47" s="76" t="s">
        <v>3873</v>
      </c>
      <c r="J47" s="76"/>
      <c r="K47" s="1433">
        <v>4116589</v>
      </c>
      <c r="L47" s="2088">
        <v>4146220</v>
      </c>
      <c r="M47" s="2242">
        <v>156</v>
      </c>
      <c r="N47" s="76" t="s">
        <v>576</v>
      </c>
      <c r="O47" s="101"/>
      <c r="P47" s="1432">
        <v>218980093</v>
      </c>
      <c r="Q47" s="2088">
        <v>53343036</v>
      </c>
      <c r="R47" s="1967"/>
      <c r="W47" s="1968"/>
    </row>
    <row r="48" spans="1:24">
      <c r="A48" s="1977">
        <v>40</v>
      </c>
      <c r="B48" s="1970"/>
      <c r="C48" s="76" t="s">
        <v>224</v>
      </c>
      <c r="D48" s="76"/>
      <c r="E48" s="259">
        <f>SUM(E43:E47)</f>
        <v>0</v>
      </c>
      <c r="F48" s="2188">
        <f>SUM(F43:F47)</f>
        <v>0</v>
      </c>
      <c r="G48" s="2242">
        <v>91</v>
      </c>
      <c r="H48" s="1375" t="s">
        <v>3862</v>
      </c>
      <c r="I48" s="76" t="s">
        <v>3874</v>
      </c>
      <c r="J48" s="76"/>
      <c r="K48" s="1433">
        <v>-6461</v>
      </c>
      <c r="L48" s="2088">
        <v>85402</v>
      </c>
      <c r="M48" s="2242">
        <v>157</v>
      </c>
      <c r="N48" s="76" t="s">
        <v>578</v>
      </c>
      <c r="O48" s="101"/>
      <c r="P48" s="1432">
        <v>10026085</v>
      </c>
      <c r="Q48" s="2088">
        <v>11637993</v>
      </c>
      <c r="R48" s="1967"/>
      <c r="W48" s="1968"/>
    </row>
    <row r="49" spans="1:24">
      <c r="A49" s="1977">
        <v>41</v>
      </c>
      <c r="B49" s="1970"/>
      <c r="C49" s="76" t="s">
        <v>226</v>
      </c>
      <c r="D49" s="76"/>
      <c r="E49" s="259">
        <f>E41+E48</f>
        <v>0</v>
      </c>
      <c r="F49" s="2188">
        <f>F41+F48</f>
        <v>0</v>
      </c>
      <c r="G49" s="2242">
        <v>92</v>
      </c>
      <c r="H49" s="1375" t="s">
        <v>3863</v>
      </c>
      <c r="I49" s="76" t="s">
        <v>4245</v>
      </c>
      <c r="J49" s="76"/>
      <c r="K49" s="1433"/>
      <c r="L49" s="2088"/>
      <c r="M49" s="2242">
        <v>158</v>
      </c>
      <c r="N49" s="76" t="s">
        <v>581</v>
      </c>
      <c r="O49" s="101"/>
      <c r="P49" s="1432">
        <v>1353146</v>
      </c>
      <c r="Q49" s="2088">
        <v>1788364</v>
      </c>
      <c r="R49" s="1967"/>
      <c r="W49" s="1968"/>
    </row>
    <row r="50" spans="1:24">
      <c r="A50" s="1977">
        <v>42</v>
      </c>
      <c r="B50" s="1970"/>
      <c r="C50" s="76" t="s">
        <v>228</v>
      </c>
      <c r="D50" s="76"/>
      <c r="E50" s="371"/>
      <c r="F50" s="2373"/>
      <c r="G50" s="2242">
        <v>93</v>
      </c>
      <c r="H50" s="1375" t="s">
        <v>3864</v>
      </c>
      <c r="I50" s="76" t="s">
        <v>3875</v>
      </c>
      <c r="J50" s="76"/>
      <c r="K50" s="1433"/>
      <c r="L50" s="2088"/>
      <c r="M50" s="2242">
        <v>159</v>
      </c>
      <c r="N50" s="76" t="s">
        <v>584</v>
      </c>
      <c r="O50" s="101"/>
      <c r="P50" s="1432">
        <v>2305754</v>
      </c>
      <c r="Q50" s="2088">
        <v>3267497</v>
      </c>
      <c r="R50" s="1967"/>
      <c r="W50" s="1968"/>
    </row>
    <row r="51" spans="1:24">
      <c r="A51" s="1977">
        <v>43</v>
      </c>
      <c r="B51" s="1970"/>
      <c r="C51" s="76" t="s">
        <v>3532</v>
      </c>
      <c r="D51" s="76"/>
      <c r="E51" s="364"/>
      <c r="F51" s="2309"/>
      <c r="G51" s="2242">
        <v>94</v>
      </c>
      <c r="H51" s="1375" t="s">
        <v>3865</v>
      </c>
      <c r="I51" s="76" t="s">
        <v>3876</v>
      </c>
      <c r="J51" s="76"/>
      <c r="K51" s="1433">
        <v>800646</v>
      </c>
      <c r="L51" s="2088">
        <v>589140</v>
      </c>
      <c r="M51" s="2242">
        <v>160</v>
      </c>
      <c r="N51" s="76" t="s">
        <v>587</v>
      </c>
      <c r="O51" s="101"/>
      <c r="P51" s="1432">
        <v>872663</v>
      </c>
      <c r="Q51" s="2088">
        <v>984369</v>
      </c>
      <c r="R51" s="1967"/>
      <c r="W51" s="1968"/>
    </row>
    <row r="52" spans="1:24">
      <c r="A52" s="1977">
        <v>44</v>
      </c>
      <c r="B52" s="1970"/>
      <c r="C52" s="76" t="s">
        <v>233</v>
      </c>
      <c r="D52" s="76"/>
      <c r="E52" s="1440"/>
      <c r="F52" s="2371"/>
      <c r="G52" s="2242">
        <v>95</v>
      </c>
      <c r="H52" s="76" t="s">
        <v>2771</v>
      </c>
      <c r="I52" s="76" t="s">
        <v>2772</v>
      </c>
      <c r="J52" s="76"/>
      <c r="K52" s="1433">
        <v>4877042</v>
      </c>
      <c r="L52" s="2088">
        <v>2495019</v>
      </c>
      <c r="M52" s="2242">
        <v>161</v>
      </c>
      <c r="N52" s="76" t="s">
        <v>591</v>
      </c>
      <c r="O52" s="101"/>
      <c r="P52" s="1432">
        <v>3211501</v>
      </c>
      <c r="Q52" s="2088">
        <v>4977475</v>
      </c>
      <c r="R52" s="1967"/>
      <c r="W52" s="1968"/>
    </row>
    <row r="53" spans="1:24">
      <c r="A53" s="1977">
        <v>45</v>
      </c>
      <c r="B53" s="1970"/>
      <c r="C53" s="76" t="s">
        <v>236</v>
      </c>
      <c r="D53" s="76"/>
      <c r="E53" s="1440"/>
      <c r="F53" s="2371"/>
      <c r="G53" s="2242">
        <v>96</v>
      </c>
      <c r="H53" s="1375" t="s">
        <v>4079</v>
      </c>
      <c r="I53" s="76"/>
      <c r="J53" s="76"/>
      <c r="K53" s="1433"/>
      <c r="L53" s="2088"/>
      <c r="M53" s="2242">
        <v>162</v>
      </c>
      <c r="N53" s="76" t="s">
        <v>4179</v>
      </c>
      <c r="O53" s="101"/>
      <c r="P53" s="1432">
        <f>SUM(P42:P52)</f>
        <v>248291850</v>
      </c>
      <c r="Q53" s="2307">
        <f>SUM(Q42:Q52)</f>
        <v>90487975</v>
      </c>
      <c r="R53" s="1967"/>
      <c r="W53" s="1968"/>
    </row>
    <row r="54" spans="1:24">
      <c r="A54" s="1977">
        <v>46</v>
      </c>
      <c r="B54" s="1970"/>
      <c r="C54" s="76" t="s">
        <v>2773</v>
      </c>
      <c r="D54" s="76"/>
      <c r="E54" s="1440"/>
      <c r="F54" s="2371"/>
      <c r="G54" s="2242">
        <v>97</v>
      </c>
      <c r="H54" s="76" t="s">
        <v>3697</v>
      </c>
      <c r="I54" s="76" t="s">
        <v>3698</v>
      </c>
      <c r="J54" s="76"/>
      <c r="K54" s="1433">
        <v>3224172</v>
      </c>
      <c r="L54" s="2088">
        <v>-800574</v>
      </c>
      <c r="M54" s="2242">
        <v>163</v>
      </c>
      <c r="N54" s="76" t="s">
        <v>4180</v>
      </c>
      <c r="O54" s="101"/>
      <c r="P54" s="1432">
        <f>P40+P53</f>
        <v>395639521</v>
      </c>
      <c r="Q54" s="2307">
        <f>Q40+Q53</f>
        <v>231904882</v>
      </c>
      <c r="R54" s="1967"/>
      <c r="W54" s="1968"/>
    </row>
    <row r="55" spans="1:24">
      <c r="A55" s="1977">
        <v>47</v>
      </c>
      <c r="B55" s="1970"/>
      <c r="C55" s="76" t="s">
        <v>2776</v>
      </c>
      <c r="D55" s="76"/>
      <c r="E55" s="1440"/>
      <c r="F55" s="2371"/>
      <c r="G55" s="2242">
        <f t="shared" ref="G55:G62" si="2">G54+1</f>
        <v>98</v>
      </c>
      <c r="H55" s="76" t="s">
        <v>3702</v>
      </c>
      <c r="I55" s="76" t="s">
        <v>3703</v>
      </c>
      <c r="J55" s="76"/>
      <c r="K55" s="1433">
        <v>277341</v>
      </c>
      <c r="L55" s="2088">
        <v>180175</v>
      </c>
      <c r="M55" s="2242">
        <v>164</v>
      </c>
      <c r="N55" s="74" t="s">
        <v>3883</v>
      </c>
      <c r="O55" s="267"/>
      <c r="P55" s="1249"/>
      <c r="Q55" s="2367"/>
      <c r="R55" s="1967"/>
      <c r="W55" s="1968"/>
    </row>
    <row r="56" spans="1:24">
      <c r="A56" s="1977">
        <v>48</v>
      </c>
      <c r="B56" s="1970"/>
      <c r="C56" s="76" t="s">
        <v>2780</v>
      </c>
      <c r="D56" s="76"/>
      <c r="E56" s="1440"/>
      <c r="F56" s="2371"/>
      <c r="G56" s="2242">
        <f t="shared" si="2"/>
        <v>99</v>
      </c>
      <c r="H56" s="76" t="s">
        <v>3707</v>
      </c>
      <c r="I56" s="76" t="s">
        <v>2056</v>
      </c>
      <c r="J56" s="76"/>
      <c r="K56" s="1433"/>
      <c r="L56" s="2088"/>
      <c r="M56" s="2242">
        <v>165</v>
      </c>
      <c r="N56" s="76" t="s">
        <v>3532</v>
      </c>
      <c r="O56" s="101"/>
      <c r="P56" s="349"/>
      <c r="Q56" s="2375"/>
      <c r="R56" s="1967"/>
      <c r="W56" s="1968"/>
    </row>
    <row r="57" spans="1:24" ht="15.75" thickBot="1">
      <c r="A57" s="1977">
        <v>49</v>
      </c>
      <c r="B57" s="1970"/>
      <c r="C57" s="76" t="s">
        <v>2782</v>
      </c>
      <c r="D57" s="76"/>
      <c r="E57" s="1440"/>
      <c r="F57" s="2371"/>
      <c r="G57" s="2242">
        <f t="shared" si="2"/>
        <v>100</v>
      </c>
      <c r="H57" s="76" t="s">
        <v>220</v>
      </c>
      <c r="I57" s="76" t="s">
        <v>221</v>
      </c>
      <c r="J57" s="76"/>
      <c r="K57" s="1433">
        <v>13595384</v>
      </c>
      <c r="L57" s="2088">
        <v>12813143</v>
      </c>
      <c r="M57" s="2242">
        <v>166</v>
      </c>
      <c r="N57" s="76" t="s">
        <v>2743</v>
      </c>
      <c r="O57" s="101"/>
      <c r="P57" s="1435">
        <v>2362295</v>
      </c>
      <c r="Q57" s="2088">
        <v>2459361</v>
      </c>
      <c r="R57" s="1980"/>
      <c r="S57" s="2019"/>
      <c r="T57" s="2019"/>
      <c r="U57" s="2019"/>
      <c r="V57" s="2019"/>
      <c r="W57" s="2273"/>
    </row>
    <row r="58" spans="1:24" ht="15.75" thickBot="1">
      <c r="A58" s="2039">
        <v>50</v>
      </c>
      <c r="B58" s="1980"/>
      <c r="C58" s="2019" t="s">
        <v>3593</v>
      </c>
      <c r="D58" s="2019"/>
      <c r="E58" s="2262">
        <f>SUM(E52:E57)</f>
        <v>0</v>
      </c>
      <c r="F58" s="2246">
        <f>SUM(F52:F57)</f>
        <v>0</v>
      </c>
      <c r="G58" s="2242">
        <f t="shared" si="2"/>
        <v>101</v>
      </c>
      <c r="H58" s="76" t="s">
        <v>223</v>
      </c>
      <c r="I58" s="76" t="s">
        <v>575</v>
      </c>
      <c r="J58" s="76"/>
      <c r="K58" s="1433">
        <v>12297411</v>
      </c>
      <c r="L58" s="2088">
        <v>11925103</v>
      </c>
      <c r="M58" s="2242">
        <v>167</v>
      </c>
      <c r="N58" s="76" t="s">
        <v>2748</v>
      </c>
      <c r="O58" s="101"/>
      <c r="P58" s="1435">
        <v>4248365</v>
      </c>
      <c r="Q58" s="2088">
        <v>4277237</v>
      </c>
    </row>
    <row r="59" spans="1:24">
      <c r="A59" s="16"/>
      <c r="B59" s="16"/>
      <c r="C59" s="16"/>
      <c r="D59" s="16"/>
      <c r="E59" s="16"/>
      <c r="F59" s="16"/>
      <c r="G59" s="2242">
        <f t="shared" si="2"/>
        <v>102</v>
      </c>
      <c r="H59" s="76"/>
      <c r="I59" s="76" t="s">
        <v>4172</v>
      </c>
      <c r="J59" s="76"/>
      <c r="K59" s="271">
        <f>SUM(K43:K58)</f>
        <v>53232263</v>
      </c>
      <c r="L59" s="2188">
        <v>45987527</v>
      </c>
      <c r="M59" s="2242">
        <v>168</v>
      </c>
      <c r="N59" s="76" t="s">
        <v>2753</v>
      </c>
      <c r="O59" s="101"/>
      <c r="P59" s="1609">
        <v>36699749</v>
      </c>
      <c r="Q59" s="2088">
        <v>34635970</v>
      </c>
      <c r="R59" s="17" t="s">
        <v>4502</v>
      </c>
      <c r="S59" s="16"/>
      <c r="V59" s="16"/>
      <c r="W59" s="17" t="s">
        <v>3594</v>
      </c>
      <c r="X59" s="17"/>
    </row>
    <row r="60" spans="1:24">
      <c r="A60" s="17" t="s">
        <v>4502</v>
      </c>
      <c r="B60" s="16"/>
      <c r="E60" s="16"/>
      <c r="F60" s="16"/>
      <c r="G60" s="2242">
        <f t="shared" si="2"/>
        <v>103</v>
      </c>
      <c r="H60" s="76" t="s">
        <v>3524</v>
      </c>
      <c r="I60" s="76"/>
      <c r="J60" s="76"/>
      <c r="K60" s="366"/>
      <c r="L60" s="2305"/>
      <c r="M60" s="2242">
        <v>169</v>
      </c>
      <c r="N60" s="76" t="s">
        <v>2756</v>
      </c>
      <c r="O60" s="76"/>
      <c r="P60" s="2611">
        <v>97612220</v>
      </c>
      <c r="Q60" s="2088">
        <v>65804902</v>
      </c>
      <c r="R60" s="3517" t="s">
        <v>3596</v>
      </c>
      <c r="S60" s="3517"/>
      <c r="T60" s="3517"/>
      <c r="U60" s="3517"/>
      <c r="V60" s="3517"/>
      <c r="W60" s="3517"/>
      <c r="X60" s="246"/>
    </row>
    <row r="61" spans="1:24">
      <c r="A61" s="16" t="s">
        <v>3597</v>
      </c>
      <c r="B61" s="16"/>
      <c r="C61" s="16"/>
      <c r="D61" s="16"/>
      <c r="E61" s="16"/>
      <c r="F61" s="16"/>
      <c r="G61" s="2242">
        <f t="shared" si="2"/>
        <v>104</v>
      </c>
      <c r="H61" s="76" t="s">
        <v>229</v>
      </c>
      <c r="I61" s="76" t="s">
        <v>3529</v>
      </c>
      <c r="J61" s="76"/>
      <c r="K61" s="1433">
        <v>1593178</v>
      </c>
      <c r="L61" s="2088">
        <v>1159733</v>
      </c>
      <c r="M61" s="2242">
        <v>170</v>
      </c>
      <c r="N61" s="76" t="s">
        <v>2759</v>
      </c>
      <c r="O61" s="76"/>
      <c r="P61" s="2612">
        <v>6907583</v>
      </c>
      <c r="Q61" s="2088">
        <v>5294428</v>
      </c>
    </row>
    <row r="62" spans="1:24">
      <c r="A62" s="16"/>
      <c r="B62" s="16"/>
      <c r="C62" s="16"/>
      <c r="D62" s="16"/>
      <c r="E62" s="16"/>
      <c r="F62" s="16"/>
      <c r="G62" s="2242">
        <f t="shared" si="2"/>
        <v>105</v>
      </c>
      <c r="H62" s="76" t="s">
        <v>231</v>
      </c>
      <c r="I62" s="76" t="s">
        <v>3534</v>
      </c>
      <c r="J62" s="76"/>
      <c r="K62" s="1433"/>
      <c r="L62" s="2088"/>
      <c r="M62" s="2242">
        <v>171</v>
      </c>
      <c r="N62" s="76" t="s">
        <v>4181</v>
      </c>
      <c r="O62" s="101"/>
      <c r="P62" s="390">
        <f>SUM(P57:P61)</f>
        <v>147830212</v>
      </c>
      <c r="Q62" s="2307">
        <v>112471898</v>
      </c>
    </row>
    <row r="63" spans="1:24">
      <c r="G63" s="2242">
        <v>106</v>
      </c>
      <c r="H63" s="1375" t="s">
        <v>3866</v>
      </c>
      <c r="I63" s="76" t="s">
        <v>3877</v>
      </c>
      <c r="J63" s="76"/>
      <c r="K63" s="1433">
        <v>0</v>
      </c>
      <c r="L63" s="2088">
        <v>0</v>
      </c>
      <c r="M63" s="2242">
        <v>172</v>
      </c>
      <c r="N63" s="74" t="s">
        <v>3884</v>
      </c>
      <c r="O63" s="267"/>
      <c r="P63" s="371"/>
      <c r="Q63" s="2373"/>
    </row>
    <row r="64" spans="1:24">
      <c r="G64" s="2242">
        <v>107</v>
      </c>
      <c r="H64" s="1375" t="s">
        <v>3867</v>
      </c>
      <c r="I64" s="76" t="s">
        <v>3878</v>
      </c>
      <c r="J64" s="76"/>
      <c r="K64" s="1433">
        <v>0</v>
      </c>
      <c r="L64" s="2088">
        <v>0</v>
      </c>
      <c r="M64" s="2242">
        <v>173</v>
      </c>
      <c r="N64" s="76" t="s">
        <v>3532</v>
      </c>
      <c r="O64" s="101"/>
      <c r="P64" s="364"/>
      <c r="Q64" s="2309"/>
    </row>
    <row r="65" spans="7:17">
      <c r="G65" s="2242">
        <v>108</v>
      </c>
      <c r="H65" s="1375" t="s">
        <v>3868</v>
      </c>
      <c r="I65" s="76" t="s">
        <v>3879</v>
      </c>
      <c r="J65" s="76"/>
      <c r="K65" s="1433">
        <v>2998</v>
      </c>
      <c r="L65" s="2088">
        <v>1082</v>
      </c>
      <c r="M65" s="2242">
        <v>174</v>
      </c>
      <c r="N65" s="76" t="s">
        <v>2769</v>
      </c>
      <c r="O65" s="101"/>
      <c r="P65" s="1435">
        <v>0</v>
      </c>
      <c r="Q65" s="2088">
        <v>-92</v>
      </c>
    </row>
    <row r="66" spans="7:17">
      <c r="G66" s="2242">
        <v>109</v>
      </c>
      <c r="H66" s="1375" t="s">
        <v>3869</v>
      </c>
      <c r="I66" s="76" t="s">
        <v>3880</v>
      </c>
      <c r="J66" s="76"/>
      <c r="K66" s="1433">
        <v>0</v>
      </c>
      <c r="L66" s="2088">
        <v>0</v>
      </c>
      <c r="M66" s="2242">
        <v>175</v>
      </c>
      <c r="N66" s="76" t="s">
        <v>3694</v>
      </c>
      <c r="O66" s="101"/>
      <c r="P66" s="1435">
        <v>357256586</v>
      </c>
      <c r="Q66" s="2088">
        <v>273209189</v>
      </c>
    </row>
    <row r="67" spans="7:17">
      <c r="G67" s="2242">
        <v>110</v>
      </c>
      <c r="H67" s="76" t="s">
        <v>234</v>
      </c>
      <c r="I67" s="76" t="s">
        <v>235</v>
      </c>
      <c r="J67" s="76"/>
      <c r="K67" s="1433">
        <v>4724344</v>
      </c>
      <c r="L67" s="2088">
        <v>5190259</v>
      </c>
      <c r="M67" s="2242">
        <v>176</v>
      </c>
      <c r="N67" s="76" t="s">
        <v>3699</v>
      </c>
      <c r="O67" s="101"/>
      <c r="P67" s="1435">
        <v>9564993</v>
      </c>
      <c r="Q67" s="2088">
        <v>5591941</v>
      </c>
    </row>
    <row r="68" spans="7:17">
      <c r="G68" s="2242">
        <v>111</v>
      </c>
      <c r="H68" s="1375" t="s">
        <v>4080</v>
      </c>
      <c r="I68" s="76" t="s">
        <v>4076</v>
      </c>
      <c r="J68" s="76"/>
      <c r="K68" s="1433"/>
      <c r="L68" s="2088"/>
      <c r="M68" s="2242">
        <v>177</v>
      </c>
      <c r="N68" s="76" t="s">
        <v>3704</v>
      </c>
      <c r="O68" s="101"/>
      <c r="P68" s="1435">
        <v>17539673</v>
      </c>
      <c r="Q68" s="2088">
        <v>25280780</v>
      </c>
    </row>
    <row r="69" spans="7:17">
      <c r="G69" s="2242">
        <v>112</v>
      </c>
      <c r="H69" s="76" t="s">
        <v>237</v>
      </c>
      <c r="I69" s="76" t="s">
        <v>238</v>
      </c>
      <c r="J69" s="76"/>
      <c r="K69" s="1433">
        <v>38421441</v>
      </c>
      <c r="L69" s="2088">
        <v>51401151</v>
      </c>
      <c r="M69" s="2242">
        <v>178</v>
      </c>
      <c r="N69" s="76" t="s">
        <v>4182</v>
      </c>
      <c r="O69" s="101"/>
      <c r="P69" s="390">
        <f>SUM(P65:P68)</f>
        <v>384361252</v>
      </c>
      <c r="Q69" s="2307">
        <v>304081818</v>
      </c>
    </row>
    <row r="70" spans="7:17">
      <c r="G70" s="2242">
        <f>G69+1</f>
        <v>113</v>
      </c>
      <c r="H70" s="76" t="s">
        <v>2774</v>
      </c>
      <c r="I70" s="76" t="s">
        <v>2775</v>
      </c>
      <c r="J70" s="76"/>
      <c r="K70" s="1433">
        <v>175317</v>
      </c>
      <c r="L70" s="2088">
        <v>222589</v>
      </c>
      <c r="M70" s="2242">
        <v>179</v>
      </c>
      <c r="N70" s="74" t="s">
        <v>3885</v>
      </c>
      <c r="O70" s="267"/>
      <c r="P70" s="371"/>
      <c r="Q70" s="2373"/>
    </row>
    <row r="71" spans="7:17">
      <c r="G71" s="2242">
        <f>G70+1</f>
        <v>114</v>
      </c>
      <c r="H71" s="76" t="s">
        <v>2777</v>
      </c>
      <c r="I71" s="76" t="s">
        <v>2778</v>
      </c>
      <c r="J71" s="76"/>
      <c r="K71" s="1433">
        <v>13557</v>
      </c>
      <c r="L71" s="2088">
        <v>23959</v>
      </c>
      <c r="M71" s="2242">
        <v>180</v>
      </c>
      <c r="N71" s="76" t="s">
        <v>3532</v>
      </c>
      <c r="O71" s="101"/>
      <c r="P71" s="364"/>
      <c r="Q71" s="2309"/>
    </row>
    <row r="72" spans="7:17">
      <c r="G72" s="2242">
        <f>G71+1</f>
        <v>115</v>
      </c>
      <c r="H72" s="76"/>
      <c r="I72" s="330" t="s">
        <v>4173</v>
      </c>
      <c r="J72" s="76"/>
      <c r="K72" s="271">
        <f>SUM(K61:K71)</f>
        <v>44930835</v>
      </c>
      <c r="L72" s="2188">
        <v>57998773</v>
      </c>
      <c r="M72" s="2242">
        <v>181</v>
      </c>
      <c r="N72" s="76" t="s">
        <v>225</v>
      </c>
      <c r="O72" s="101"/>
      <c r="P72" s="1435">
        <v>31063</v>
      </c>
      <c r="Q72" s="2088">
        <v>52117</v>
      </c>
    </row>
    <row r="73" spans="7:17" ht="15.75" thickBot="1">
      <c r="G73" s="2229">
        <f>G72+1</f>
        <v>116</v>
      </c>
      <c r="H73" s="2230"/>
      <c r="I73" s="2237" t="s">
        <v>4174</v>
      </c>
      <c r="J73" s="2237"/>
      <c r="K73" s="2232">
        <f>K59+K72</f>
        <v>98163098</v>
      </c>
      <c r="L73" s="2378">
        <v>103986300</v>
      </c>
      <c r="M73" s="2242">
        <v>182</v>
      </c>
      <c r="N73" s="76" t="s">
        <v>227</v>
      </c>
      <c r="O73" s="101"/>
      <c r="P73" s="1435">
        <v>497649</v>
      </c>
      <c r="Q73" s="2088">
        <v>332006</v>
      </c>
    </row>
    <row r="74" spans="7:17">
      <c r="M74" s="2242">
        <v>183</v>
      </c>
      <c r="N74" s="76" t="s">
        <v>230</v>
      </c>
      <c r="O74" s="101"/>
      <c r="P74" s="1435">
        <v>976070</v>
      </c>
      <c r="Q74" s="2088">
        <v>1355334</v>
      </c>
    </row>
    <row r="75" spans="7:17">
      <c r="G75" s="17" t="s">
        <v>4502</v>
      </c>
      <c r="H75" s="16"/>
      <c r="M75" s="2242">
        <v>184</v>
      </c>
      <c r="N75" s="76" t="s">
        <v>232</v>
      </c>
      <c r="O75" s="101"/>
      <c r="P75" s="1435">
        <v>337531</v>
      </c>
      <c r="Q75" s="2088">
        <v>205329</v>
      </c>
    </row>
    <row r="76" spans="7:17">
      <c r="G76" s="3517">
        <v>321</v>
      </c>
      <c r="H76" s="3517"/>
      <c r="I76" s="3517"/>
      <c r="J76" s="3517"/>
      <c r="K76" s="3517"/>
      <c r="L76" s="3517"/>
      <c r="M76" s="2242">
        <v>185</v>
      </c>
      <c r="N76" s="76" t="s">
        <v>4183</v>
      </c>
      <c r="O76" s="101"/>
      <c r="P76" s="390">
        <f>SUM(P72:P75)</f>
        <v>1842313</v>
      </c>
      <c r="Q76" s="2307">
        <v>1944786</v>
      </c>
    </row>
    <row r="77" spans="7:17">
      <c r="M77" s="2242">
        <v>186</v>
      </c>
      <c r="N77" s="74" t="s">
        <v>4184</v>
      </c>
      <c r="O77" s="267"/>
      <c r="P77" s="371"/>
      <c r="Q77" s="2373"/>
    </row>
    <row r="78" spans="7:17">
      <c r="M78" s="2242">
        <v>187</v>
      </c>
      <c r="N78" s="76" t="s">
        <v>3532</v>
      </c>
      <c r="O78" s="101"/>
      <c r="P78" s="364"/>
      <c r="Q78" s="2309"/>
    </row>
    <row r="79" spans="7:17">
      <c r="M79" s="2242">
        <v>188</v>
      </c>
      <c r="N79" s="76" t="s">
        <v>2779</v>
      </c>
      <c r="O79" s="101"/>
      <c r="P79" s="1435">
        <v>90061967</v>
      </c>
      <c r="Q79" s="2088">
        <v>81522850</v>
      </c>
    </row>
    <row r="80" spans="7:17">
      <c r="M80" s="2242">
        <v>189</v>
      </c>
      <c r="N80" s="76" t="s">
        <v>2781</v>
      </c>
      <c r="O80" s="101"/>
      <c r="P80" s="1435">
        <v>87751221</v>
      </c>
      <c r="Q80" s="2088">
        <v>86906603</v>
      </c>
    </row>
    <row r="81" spans="13:17" ht="15.75" thickBot="1">
      <c r="M81" s="2243">
        <v>190</v>
      </c>
      <c r="N81" s="2019" t="s">
        <v>3592</v>
      </c>
      <c r="O81" s="2387"/>
      <c r="P81" s="2232">
        <v>24652809</v>
      </c>
      <c r="Q81" s="2378">
        <v>19532685</v>
      </c>
    </row>
    <row r="83" spans="13:17">
      <c r="M83" s="17" t="s">
        <v>4502</v>
      </c>
      <c r="N83" s="16"/>
      <c r="P83" s="1864"/>
      <c r="Q83" s="16"/>
    </row>
    <row r="84" spans="13:17">
      <c r="M84" s="16" t="s">
        <v>3595</v>
      </c>
      <c r="N84" s="16"/>
      <c r="O84" s="16"/>
      <c r="P84" s="16"/>
      <c r="Q84" s="1864"/>
    </row>
    <row r="125" spans="1:5" ht="15.75" thickBot="1"/>
    <row r="126" spans="1:5">
      <c r="A126" s="1962"/>
      <c r="B126" s="2197"/>
      <c r="C126" s="2197"/>
      <c r="D126" s="2197"/>
      <c r="E126" s="1964"/>
    </row>
    <row r="127" spans="1:5">
      <c r="A127" s="2511"/>
      <c r="E127" s="2678"/>
    </row>
    <row r="128" spans="1:5">
      <c r="A128" s="2511"/>
      <c r="E128" s="2678"/>
    </row>
    <row r="129" spans="1:6">
      <c r="A129" s="2511"/>
      <c r="E129" s="2678"/>
    </row>
    <row r="130" spans="1:6">
      <c r="A130" s="2511"/>
      <c r="E130" s="2678"/>
    </row>
    <row r="131" spans="1:6">
      <c r="A131" s="2511"/>
      <c r="E131" s="2678"/>
    </row>
    <row r="132" spans="1:6">
      <c r="A132" s="2511"/>
      <c r="C132" s="2850"/>
      <c r="D132" s="2850"/>
      <c r="E132" s="2678"/>
    </row>
    <row r="133" spans="1:6">
      <c r="A133" s="2511"/>
      <c r="C133" s="1097"/>
      <c r="D133" s="1097"/>
      <c r="E133" s="2678"/>
    </row>
    <row r="134" spans="1:6">
      <c r="A134" s="2511"/>
      <c r="C134" s="1097"/>
      <c r="D134" s="1097"/>
      <c r="E134" s="2678"/>
    </row>
    <row r="135" spans="1:6">
      <c r="A135" s="2511"/>
      <c r="C135" s="1097"/>
      <c r="D135" s="1097"/>
      <c r="E135" s="2678"/>
    </row>
    <row r="136" spans="1:6">
      <c r="A136" s="2511"/>
      <c r="C136" s="1097"/>
      <c r="D136" s="1097"/>
      <c r="E136" s="2678"/>
      <c r="F136" s="2678"/>
    </row>
    <row r="137" spans="1:6">
      <c r="A137" s="2511"/>
      <c r="C137" s="1097"/>
      <c r="D137" s="1097"/>
      <c r="E137" s="2678"/>
      <c r="F137" s="2678"/>
    </row>
    <row r="138" spans="1:6">
      <c r="A138" s="2511"/>
      <c r="C138" s="1097"/>
      <c r="D138" s="1097"/>
      <c r="E138" s="2678"/>
      <c r="F138" s="2678"/>
    </row>
    <row r="139" spans="1:6">
      <c r="A139" s="2511"/>
      <c r="C139" s="1097"/>
      <c r="D139" s="1097"/>
      <c r="E139" s="2678"/>
      <c r="F139" s="2678"/>
    </row>
    <row r="140" spans="1:6">
      <c r="A140" s="2511"/>
      <c r="C140" s="1097"/>
      <c r="D140" s="1097"/>
      <c r="E140" s="2678"/>
      <c r="F140" s="2678"/>
    </row>
    <row r="141" spans="1:6">
      <c r="A141" s="2511"/>
      <c r="C141" s="1097"/>
      <c r="D141" s="1097"/>
      <c r="E141" s="2678"/>
      <c r="F141" s="2678"/>
    </row>
    <row r="142" spans="1:6">
      <c r="A142" s="2511"/>
      <c r="C142" s="1097"/>
      <c r="D142" s="1097"/>
      <c r="E142" s="2678"/>
      <c r="F142" s="2678"/>
    </row>
    <row r="143" spans="1:6">
      <c r="A143" s="2511"/>
      <c r="C143" s="1097"/>
      <c r="D143" s="1097"/>
      <c r="E143" s="2678"/>
      <c r="F143" s="2678"/>
    </row>
    <row r="144" spans="1:6">
      <c r="A144" s="2511"/>
      <c r="C144" s="1097"/>
      <c r="D144" s="1097"/>
      <c r="E144" s="2678"/>
      <c r="F144" s="2678"/>
    </row>
    <row r="145" spans="1:6">
      <c r="A145" s="2511"/>
      <c r="C145" s="1097"/>
      <c r="D145" s="1097"/>
      <c r="E145" s="2678"/>
      <c r="F145" s="2678"/>
    </row>
    <row r="146" spans="1:6">
      <c r="A146" s="2511"/>
      <c r="C146" s="1097"/>
      <c r="D146" s="1097"/>
      <c r="E146" s="2678"/>
      <c r="F146" s="2678"/>
    </row>
    <row r="147" spans="1:6">
      <c r="A147" s="2511"/>
      <c r="C147" s="1097"/>
      <c r="D147" s="1097"/>
      <c r="E147" s="2678"/>
      <c r="F147" s="2678"/>
    </row>
    <row r="148" spans="1:6">
      <c r="A148" s="2511"/>
      <c r="C148" s="1097"/>
      <c r="D148" s="1097"/>
      <c r="E148" s="2678"/>
      <c r="F148" s="2678"/>
    </row>
    <row r="149" spans="1:6">
      <c r="A149" s="2511"/>
      <c r="C149" s="1097"/>
      <c r="D149" s="1097"/>
      <c r="E149" s="2678"/>
      <c r="F149" s="2678"/>
    </row>
    <row r="150" spans="1:6">
      <c r="A150" s="2511"/>
      <c r="C150" s="1097"/>
      <c r="D150" s="1097"/>
      <c r="E150" s="2678"/>
      <c r="F150" s="2678"/>
    </row>
    <row r="151" spans="1:6">
      <c r="A151" s="2511"/>
      <c r="C151" s="1097"/>
      <c r="D151" s="1097"/>
      <c r="E151" s="2678"/>
      <c r="F151" s="2678"/>
    </row>
    <row r="152" spans="1:6">
      <c r="A152" s="2511"/>
      <c r="C152" s="1097"/>
      <c r="D152" s="1097"/>
      <c r="E152" s="2678"/>
      <c r="F152" s="2678"/>
    </row>
    <row r="153" spans="1:6">
      <c r="A153" s="2511"/>
      <c r="C153" s="1097"/>
      <c r="D153" s="1097"/>
      <c r="E153" s="2678"/>
      <c r="F153" s="2678"/>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4">
    <mergeCell ref="G76:L76"/>
    <mergeCell ref="R4:W4"/>
    <mergeCell ref="R31:W31"/>
    <mergeCell ref="R60:W60"/>
  </mergeCells>
  <printOptions horizontalCentered="1" verticalCentered="1"/>
  <pageMargins left="0" right="0" top="0" bottom="0" header="0.25" footer="0.25"/>
  <pageSetup scale="61" fitToWidth="4" orientation="portrait" r:id="rId1"/>
  <headerFooter alignWithMargins="0"/>
  <colBreaks count="3" manualBreakCount="3">
    <brk id="6" max="1048575" man="1"/>
    <brk id="12" max="1048575" man="1"/>
    <brk id="17" max="1048575" man="1"/>
  </colBreaks>
  <customProperties>
    <customPr name="_pios_id" r:id="rId2"/>
  </customPropertie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ransitionEvaluation="1">
    <tabColor rgb="FF92D050"/>
  </sheetPr>
  <dimension ref="A1:R259"/>
  <sheetViews>
    <sheetView view="pageBreakPreview" topLeftCell="F1" zoomScale="60" zoomScaleNormal="60" workbookViewId="0">
      <selection activeCell="S1" sqref="S1:AG1048576"/>
    </sheetView>
  </sheetViews>
  <sheetFormatPr defaultColWidth="9.6640625" defaultRowHeight="15"/>
  <cols>
    <col min="1" max="1" width="4.6640625" customWidth="1"/>
    <col min="2" max="2" width="53.6640625" customWidth="1"/>
    <col min="3" max="3" width="11" customWidth="1"/>
    <col min="4" max="4" width="12.44140625" customWidth="1"/>
    <col min="5" max="5" width="12" customWidth="1"/>
    <col min="6" max="6" width="11.6640625" customWidth="1"/>
    <col min="7" max="7" width="11.44140625" customWidth="1"/>
    <col min="8" max="8" width="13.6640625" customWidth="1"/>
    <col min="9" max="9" width="3.6640625" customWidth="1"/>
    <col min="10" max="10" width="12.6640625" style="1502" customWidth="1"/>
    <col min="11" max="11" width="13.6640625" customWidth="1"/>
    <col min="12" max="12" width="14" customWidth="1"/>
    <col min="13" max="13" width="13.6640625" style="1502" customWidth="1"/>
    <col min="14" max="14" width="14.21875" style="1502" bestFit="1" customWidth="1"/>
    <col min="15" max="15" width="13.6640625" style="1502" customWidth="1"/>
    <col min="16" max="16" width="15.6640625" style="1502" customWidth="1"/>
    <col min="17" max="18" width="4.6640625" customWidth="1"/>
    <col min="19" max="19" width="18" customWidth="1"/>
    <col min="20" max="20" width="14.6640625" customWidth="1"/>
    <col min="21" max="21" width="4.6640625" customWidth="1"/>
    <col min="22" max="22" width="13.6640625" customWidth="1"/>
    <col min="23" max="23" width="16.44140625" bestFit="1" customWidth="1"/>
    <col min="24" max="27" width="12" customWidth="1"/>
    <col min="28" max="28" width="11" bestFit="1" customWidth="1"/>
    <col min="29" max="29" width="14.5546875" customWidth="1"/>
    <col min="32" max="32" width="17.6640625" customWidth="1"/>
  </cols>
  <sheetData>
    <row r="1" spans="1:18">
      <c r="A1" s="1962" t="s">
        <v>1757</v>
      </c>
      <c r="B1" s="2050"/>
      <c r="C1" s="2197" t="s">
        <v>1307</v>
      </c>
      <c r="D1" s="2317"/>
      <c r="E1" s="2197" t="s">
        <v>1759</v>
      </c>
      <c r="F1" s="2050"/>
      <c r="G1" s="2052" t="s">
        <v>1760</v>
      </c>
      <c r="H1" s="1964"/>
      <c r="I1" s="1962" t="s">
        <v>1757</v>
      </c>
      <c r="J1" s="2352"/>
      <c r="K1" s="2197"/>
      <c r="L1" s="2050"/>
      <c r="M1" s="2352" t="s">
        <v>1307</v>
      </c>
      <c r="N1" s="2351"/>
      <c r="O1" s="2351" t="s">
        <v>1759</v>
      </c>
      <c r="P1" s="2352" t="s">
        <v>1760</v>
      </c>
      <c r="Q1" s="1964"/>
      <c r="R1" s="13"/>
    </row>
    <row r="2" spans="1:18">
      <c r="A2" s="2675" t="str">
        <f>'Data Sheet'!$C$25</f>
        <v xml:space="preserve">Niagara Mohawk Power Corporation </v>
      </c>
      <c r="B2" s="80"/>
      <c r="C2" s="1491" t="s">
        <v>5792</v>
      </c>
      <c r="D2" s="1254"/>
      <c r="E2" s="13" t="s">
        <v>1761</v>
      </c>
      <c r="F2" s="80"/>
      <c r="G2" s="90"/>
      <c r="H2" s="2678"/>
      <c r="I2" s="2675" t="str">
        <f>'Data Sheet'!$C$25</f>
        <v xml:space="preserve">Niagara Mohawk Power Corporation </v>
      </c>
      <c r="J2" s="1491"/>
      <c r="K2" s="13"/>
      <c r="L2" s="80"/>
      <c r="M2" s="1491" t="s">
        <v>5792</v>
      </c>
      <c r="N2" s="1476"/>
      <c r="O2" s="1476" t="s">
        <v>1761</v>
      </c>
      <c r="P2" s="1491"/>
      <c r="Q2" s="2678"/>
      <c r="R2" s="13"/>
    </row>
    <row r="3" spans="1:18" ht="15" customHeight="1">
      <c r="A3" s="2675"/>
      <c r="B3" s="80"/>
      <c r="C3" s="76" t="s">
        <v>1590</v>
      </c>
      <c r="D3" s="1255"/>
      <c r="E3" s="1636" t="str">
        <f>'Data Sheet'!$C$40</f>
        <v>April 30, 2025</v>
      </c>
      <c r="F3" s="101"/>
      <c r="G3" s="708" t="str">
        <f>'Data Sheet'!$C$38</f>
        <v>December 31, 2024</v>
      </c>
      <c r="H3" s="2029"/>
      <c r="I3" s="2769"/>
      <c r="J3" s="1507"/>
      <c r="K3" s="76"/>
      <c r="L3" s="101"/>
      <c r="M3" s="1507" t="s">
        <v>1590</v>
      </c>
      <c r="N3" s="1518"/>
      <c r="O3" s="1540" t="str">
        <f>'Data Sheet'!$C$40</f>
        <v>April 30, 2025</v>
      </c>
      <c r="P3" s="1542" t="str">
        <f>'Data Sheet'!$C$38</f>
        <v>December 31, 2024</v>
      </c>
      <c r="Q3" s="2029"/>
      <c r="R3" s="13"/>
    </row>
    <row r="4" spans="1:18" ht="15" customHeight="1">
      <c r="A4" s="2283" t="s">
        <v>3598</v>
      </c>
      <c r="B4" s="284"/>
      <c r="C4" s="284"/>
      <c r="D4" s="16"/>
      <c r="E4" s="16"/>
      <c r="F4" s="16"/>
      <c r="G4" s="774"/>
      <c r="H4" s="2678"/>
      <c r="I4" s="2741" t="s">
        <v>3599</v>
      </c>
      <c r="J4" s="1561"/>
      <c r="K4" s="16"/>
      <c r="L4" s="16"/>
      <c r="M4" s="1561"/>
      <c r="N4" s="1561"/>
      <c r="O4" s="1561"/>
      <c r="P4" s="1561"/>
      <c r="Q4" s="2678"/>
      <c r="R4" s="13"/>
    </row>
    <row r="5" spans="1:18">
      <c r="A5" s="2798" t="s">
        <v>3600</v>
      </c>
      <c r="B5" s="74"/>
      <c r="C5" s="74"/>
      <c r="D5" s="74"/>
      <c r="E5" s="74"/>
      <c r="F5" s="74"/>
      <c r="G5" s="771"/>
      <c r="H5" s="2029"/>
      <c r="I5" s="2798" t="s">
        <v>3601</v>
      </c>
      <c r="J5" s="1532"/>
      <c r="K5" s="74"/>
      <c r="L5" s="74"/>
      <c r="M5" s="1532"/>
      <c r="N5" s="1532"/>
      <c r="O5" s="1532"/>
      <c r="P5" s="1532"/>
      <c r="Q5" s="2029"/>
      <c r="R5" s="13"/>
    </row>
    <row r="6" spans="1:18">
      <c r="A6" s="2675"/>
      <c r="B6" s="13"/>
      <c r="C6" s="13"/>
      <c r="D6" s="13"/>
      <c r="E6" s="13"/>
      <c r="F6" s="13"/>
      <c r="G6" s="87"/>
      <c r="H6" s="2678"/>
      <c r="I6" s="2675"/>
      <c r="J6" s="1491"/>
      <c r="K6" s="13"/>
      <c r="L6" s="13"/>
      <c r="M6" s="1491"/>
      <c r="N6" s="1491"/>
      <c r="O6" s="1491"/>
      <c r="P6" s="1491"/>
      <c r="Q6" s="2678"/>
      <c r="R6" s="13"/>
    </row>
    <row r="7" spans="1:18">
      <c r="A7" s="2675" t="s">
        <v>2320</v>
      </c>
      <c r="B7" s="13" t="s">
        <v>3602</v>
      </c>
      <c r="C7" s="13"/>
      <c r="D7" s="13"/>
      <c r="E7" s="13"/>
      <c r="F7" s="13"/>
      <c r="G7" s="13"/>
      <c r="H7" s="2678"/>
      <c r="I7" s="2675"/>
      <c r="J7" s="1491" t="s">
        <v>4256</v>
      </c>
      <c r="K7" s="13"/>
      <c r="L7" s="13"/>
      <c r="M7" s="1491"/>
      <c r="N7" s="1491"/>
      <c r="O7" s="1491"/>
      <c r="P7" s="1491"/>
      <c r="Q7" s="2678"/>
      <c r="R7" s="13"/>
    </row>
    <row r="8" spans="1:18">
      <c r="A8" s="2675"/>
      <c r="B8" s="13" t="s">
        <v>3603</v>
      </c>
      <c r="C8" s="13"/>
      <c r="D8" s="13"/>
      <c r="E8" s="13"/>
      <c r="F8" s="13"/>
      <c r="G8" s="13"/>
      <c r="H8" s="2678"/>
      <c r="I8" s="2675"/>
      <c r="J8" s="1491" t="s">
        <v>3604</v>
      </c>
      <c r="K8" s="13"/>
      <c r="L8" s="13"/>
      <c r="M8" s="1491"/>
      <c r="N8" s="1491"/>
      <c r="O8" s="1491"/>
      <c r="P8" s="1491"/>
      <c r="Q8" s="2678"/>
      <c r="R8" s="13"/>
    </row>
    <row r="9" spans="1:18">
      <c r="A9" s="2675" t="s">
        <v>2237</v>
      </c>
      <c r="B9" s="13" t="s">
        <v>3605</v>
      </c>
      <c r="C9" s="13"/>
      <c r="D9" s="13"/>
      <c r="E9" s="13"/>
      <c r="F9" s="13"/>
      <c r="G9" s="13"/>
      <c r="H9" s="2678"/>
      <c r="I9" s="2675"/>
      <c r="J9" s="1491" t="s">
        <v>3606</v>
      </c>
      <c r="K9" s="13"/>
      <c r="L9" s="13"/>
      <c r="M9" s="1491"/>
      <c r="N9" s="1491"/>
      <c r="O9" s="1491"/>
      <c r="P9" s="1491"/>
      <c r="Q9" s="2678"/>
      <c r="R9" s="13"/>
    </row>
    <row r="10" spans="1:18">
      <c r="A10" s="2675"/>
      <c r="B10" s="13" t="s">
        <v>3607</v>
      </c>
      <c r="C10" s="13"/>
      <c r="D10" s="13"/>
      <c r="E10" s="13"/>
      <c r="F10" s="13"/>
      <c r="G10" s="13"/>
      <c r="H10" s="2678"/>
      <c r="I10" s="2675"/>
      <c r="J10" s="1491" t="s">
        <v>3608</v>
      </c>
      <c r="K10" s="13"/>
      <c r="L10" s="13"/>
      <c r="M10" s="1491"/>
      <c r="N10" s="1491"/>
      <c r="O10" s="1491"/>
      <c r="P10" s="1491"/>
      <c r="Q10" s="2678"/>
      <c r="R10" s="13"/>
    </row>
    <row r="11" spans="1:18">
      <c r="A11" s="2675"/>
      <c r="B11" s="13" t="s">
        <v>3609</v>
      </c>
      <c r="C11" s="13"/>
      <c r="D11" s="13"/>
      <c r="E11" s="13"/>
      <c r="F11" s="13"/>
      <c r="G11" s="13"/>
      <c r="H11" s="2678"/>
      <c r="I11" s="2675" t="s">
        <v>3610</v>
      </c>
      <c r="J11" s="1491" t="s">
        <v>4257</v>
      </c>
      <c r="K11" s="13"/>
      <c r="L11" s="13"/>
      <c r="M11" s="1491"/>
      <c r="N11" s="1491"/>
      <c r="O11" s="1491"/>
      <c r="P11" s="1491"/>
      <c r="Q11" s="2678"/>
      <c r="R11" s="13"/>
    </row>
    <row r="12" spans="1:18">
      <c r="A12" s="2675" t="s">
        <v>2238</v>
      </c>
      <c r="B12" s="13" t="s">
        <v>3611</v>
      </c>
      <c r="C12" s="13"/>
      <c r="D12" s="13"/>
      <c r="E12" s="13"/>
      <c r="F12" s="13"/>
      <c r="G12" s="13"/>
      <c r="H12" s="2678"/>
      <c r="I12" s="2675"/>
      <c r="J12" s="1491" t="s">
        <v>3612</v>
      </c>
      <c r="K12" s="13"/>
      <c r="L12" s="13"/>
      <c r="M12" s="1491"/>
      <c r="N12" s="1491"/>
      <c r="O12" s="1491"/>
      <c r="P12" s="1491"/>
      <c r="Q12" s="2678"/>
      <c r="R12" s="13"/>
    </row>
    <row r="13" spans="1:18">
      <c r="A13" s="2675"/>
      <c r="B13" s="13" t="s">
        <v>3340</v>
      </c>
      <c r="C13" s="13"/>
      <c r="D13" s="13"/>
      <c r="E13" s="13"/>
      <c r="F13" s="13"/>
      <c r="G13" s="13"/>
      <c r="H13" s="2678"/>
      <c r="I13" s="2675"/>
      <c r="J13" s="1491" t="s">
        <v>3613</v>
      </c>
      <c r="K13" s="13"/>
      <c r="L13" s="13"/>
      <c r="M13" s="1491"/>
      <c r="N13" s="1491"/>
      <c r="O13" s="1491"/>
      <c r="P13" s="1491"/>
      <c r="Q13" s="2678"/>
      <c r="R13" s="13"/>
    </row>
    <row r="14" spans="1:18">
      <c r="A14" s="2675"/>
      <c r="B14" s="13" t="s">
        <v>3614</v>
      </c>
      <c r="C14" s="13"/>
      <c r="D14" s="13"/>
      <c r="E14" s="13"/>
      <c r="F14" s="13"/>
      <c r="G14" s="13"/>
      <c r="H14" s="2678"/>
      <c r="I14" s="2675" t="s">
        <v>3615</v>
      </c>
      <c r="J14" s="1491" t="s">
        <v>3616</v>
      </c>
      <c r="K14" s="13"/>
      <c r="L14" s="13"/>
      <c r="M14" s="1491"/>
      <c r="N14" s="1491"/>
      <c r="O14" s="1491"/>
      <c r="P14" s="1491"/>
      <c r="Q14" s="2678"/>
      <c r="R14" s="13"/>
    </row>
    <row r="15" spans="1:18">
      <c r="A15" s="2675"/>
      <c r="B15" s="13" t="s">
        <v>2521</v>
      </c>
      <c r="C15" s="13"/>
      <c r="D15" s="13"/>
      <c r="E15" s="13"/>
      <c r="F15" s="13"/>
      <c r="G15" s="13"/>
      <c r="H15" s="2678"/>
      <c r="I15" s="2675"/>
      <c r="J15" s="1491" t="s">
        <v>2522</v>
      </c>
      <c r="K15" s="13"/>
      <c r="L15" s="13"/>
      <c r="M15" s="1491"/>
      <c r="N15" s="1491"/>
      <c r="O15" s="1491"/>
      <c r="P15" s="1491"/>
      <c r="Q15" s="2678"/>
      <c r="R15" s="13"/>
    </row>
    <row r="16" spans="1:18">
      <c r="A16" s="2675"/>
      <c r="B16" s="13" t="s">
        <v>3346</v>
      </c>
      <c r="C16" s="13"/>
      <c r="D16" s="13"/>
      <c r="E16" s="13"/>
      <c r="F16" s="13"/>
      <c r="G16" s="13"/>
      <c r="H16" s="2678"/>
      <c r="I16" s="2675"/>
      <c r="J16" s="1491" t="s">
        <v>2523</v>
      </c>
      <c r="K16" s="13"/>
      <c r="L16" s="13"/>
      <c r="M16" s="1491"/>
      <c r="N16" s="1491"/>
      <c r="O16" s="1491"/>
      <c r="P16" s="1491"/>
      <c r="Q16" s="2678"/>
      <c r="R16" s="13"/>
    </row>
    <row r="17" spans="1:18">
      <c r="A17" s="2675"/>
      <c r="B17" s="13" t="s">
        <v>3348</v>
      </c>
      <c r="C17" s="13"/>
      <c r="D17" s="13"/>
      <c r="E17" s="13"/>
      <c r="F17" s="13"/>
      <c r="G17" s="13"/>
      <c r="H17" s="2678"/>
      <c r="I17" s="2675"/>
      <c r="J17" s="1491" t="s">
        <v>2524</v>
      </c>
      <c r="K17" s="13"/>
      <c r="L17" s="13"/>
      <c r="M17" s="1491"/>
      <c r="N17" s="1491"/>
      <c r="O17" s="1491"/>
      <c r="P17" s="1491"/>
      <c r="Q17" s="2678"/>
      <c r="R17" s="13"/>
    </row>
    <row r="18" spans="1:18">
      <c r="A18" s="2675"/>
      <c r="B18" s="13" t="s">
        <v>2525</v>
      </c>
      <c r="C18" s="13"/>
      <c r="D18" s="13"/>
      <c r="E18" s="13"/>
      <c r="F18" s="13"/>
      <c r="G18" s="13"/>
      <c r="H18" s="2678"/>
      <c r="I18" s="2675"/>
      <c r="J18" s="1491" t="s">
        <v>2526</v>
      </c>
      <c r="K18" s="13"/>
      <c r="L18" s="13"/>
      <c r="M18" s="1491"/>
      <c r="N18" s="1491"/>
      <c r="O18" s="1491"/>
      <c r="P18" s="1491"/>
      <c r="Q18" s="2678"/>
      <c r="R18" s="13"/>
    </row>
    <row r="19" spans="1:18">
      <c r="A19" s="2675"/>
      <c r="B19" s="13" t="s">
        <v>664</v>
      </c>
      <c r="C19" s="13"/>
      <c r="D19" s="13"/>
      <c r="E19" s="13"/>
      <c r="F19" s="13"/>
      <c r="G19" s="13"/>
      <c r="H19" s="2678"/>
      <c r="I19" s="2675"/>
      <c r="J19" s="1491" t="s">
        <v>665</v>
      </c>
      <c r="K19" s="13"/>
      <c r="L19" s="13"/>
      <c r="M19" s="1491"/>
      <c r="N19" s="1491"/>
      <c r="O19" s="1491"/>
      <c r="P19" s="1491"/>
      <c r="Q19" s="2678"/>
      <c r="R19" s="13"/>
    </row>
    <row r="20" spans="1:18">
      <c r="A20" s="2675"/>
      <c r="B20" s="13" t="s">
        <v>666</v>
      </c>
      <c r="C20" s="13"/>
      <c r="D20" s="13"/>
      <c r="E20" s="13"/>
      <c r="F20" s="13"/>
      <c r="G20" s="13"/>
      <c r="H20" s="2678"/>
      <c r="I20" s="2675"/>
      <c r="J20" s="1491" t="s">
        <v>667</v>
      </c>
      <c r="K20" s="13"/>
      <c r="L20" s="13"/>
      <c r="M20" s="1491"/>
      <c r="N20" s="1491"/>
      <c r="O20" s="1491"/>
      <c r="P20" s="1491"/>
      <c r="Q20" s="2678"/>
      <c r="R20" s="13"/>
    </row>
    <row r="21" spans="1:18">
      <c r="A21" s="2675"/>
      <c r="B21" s="13" t="s">
        <v>668</v>
      </c>
      <c r="C21" s="13"/>
      <c r="D21" s="13"/>
      <c r="E21" s="13"/>
      <c r="F21" s="13"/>
      <c r="G21" s="13"/>
      <c r="H21" s="2678"/>
      <c r="I21" s="2675"/>
      <c r="J21" s="1491" t="s">
        <v>669</v>
      </c>
      <c r="K21" s="13"/>
      <c r="L21" s="13"/>
      <c r="M21" s="1491"/>
      <c r="N21" s="1491"/>
      <c r="O21" s="1491"/>
      <c r="P21" s="1491"/>
      <c r="Q21" s="2678"/>
      <c r="R21" s="13"/>
    </row>
    <row r="22" spans="1:18">
      <c r="A22" s="2675"/>
      <c r="B22" s="13" t="s">
        <v>670</v>
      </c>
      <c r="C22" s="13"/>
      <c r="D22" s="13"/>
      <c r="E22" s="13"/>
      <c r="F22" s="13"/>
      <c r="G22" s="13"/>
      <c r="H22" s="2678"/>
      <c r="I22" s="2675" t="s">
        <v>671</v>
      </c>
      <c r="J22" s="1491" t="s">
        <v>672</v>
      </c>
      <c r="K22" s="13"/>
      <c r="L22" s="13"/>
      <c r="M22" s="1491"/>
      <c r="N22" s="1491"/>
      <c r="O22" s="1491"/>
      <c r="P22" s="1491"/>
      <c r="Q22" s="2678"/>
      <c r="R22" s="13"/>
    </row>
    <row r="23" spans="1:18">
      <c r="A23" s="2675"/>
      <c r="B23" s="13" t="s">
        <v>673</v>
      </c>
      <c r="C23" s="13"/>
      <c r="D23" s="13"/>
      <c r="E23" s="13"/>
      <c r="F23" s="13"/>
      <c r="G23" s="13"/>
      <c r="H23" s="2678"/>
      <c r="I23" s="2675"/>
      <c r="J23" s="1491" t="s">
        <v>674</v>
      </c>
      <c r="K23" s="13"/>
      <c r="L23" s="13"/>
      <c r="M23" s="1491"/>
      <c r="N23" s="1491"/>
      <c r="O23" s="1491"/>
      <c r="P23" s="1491"/>
      <c r="Q23" s="2678"/>
      <c r="R23" s="13"/>
    </row>
    <row r="24" spans="1:18">
      <c r="A24" s="2675"/>
      <c r="B24" s="13" t="s">
        <v>675</v>
      </c>
      <c r="C24" s="13"/>
      <c r="D24" s="13"/>
      <c r="E24" s="13"/>
      <c r="F24" s="13"/>
      <c r="G24" s="13"/>
      <c r="H24" s="2678"/>
      <c r="I24" s="2682"/>
      <c r="J24" s="1491" t="s">
        <v>676</v>
      </c>
      <c r="K24" s="13"/>
      <c r="L24" s="13"/>
      <c r="M24" s="1491"/>
      <c r="N24" s="1491"/>
      <c r="O24" s="1491"/>
      <c r="P24" s="1491"/>
      <c r="Q24" s="2678"/>
      <c r="R24" s="13"/>
    </row>
    <row r="25" spans="1:18">
      <c r="A25" s="2675"/>
      <c r="B25" s="13" t="s">
        <v>2569</v>
      </c>
      <c r="C25" s="13"/>
      <c r="D25" s="13"/>
      <c r="E25" s="13"/>
      <c r="F25" s="13"/>
      <c r="G25" s="13"/>
      <c r="H25" s="2678"/>
      <c r="I25" s="2675" t="s">
        <v>677</v>
      </c>
      <c r="J25" s="1491" t="s">
        <v>678</v>
      </c>
      <c r="K25" s="13"/>
      <c r="L25" s="13"/>
      <c r="M25" s="1491"/>
      <c r="N25" s="1491"/>
      <c r="O25" s="1491"/>
      <c r="P25" s="1491"/>
      <c r="Q25" s="2678"/>
      <c r="R25" s="13"/>
    </row>
    <row r="26" spans="1:18">
      <c r="A26" s="2675"/>
      <c r="B26" s="13" t="s">
        <v>679</v>
      </c>
      <c r="C26" s="13"/>
      <c r="D26" s="13"/>
      <c r="E26" s="13"/>
      <c r="F26" s="13"/>
      <c r="G26" s="13"/>
      <c r="H26" s="2678"/>
      <c r="I26" s="2675"/>
      <c r="J26" s="1491" t="s">
        <v>680</v>
      </c>
      <c r="K26" s="13"/>
      <c r="L26" s="13"/>
      <c r="M26" s="1491"/>
      <c r="N26" s="1491"/>
      <c r="O26" s="1491"/>
      <c r="P26" s="1491"/>
      <c r="Q26" s="2678"/>
      <c r="R26" s="13"/>
    </row>
    <row r="27" spans="1:18">
      <c r="A27" s="2675"/>
      <c r="B27" s="13" t="s">
        <v>3292</v>
      </c>
      <c r="C27" s="13"/>
      <c r="D27" s="13"/>
      <c r="E27" s="13"/>
      <c r="F27" s="13"/>
      <c r="G27" s="13"/>
      <c r="H27" s="2678"/>
      <c r="I27" s="2675"/>
      <c r="J27" s="1491" t="s">
        <v>681</v>
      </c>
      <c r="K27" s="13"/>
      <c r="L27" s="13"/>
      <c r="M27" s="1491"/>
      <c r="N27" s="1491"/>
      <c r="O27" s="1491"/>
      <c r="P27" s="1491"/>
      <c r="Q27" s="2678"/>
      <c r="R27" s="13"/>
    </row>
    <row r="28" spans="1:18">
      <c r="A28" s="2675"/>
      <c r="B28" s="13" t="s">
        <v>682</v>
      </c>
      <c r="C28" s="13"/>
      <c r="D28" s="13"/>
      <c r="E28" s="13"/>
      <c r="F28" s="13"/>
      <c r="G28" s="13"/>
      <c r="H28" s="2678"/>
      <c r="I28" s="2675"/>
      <c r="J28" s="1491" t="s">
        <v>683</v>
      </c>
      <c r="K28" s="13"/>
      <c r="L28" s="13"/>
      <c r="M28" s="1491"/>
      <c r="N28" s="1491"/>
      <c r="O28" s="1491"/>
      <c r="P28" s="1491"/>
      <c r="Q28" s="2678"/>
      <c r="R28" s="13"/>
    </row>
    <row r="29" spans="1:18">
      <c r="A29" s="2682"/>
      <c r="B29" s="13" t="s">
        <v>3481</v>
      </c>
      <c r="C29" s="13"/>
      <c r="D29" s="13"/>
      <c r="E29" s="13"/>
      <c r="F29" s="13"/>
      <c r="G29" s="13"/>
      <c r="H29" s="2678"/>
      <c r="I29" s="2675"/>
      <c r="J29" s="1491" t="s">
        <v>684</v>
      </c>
      <c r="K29" s="13"/>
      <c r="L29" s="13"/>
      <c r="M29" s="1491"/>
      <c r="N29" s="1491"/>
      <c r="O29" s="1491"/>
      <c r="P29" s="1491"/>
      <c r="Q29" s="2678"/>
      <c r="R29" s="13"/>
    </row>
    <row r="30" spans="1:18">
      <c r="A30" s="2682"/>
      <c r="B30" s="1386" t="s">
        <v>3483</v>
      </c>
      <c r="C30" s="13"/>
      <c r="D30" s="13"/>
      <c r="E30" s="13"/>
      <c r="F30" s="13"/>
      <c r="G30" s="13"/>
      <c r="H30" s="2678"/>
      <c r="I30" s="2675"/>
      <c r="J30" s="1491" t="s">
        <v>1901</v>
      </c>
      <c r="K30" s="13"/>
      <c r="L30" s="13"/>
      <c r="M30" s="1491"/>
      <c r="N30" s="1491"/>
      <c r="O30" s="1491"/>
      <c r="P30" s="1491"/>
      <c r="Q30" s="2678"/>
      <c r="R30" s="13"/>
    </row>
    <row r="31" spans="1:18">
      <c r="A31" s="2682"/>
      <c r="B31" s="1386" t="s">
        <v>1902</v>
      </c>
      <c r="C31" s="13"/>
      <c r="D31" s="13"/>
      <c r="E31" s="13"/>
      <c r="F31" s="13"/>
      <c r="G31" s="13"/>
      <c r="H31" s="2678"/>
      <c r="I31" s="2675"/>
      <c r="J31" s="1491" t="s">
        <v>1903</v>
      </c>
      <c r="K31" s="13"/>
      <c r="L31" s="13"/>
      <c r="M31" s="1491"/>
      <c r="N31" s="1491"/>
      <c r="O31" s="1491"/>
      <c r="P31" s="1491"/>
      <c r="Q31" s="2678"/>
      <c r="R31" s="13"/>
    </row>
    <row r="32" spans="1:18">
      <c r="A32" s="2682"/>
      <c r="B32" s="2391" t="s">
        <v>3486</v>
      </c>
      <c r="C32" s="13"/>
      <c r="D32" s="13"/>
      <c r="E32" s="13"/>
      <c r="F32" s="13"/>
      <c r="G32" s="13"/>
      <c r="H32" s="2678"/>
      <c r="I32" s="2675" t="s">
        <v>1904</v>
      </c>
      <c r="J32" s="1491" t="s">
        <v>1905</v>
      </c>
      <c r="K32" s="13"/>
      <c r="L32" s="13"/>
      <c r="M32" s="1491"/>
      <c r="N32" s="1491"/>
      <c r="O32" s="1491"/>
      <c r="P32" s="1491"/>
      <c r="Q32" s="2678"/>
      <c r="R32" s="13"/>
    </row>
    <row r="33" spans="1:18">
      <c r="A33" s="2682"/>
      <c r="B33" s="1386" t="s">
        <v>1906</v>
      </c>
      <c r="C33" s="13"/>
      <c r="D33" s="13"/>
      <c r="E33" s="13"/>
      <c r="F33" s="13"/>
      <c r="G33" s="13"/>
      <c r="H33" s="2678"/>
      <c r="I33" s="2675"/>
      <c r="J33" s="1491" t="s">
        <v>1907</v>
      </c>
      <c r="K33" s="13"/>
      <c r="L33" s="13"/>
      <c r="M33" s="1491"/>
      <c r="N33" s="1491"/>
      <c r="O33" s="1491"/>
      <c r="P33" s="1543"/>
      <c r="Q33" s="2678"/>
      <c r="R33" s="13"/>
    </row>
    <row r="34" spans="1:18">
      <c r="A34" s="2682"/>
      <c r="B34" s="1386" t="s">
        <v>1908</v>
      </c>
      <c r="C34" s="13"/>
      <c r="D34" s="13"/>
      <c r="E34" s="13"/>
      <c r="F34" s="13"/>
      <c r="G34" s="13"/>
      <c r="H34" s="2678"/>
      <c r="I34" s="2675"/>
      <c r="J34" s="1491" t="s">
        <v>1909</v>
      </c>
      <c r="K34" s="13"/>
      <c r="L34" s="13"/>
      <c r="M34" s="1491"/>
      <c r="N34" s="1491"/>
      <c r="O34" s="1491"/>
      <c r="P34" s="1543"/>
      <c r="Q34" s="2678"/>
      <c r="R34" s="13"/>
    </row>
    <row r="35" spans="1:18">
      <c r="A35" s="2682"/>
      <c r="B35" s="13" t="s">
        <v>1910</v>
      </c>
      <c r="C35" s="13"/>
      <c r="D35" s="13"/>
      <c r="E35" s="13"/>
      <c r="F35" s="13"/>
      <c r="G35" s="13"/>
      <c r="H35" s="2678"/>
      <c r="I35" s="2675"/>
      <c r="J35" s="1491" t="s">
        <v>1911</v>
      </c>
      <c r="K35" s="13"/>
      <c r="L35" s="13"/>
      <c r="M35" s="1491"/>
      <c r="N35" s="1491"/>
      <c r="O35" s="1491"/>
      <c r="P35" s="1543"/>
      <c r="Q35" s="2678"/>
      <c r="R35" s="13"/>
    </row>
    <row r="36" spans="1:18">
      <c r="A36" s="2682"/>
      <c r="B36" s="13"/>
      <c r="C36" s="13"/>
      <c r="D36" s="13"/>
      <c r="E36" s="13"/>
      <c r="F36" s="13"/>
      <c r="G36" s="13"/>
      <c r="H36" s="2678"/>
      <c r="I36" s="2199" t="s">
        <v>1912</v>
      </c>
      <c r="J36" s="1533" t="s">
        <v>1913</v>
      </c>
      <c r="K36" s="13"/>
      <c r="L36" s="13"/>
      <c r="M36" s="1491"/>
      <c r="N36" s="1491"/>
      <c r="O36" s="1491"/>
      <c r="P36" s="1491"/>
      <c r="Q36" s="2678"/>
      <c r="R36" s="13"/>
    </row>
    <row r="37" spans="1:18">
      <c r="A37" s="2239"/>
      <c r="B37" s="87"/>
      <c r="C37" s="83"/>
      <c r="D37" s="81"/>
      <c r="E37" s="81"/>
      <c r="F37" s="3683" t="s">
        <v>4455</v>
      </c>
      <c r="G37" s="3691"/>
      <c r="H37" s="2810" t="s">
        <v>3497</v>
      </c>
      <c r="I37" s="2741" t="s">
        <v>3497</v>
      </c>
      <c r="J37" s="1534"/>
      <c r="K37" s="190" t="s">
        <v>1914</v>
      </c>
      <c r="L37" s="1212"/>
      <c r="M37" s="1492" t="s">
        <v>1915</v>
      </c>
      <c r="N37" s="1492"/>
      <c r="O37" s="1492"/>
      <c r="P37" s="1492"/>
      <c r="Q37" s="2059"/>
      <c r="R37" s="13"/>
    </row>
    <row r="38" spans="1:18">
      <c r="A38" s="2057"/>
      <c r="B38" s="247" t="s">
        <v>1916</v>
      </c>
      <c r="C38" s="80"/>
      <c r="D38" s="247" t="s">
        <v>1917</v>
      </c>
      <c r="E38" s="247" t="s">
        <v>3491</v>
      </c>
      <c r="F38" s="247" t="s">
        <v>3491</v>
      </c>
      <c r="G38" s="2668" t="s">
        <v>3491</v>
      </c>
      <c r="H38" s="2200" t="s">
        <v>4084</v>
      </c>
      <c r="I38" s="2741" t="s">
        <v>4084</v>
      </c>
      <c r="J38" s="1534"/>
      <c r="K38" s="80" t="s">
        <v>1746</v>
      </c>
      <c r="L38" s="80"/>
      <c r="M38" s="1517" t="s">
        <v>1918</v>
      </c>
      <c r="N38" s="1517" t="s">
        <v>1919</v>
      </c>
      <c r="O38" s="1543" t="s">
        <v>2252</v>
      </c>
      <c r="P38" s="1473"/>
      <c r="Q38" s="2224"/>
      <c r="R38" s="13"/>
    </row>
    <row r="39" spans="1:18">
      <c r="A39" s="2057"/>
      <c r="B39" s="247" t="s">
        <v>1920</v>
      </c>
      <c r="C39" s="247" t="s">
        <v>3493</v>
      </c>
      <c r="D39" s="247" t="s">
        <v>3494</v>
      </c>
      <c r="E39" s="247" t="s">
        <v>3495</v>
      </c>
      <c r="F39" s="247" t="s">
        <v>3496</v>
      </c>
      <c r="G39" s="1256" t="s">
        <v>3496</v>
      </c>
      <c r="H39" s="2200" t="s">
        <v>4086</v>
      </c>
      <c r="I39" s="2741" t="s">
        <v>4088</v>
      </c>
      <c r="J39" s="1534"/>
      <c r="K39" s="247" t="s">
        <v>3497</v>
      </c>
      <c r="L39" s="247" t="s">
        <v>3497</v>
      </c>
      <c r="M39" s="1517" t="s">
        <v>504</v>
      </c>
      <c r="N39" s="1517" t="s">
        <v>504</v>
      </c>
      <c r="O39" s="1543" t="s">
        <v>504</v>
      </c>
      <c r="P39" s="1477" t="s">
        <v>1921</v>
      </c>
      <c r="Q39" s="2200" t="s">
        <v>1922</v>
      </c>
      <c r="R39" s="246"/>
    </row>
    <row r="40" spans="1:18">
      <c r="A40" s="2057" t="s">
        <v>1686</v>
      </c>
      <c r="B40" s="247" t="s">
        <v>1923</v>
      </c>
      <c r="C40" s="247" t="s">
        <v>3503</v>
      </c>
      <c r="D40" s="247" t="s">
        <v>3504</v>
      </c>
      <c r="E40" s="247" t="s">
        <v>1918</v>
      </c>
      <c r="F40" s="247" t="s">
        <v>3506</v>
      </c>
      <c r="G40" s="1256" t="s">
        <v>3507</v>
      </c>
      <c r="H40" s="2200" t="s">
        <v>4085</v>
      </c>
      <c r="I40" s="2741" t="s">
        <v>4089</v>
      </c>
      <c r="J40" s="1534"/>
      <c r="K40" s="247" t="s">
        <v>1359</v>
      </c>
      <c r="L40" s="247" t="s">
        <v>1925</v>
      </c>
      <c r="M40" s="1517" t="s">
        <v>3509</v>
      </c>
      <c r="N40" s="1517" t="s">
        <v>3509</v>
      </c>
      <c r="O40" s="1543" t="s">
        <v>3509</v>
      </c>
      <c r="P40" s="1477" t="s">
        <v>1926</v>
      </c>
      <c r="Q40" s="2200" t="s">
        <v>1689</v>
      </c>
      <c r="R40" s="246"/>
    </row>
    <row r="41" spans="1:18">
      <c r="A41" s="2738" t="s">
        <v>1689</v>
      </c>
      <c r="B41" s="344" t="s">
        <v>2935</v>
      </c>
      <c r="C41" s="344" t="s">
        <v>2936</v>
      </c>
      <c r="D41" s="344" t="s">
        <v>2937</v>
      </c>
      <c r="E41" s="344" t="s">
        <v>2938</v>
      </c>
      <c r="F41" s="344" t="s">
        <v>2268</v>
      </c>
      <c r="G41" s="1257" t="s">
        <v>2269</v>
      </c>
      <c r="H41" s="2201" t="s">
        <v>2270</v>
      </c>
      <c r="I41" s="2677"/>
      <c r="J41" s="1512" t="s">
        <v>4087</v>
      </c>
      <c r="K41" s="344" t="s">
        <v>2271</v>
      </c>
      <c r="L41" s="344" t="s">
        <v>2272</v>
      </c>
      <c r="M41" s="1506" t="s">
        <v>2273</v>
      </c>
      <c r="N41" s="1506" t="s">
        <v>2274</v>
      </c>
      <c r="O41" s="1541" t="s">
        <v>2275</v>
      </c>
      <c r="P41" s="1544" t="s">
        <v>168</v>
      </c>
      <c r="Q41" s="2201"/>
      <c r="R41" s="246"/>
    </row>
    <row r="42" spans="1:18">
      <c r="A42" s="2738">
        <v>1</v>
      </c>
      <c r="B42" s="101" t="s">
        <v>5189</v>
      </c>
      <c r="C42" s="101" t="s">
        <v>5195</v>
      </c>
      <c r="D42" s="101"/>
      <c r="E42" s="101"/>
      <c r="F42" s="101"/>
      <c r="G42" s="1445"/>
      <c r="H42" s="2490">
        <v>251</v>
      </c>
      <c r="I42" s="2618"/>
      <c r="J42" s="1512"/>
      <c r="K42" s="390"/>
      <c r="L42" s="390"/>
      <c r="M42" s="1518">
        <v>0</v>
      </c>
      <c r="N42" s="1518">
        <v>7052</v>
      </c>
      <c r="O42" s="1518">
        <v>0</v>
      </c>
      <c r="P42" s="1507">
        <f>M42+N42+O42</f>
        <v>7052</v>
      </c>
      <c r="Q42" s="2201">
        <v>1</v>
      </c>
      <c r="R42" s="246"/>
    </row>
    <row r="43" spans="1:18">
      <c r="A43" s="2738">
        <v>2</v>
      </c>
      <c r="B43" s="101" t="s">
        <v>5190</v>
      </c>
      <c r="C43" s="101" t="s">
        <v>5195</v>
      </c>
      <c r="D43" s="101"/>
      <c r="E43" s="101"/>
      <c r="F43" s="101"/>
      <c r="G43" s="1445"/>
      <c r="H43" s="2804">
        <v>1548</v>
      </c>
      <c r="I43" s="2618"/>
      <c r="J43" s="1512"/>
      <c r="K43" s="390"/>
      <c r="L43" s="390"/>
      <c r="M43" s="1518">
        <v>0</v>
      </c>
      <c r="N43" s="1518">
        <v>590196</v>
      </c>
      <c r="O43" s="1518">
        <v>0</v>
      </c>
      <c r="P43" s="1507">
        <f>M43+N43+O43</f>
        <v>590196</v>
      </c>
      <c r="Q43" s="2201">
        <v>2</v>
      </c>
      <c r="R43" s="246"/>
    </row>
    <row r="44" spans="1:18">
      <c r="A44" s="2738">
        <v>3</v>
      </c>
      <c r="B44" s="101" t="s">
        <v>5191</v>
      </c>
      <c r="C44" s="101" t="s">
        <v>5195</v>
      </c>
      <c r="D44" s="101"/>
      <c r="E44" s="101"/>
      <c r="F44" s="101"/>
      <c r="G44" s="1445"/>
      <c r="H44" s="2805">
        <v>1273</v>
      </c>
      <c r="I44" s="2618"/>
      <c r="J44" s="1512"/>
      <c r="K44" s="390"/>
      <c r="L44" s="390"/>
      <c r="M44" s="1518">
        <v>0</v>
      </c>
      <c r="N44" s="1518">
        <v>169075</v>
      </c>
      <c r="O44" s="1518">
        <v>0</v>
      </c>
      <c r="P44" s="1507">
        <f t="shared" ref="P44:P55" si="0">M44+N44+O44</f>
        <v>169075</v>
      </c>
      <c r="Q44" s="2201">
        <v>3</v>
      </c>
      <c r="R44" s="246"/>
    </row>
    <row r="45" spans="1:18">
      <c r="A45" s="2738">
        <v>4</v>
      </c>
      <c r="B45" s="101"/>
      <c r="C45" s="101"/>
      <c r="D45" s="101"/>
      <c r="E45" s="101"/>
      <c r="F45" s="101"/>
      <c r="G45" s="1445"/>
      <c r="H45" s="2805">
        <v>0</v>
      </c>
      <c r="I45" s="2618"/>
      <c r="J45" s="1512"/>
      <c r="K45" s="390"/>
      <c r="L45" s="390"/>
      <c r="M45" s="1518">
        <v>0</v>
      </c>
      <c r="N45" s="1518">
        <v>0</v>
      </c>
      <c r="O45" s="1518">
        <v>0</v>
      </c>
      <c r="P45" s="1507">
        <f t="shared" si="0"/>
        <v>0</v>
      </c>
      <c r="Q45" s="2201">
        <v>4</v>
      </c>
      <c r="R45" s="246"/>
    </row>
    <row r="46" spans="1:18">
      <c r="A46" s="2738">
        <v>5</v>
      </c>
      <c r="B46" s="101" t="s">
        <v>5192</v>
      </c>
      <c r="C46" s="101"/>
      <c r="D46" s="101"/>
      <c r="E46" s="101"/>
      <c r="F46" s="101"/>
      <c r="G46" s="1445"/>
      <c r="H46" s="2805">
        <v>0</v>
      </c>
      <c r="I46" s="2618"/>
      <c r="J46" s="1512"/>
      <c r="K46" s="390"/>
      <c r="L46" s="390"/>
      <c r="M46" s="1518">
        <v>0</v>
      </c>
      <c r="N46" s="1518">
        <v>0</v>
      </c>
      <c r="O46" s="1518">
        <v>0</v>
      </c>
      <c r="P46" s="1507">
        <f t="shared" si="0"/>
        <v>0</v>
      </c>
      <c r="Q46" s="2201">
        <v>5</v>
      </c>
      <c r="R46" s="246"/>
    </row>
    <row r="47" spans="1:18">
      <c r="A47" s="2738">
        <v>6</v>
      </c>
      <c r="B47" s="101" t="s">
        <v>5193</v>
      </c>
      <c r="C47" s="101" t="s">
        <v>5196</v>
      </c>
      <c r="D47" s="101" t="s">
        <v>5197</v>
      </c>
      <c r="E47" s="101"/>
      <c r="F47" s="101"/>
      <c r="G47" s="1445"/>
      <c r="H47" s="2805">
        <v>210402</v>
      </c>
      <c r="I47" s="2618"/>
      <c r="J47" s="1512"/>
      <c r="K47" s="390"/>
      <c r="L47" s="390"/>
      <c r="M47" s="1518">
        <v>0</v>
      </c>
      <c r="N47" s="1518">
        <v>10033877</v>
      </c>
      <c r="O47" s="1518">
        <v>0</v>
      </c>
      <c r="P47" s="1507">
        <f t="shared" si="0"/>
        <v>10033877</v>
      </c>
      <c r="Q47" s="2201">
        <v>6</v>
      </c>
      <c r="R47" s="246"/>
    </row>
    <row r="48" spans="1:18">
      <c r="A48" s="2738">
        <v>7</v>
      </c>
      <c r="B48" s="101" t="s">
        <v>5194</v>
      </c>
      <c r="C48" s="101" t="s">
        <v>5196</v>
      </c>
      <c r="D48" s="101" t="s">
        <v>5198</v>
      </c>
      <c r="E48" s="101"/>
      <c r="F48" s="101"/>
      <c r="G48" s="1445"/>
      <c r="H48" s="2805">
        <v>80327</v>
      </c>
      <c r="I48" s="2618"/>
      <c r="J48" s="1512"/>
      <c r="K48" s="390"/>
      <c r="L48" s="390"/>
      <c r="M48" s="1741">
        <v>32345</v>
      </c>
      <c r="N48" s="1518">
        <v>6413190</v>
      </c>
      <c r="O48" s="1741">
        <v>0</v>
      </c>
      <c r="P48" s="1507">
        <f t="shared" si="0"/>
        <v>6445535</v>
      </c>
      <c r="Q48" s="2201">
        <v>7</v>
      </c>
      <c r="R48" s="246"/>
    </row>
    <row r="49" spans="1:18">
      <c r="A49" s="2738">
        <v>8</v>
      </c>
      <c r="B49" s="101" t="s">
        <v>6974</v>
      </c>
      <c r="C49" s="101" t="s">
        <v>5196</v>
      </c>
      <c r="D49" s="101" t="s">
        <v>6664</v>
      </c>
      <c r="E49" s="101"/>
      <c r="F49" s="101"/>
      <c r="G49" s="1445"/>
      <c r="H49" s="2805">
        <v>5796</v>
      </c>
      <c r="I49" s="2618"/>
      <c r="J49" s="1512"/>
      <c r="K49" s="390"/>
      <c r="L49" s="390"/>
      <c r="M49" s="1741">
        <v>33243</v>
      </c>
      <c r="N49" s="1518">
        <v>178896</v>
      </c>
      <c r="O49" s="1741">
        <v>0</v>
      </c>
      <c r="P49" s="1507">
        <f t="shared" si="0"/>
        <v>212139</v>
      </c>
      <c r="Q49" s="2201">
        <v>8</v>
      </c>
      <c r="R49" s="246"/>
    </row>
    <row r="50" spans="1:18">
      <c r="A50" s="2738">
        <v>9</v>
      </c>
      <c r="B50" s="101" t="s">
        <v>6975</v>
      </c>
      <c r="C50" s="101" t="s">
        <v>5196</v>
      </c>
      <c r="D50" s="101" t="s">
        <v>6665</v>
      </c>
      <c r="E50" s="101"/>
      <c r="F50" s="101"/>
      <c r="G50" s="1445"/>
      <c r="H50" s="2805">
        <v>4652</v>
      </c>
      <c r="I50" s="2618"/>
      <c r="J50" s="1512"/>
      <c r="K50" s="390"/>
      <c r="L50" s="390"/>
      <c r="M50" s="1741">
        <v>18563</v>
      </c>
      <c r="N50" s="1518">
        <v>152063</v>
      </c>
      <c r="O50" s="1741">
        <v>0</v>
      </c>
      <c r="P50" s="1507">
        <f t="shared" si="0"/>
        <v>170626</v>
      </c>
      <c r="Q50" s="2201">
        <v>9</v>
      </c>
      <c r="R50" s="246"/>
    </row>
    <row r="51" spans="1:18">
      <c r="A51" s="2738">
        <v>10</v>
      </c>
      <c r="B51" s="101" t="s">
        <v>6976</v>
      </c>
      <c r="C51" s="101" t="s">
        <v>5196</v>
      </c>
      <c r="D51" s="101" t="s">
        <v>5209</v>
      </c>
      <c r="E51" s="101"/>
      <c r="F51" s="101"/>
      <c r="G51" s="1445"/>
      <c r="H51" s="2805">
        <v>11096</v>
      </c>
      <c r="I51" s="2618"/>
      <c r="J51" s="1512"/>
      <c r="K51" s="390"/>
      <c r="L51" s="390"/>
      <c r="M51" s="1518">
        <v>0</v>
      </c>
      <c r="N51" s="1518">
        <v>943125</v>
      </c>
      <c r="O51" s="1518">
        <v>0</v>
      </c>
      <c r="P51" s="1507">
        <f t="shared" si="0"/>
        <v>943125</v>
      </c>
      <c r="Q51" s="2201">
        <v>10</v>
      </c>
      <c r="R51" s="246"/>
    </row>
    <row r="52" spans="1:18">
      <c r="A52" s="2738">
        <v>11</v>
      </c>
      <c r="B52" s="101" t="s">
        <v>6977</v>
      </c>
      <c r="C52" s="101" t="s">
        <v>5208</v>
      </c>
      <c r="D52" s="101" t="s">
        <v>5210</v>
      </c>
      <c r="E52" s="101"/>
      <c r="F52" s="101"/>
      <c r="G52" s="1445"/>
      <c r="H52" s="2805">
        <v>2052</v>
      </c>
      <c r="I52" s="2618"/>
      <c r="J52" s="1512"/>
      <c r="K52" s="390"/>
      <c r="L52" s="390"/>
      <c r="M52" s="1741">
        <v>0</v>
      </c>
      <c r="N52" s="1518">
        <v>64299</v>
      </c>
      <c r="O52" s="1518">
        <v>6465</v>
      </c>
      <c r="P52" s="1507">
        <f t="shared" si="0"/>
        <v>70764</v>
      </c>
      <c r="Q52" s="2201">
        <v>11</v>
      </c>
      <c r="R52" s="246"/>
    </row>
    <row r="53" spans="1:18">
      <c r="A53" s="2738">
        <v>12</v>
      </c>
      <c r="B53" s="101" t="s">
        <v>6978</v>
      </c>
      <c r="C53" s="101" t="s">
        <v>5196</v>
      </c>
      <c r="D53" s="101" t="s">
        <v>6666</v>
      </c>
      <c r="E53" s="101"/>
      <c r="F53" s="101"/>
      <c r="G53" s="1445"/>
      <c r="H53" s="2805">
        <v>641</v>
      </c>
      <c r="I53" s="2618"/>
      <c r="J53" s="1512"/>
      <c r="K53" s="390"/>
      <c r="L53" s="390"/>
      <c r="M53" s="1518">
        <v>0</v>
      </c>
      <c r="N53" s="1518">
        <v>27414</v>
      </c>
      <c r="O53" s="1741">
        <v>1655</v>
      </c>
      <c r="P53" s="1507">
        <f t="shared" si="0"/>
        <v>29069</v>
      </c>
      <c r="Q53" s="2201">
        <v>12</v>
      </c>
      <c r="R53" s="246"/>
    </row>
    <row r="54" spans="1:18">
      <c r="A54" s="2738">
        <v>13</v>
      </c>
      <c r="B54" s="101" t="s">
        <v>6979</v>
      </c>
      <c r="C54" s="101" t="s">
        <v>5196</v>
      </c>
      <c r="D54" s="101" t="s">
        <v>6980</v>
      </c>
      <c r="E54" s="101"/>
      <c r="F54" s="101"/>
      <c r="G54" s="1445"/>
      <c r="H54" s="2805">
        <v>8613</v>
      </c>
      <c r="I54" s="2618"/>
      <c r="J54" s="1512"/>
      <c r="K54" s="390"/>
      <c r="L54" s="390"/>
      <c r="M54" s="1518">
        <v>28224</v>
      </c>
      <c r="N54" s="1518">
        <v>274522</v>
      </c>
      <c r="O54" s="1518">
        <v>0</v>
      </c>
      <c r="P54" s="1507">
        <f t="shared" si="0"/>
        <v>302746</v>
      </c>
      <c r="Q54" s="2201">
        <v>13</v>
      </c>
      <c r="R54" s="246"/>
    </row>
    <row r="55" spans="1:18">
      <c r="A55" s="2738">
        <v>14</v>
      </c>
      <c r="B55" s="101" t="s">
        <v>6981</v>
      </c>
      <c r="C55" s="80" t="s">
        <v>5196</v>
      </c>
      <c r="D55" s="80" t="s">
        <v>5211</v>
      </c>
      <c r="E55" s="80"/>
      <c r="F55" s="80"/>
      <c r="G55" s="2489"/>
      <c r="H55" s="3070">
        <v>6822</v>
      </c>
      <c r="I55" s="2801"/>
      <c r="J55" s="2491"/>
      <c r="K55" s="2492"/>
      <c r="L55" s="2492"/>
      <c r="M55" s="2493">
        <v>0</v>
      </c>
      <c r="N55" s="2493">
        <v>477568</v>
      </c>
      <c r="O55" s="2493">
        <v>0</v>
      </c>
      <c r="P55" s="1507">
        <f t="shared" si="0"/>
        <v>477568</v>
      </c>
      <c r="Q55" s="2201">
        <v>14</v>
      </c>
      <c r="R55" s="246"/>
    </row>
    <row r="56" spans="1:18" ht="15.75" thickBot="1">
      <c r="A56" s="2243">
        <v>15</v>
      </c>
      <c r="B56" s="2392" t="s">
        <v>2253</v>
      </c>
      <c r="C56" s="2393"/>
      <c r="D56" s="2393"/>
      <c r="E56" s="2393"/>
      <c r="F56" s="2393"/>
      <c r="G56" s="2394"/>
      <c r="H56" s="2806">
        <f>SUM(H42:H55,H72:H120,H135:H187,H202:H250)</f>
        <v>18010085</v>
      </c>
      <c r="I56" s="2395"/>
      <c r="J56" s="2396"/>
      <c r="K56" s="2396"/>
      <c r="L56" s="2396"/>
      <c r="M56" s="2362">
        <f>SUM(M42:M55,M72:M120,M135:M187,M202:M250)</f>
        <v>177375987</v>
      </c>
      <c r="N56" s="2362">
        <f>SUM(N42:N55,N72:N120,N135:N187,N202:N250)</f>
        <v>861454199</v>
      </c>
      <c r="O56" s="2362">
        <f>SUM(O42:O55,O72:O120,O135:O187,O202:O250)</f>
        <v>131713363</v>
      </c>
      <c r="P56" s="2362">
        <f>SUM(P42:P55,P72:P120,P135:P187,P202:P250)</f>
        <v>1170543549</v>
      </c>
      <c r="Q56" s="2397">
        <v>15</v>
      </c>
      <c r="R56" s="246"/>
    </row>
    <row r="57" spans="1:18">
      <c r="A57" s="16"/>
      <c r="B57" s="16"/>
      <c r="C57" s="16"/>
      <c r="D57" s="16"/>
      <c r="E57" s="16"/>
      <c r="F57" s="16"/>
      <c r="G57" s="16"/>
      <c r="H57" s="16"/>
      <c r="I57" s="13"/>
      <c r="J57" s="1881"/>
      <c r="M57" s="2402"/>
      <c r="N57" s="2402"/>
      <c r="O57" s="2402"/>
      <c r="P57" s="2402"/>
    </row>
    <row r="58" spans="1:18">
      <c r="A58" s="17" t="s">
        <v>4503</v>
      </c>
      <c r="B58" s="17"/>
      <c r="C58" s="16"/>
      <c r="D58" s="16"/>
      <c r="E58" s="16"/>
      <c r="F58" s="16"/>
      <c r="G58" s="16"/>
      <c r="H58" s="16"/>
      <c r="I58" s="17" t="s">
        <v>4503</v>
      </c>
      <c r="J58" s="2802"/>
      <c r="K58" s="16"/>
      <c r="L58" s="16"/>
      <c r="M58" s="2402"/>
      <c r="N58" s="2402"/>
      <c r="O58" s="2402"/>
      <c r="P58" s="2402"/>
    </row>
    <row r="59" spans="1:18">
      <c r="A59" s="16" t="s">
        <v>1927</v>
      </c>
      <c r="B59" s="16"/>
      <c r="C59" s="16"/>
      <c r="D59" s="16"/>
      <c r="E59" s="16"/>
      <c r="F59" s="16"/>
      <c r="G59" s="16"/>
      <c r="H59" s="16"/>
      <c r="I59" s="16" t="s">
        <v>1928</v>
      </c>
      <c r="J59" s="2404"/>
      <c r="K59" s="16"/>
      <c r="L59" s="16"/>
      <c r="M59" s="1561"/>
      <c r="N59" s="1561"/>
      <c r="O59" s="1561"/>
      <c r="P59" s="1561"/>
      <c r="Q59" s="13"/>
      <c r="R59" s="13"/>
    </row>
    <row r="60" spans="1:18" ht="18">
      <c r="A60" s="10" t="s">
        <v>401</v>
      </c>
      <c r="B60" s="709"/>
      <c r="C60" s="709"/>
      <c r="D60" s="709"/>
      <c r="E60" s="709"/>
      <c r="F60" s="709"/>
      <c r="G60" s="709"/>
      <c r="H60" s="709"/>
      <c r="I60" s="13"/>
      <c r="J60" s="1881"/>
      <c r="M60" s="2402"/>
      <c r="N60" s="2402"/>
      <c r="O60" s="2402"/>
      <c r="P60" s="2402"/>
    </row>
    <row r="61" spans="1:18" ht="15.75">
      <c r="B61" s="98"/>
      <c r="I61" s="13"/>
      <c r="J61" s="1881"/>
      <c r="M61" s="2402"/>
      <c r="N61" s="2402"/>
      <c r="O61" s="2402"/>
      <c r="P61" s="2402"/>
    </row>
    <row r="62" spans="1:18" ht="15.75" thickBot="1">
      <c r="A62" s="13" t="str">
        <f>'Data Sheet'!$C$25</f>
        <v xml:space="preserve">Niagara Mohawk Power Corporation </v>
      </c>
      <c r="E62" s="821" t="str">
        <f>'Data Sheet'!$C$40</f>
        <v>April 30, 2025</v>
      </c>
      <c r="H62" s="755" t="str">
        <f>'Data Sheet'!$C$38</f>
        <v>December 31, 2024</v>
      </c>
      <c r="I62" s="13" t="str">
        <f>'Data Sheet'!$C$25</f>
        <v xml:space="preserve">Niagara Mohawk Power Corporation </v>
      </c>
      <c r="J62" s="1538"/>
      <c r="M62" s="1491"/>
      <c r="N62" s="1491"/>
      <c r="O62" s="1543" t="str">
        <f>'Data Sheet'!$C$40</f>
        <v>April 30, 2025</v>
      </c>
      <c r="P62" s="2402"/>
      <c r="Q62" s="1898" t="str">
        <f>'Data Sheet'!$C$38</f>
        <v>December 31, 2024</v>
      </c>
      <c r="R62" s="1898"/>
    </row>
    <row r="63" spans="1:18">
      <c r="A63" s="2398"/>
      <c r="B63" s="2316"/>
      <c r="C63" s="2316"/>
      <c r="D63" s="2316"/>
      <c r="E63" s="2316"/>
      <c r="F63" s="2316"/>
      <c r="G63" s="2316"/>
      <c r="H63" s="2401"/>
      <c r="I63" s="1962"/>
      <c r="J63" s="2403"/>
      <c r="K63" s="2316"/>
      <c r="L63" s="2316"/>
      <c r="M63" s="2352"/>
      <c r="N63" s="2352"/>
      <c r="O63" s="2352"/>
      <c r="P63" s="2352"/>
      <c r="Q63" s="2401"/>
    </row>
    <row r="64" spans="1:18">
      <c r="A64" s="2741" t="s">
        <v>3598</v>
      </c>
      <c r="B64" s="16"/>
      <c r="C64" s="16"/>
      <c r="D64" s="16"/>
      <c r="E64" s="16"/>
      <c r="F64" s="16"/>
      <c r="G64" s="709"/>
      <c r="H64" s="2688"/>
      <c r="I64" s="2741" t="s">
        <v>3599</v>
      </c>
      <c r="J64" s="2404"/>
      <c r="K64" s="16"/>
      <c r="L64" s="16"/>
      <c r="M64" s="1561"/>
      <c r="N64" s="1561"/>
      <c r="O64" s="1561"/>
      <c r="P64" s="1561"/>
      <c r="Q64" s="2678"/>
      <c r="R64" s="13"/>
    </row>
    <row r="65" spans="1:18">
      <c r="A65" s="2741" t="s">
        <v>3600</v>
      </c>
      <c r="B65" s="16"/>
      <c r="C65" s="16"/>
      <c r="D65" s="16"/>
      <c r="E65" s="16"/>
      <c r="F65" s="16"/>
      <c r="G65" s="709"/>
      <c r="H65" s="2688"/>
      <c r="I65" s="2741" t="s">
        <v>3601</v>
      </c>
      <c r="J65" s="2404"/>
      <c r="K65" s="16"/>
      <c r="L65" s="16"/>
      <c r="M65" s="1561"/>
      <c r="N65" s="1561"/>
      <c r="O65" s="1561"/>
      <c r="P65" s="1561"/>
      <c r="Q65" s="2678"/>
      <c r="R65" s="13"/>
    </row>
    <row r="66" spans="1:18">
      <c r="A66" s="2752"/>
      <c r="B66" s="719"/>
      <c r="C66" s="719"/>
      <c r="D66" s="719"/>
      <c r="E66" s="719"/>
      <c r="F66" s="719"/>
      <c r="G66" s="719"/>
      <c r="H66" s="2399"/>
      <c r="I66" s="2199"/>
      <c r="J66" s="1537"/>
      <c r="K66" s="719"/>
      <c r="L66" s="719"/>
      <c r="M66" s="1507"/>
      <c r="N66" s="1507"/>
      <c r="O66" s="1507"/>
      <c r="P66" s="1507"/>
      <c r="Q66" s="2399"/>
    </row>
    <row r="67" spans="1:18">
      <c r="A67" s="2239"/>
      <c r="B67" s="87"/>
      <c r="C67" s="83"/>
      <c r="D67" s="81"/>
      <c r="E67" s="81"/>
      <c r="F67" s="3683" t="s">
        <v>4455</v>
      </c>
      <c r="G67" s="3691"/>
      <c r="H67" s="2810" t="s">
        <v>3497</v>
      </c>
      <c r="I67" s="2741" t="s">
        <v>3497</v>
      </c>
      <c r="J67" s="1534"/>
      <c r="K67" s="190" t="s">
        <v>1914</v>
      </c>
      <c r="L67" s="1212"/>
      <c r="M67" s="1492" t="s">
        <v>1915</v>
      </c>
      <c r="N67" s="1492"/>
      <c r="O67" s="1492"/>
      <c r="P67" s="1492"/>
      <c r="Q67" s="2059"/>
      <c r="R67" s="13"/>
    </row>
    <row r="68" spans="1:18">
      <c r="A68" s="2057"/>
      <c r="B68" s="247" t="s">
        <v>1916</v>
      </c>
      <c r="C68" s="80"/>
      <c r="D68" s="247" t="s">
        <v>1917</v>
      </c>
      <c r="E68" s="247" t="s">
        <v>3491</v>
      </c>
      <c r="F68" s="247" t="s">
        <v>3491</v>
      </c>
      <c r="G68" s="2668" t="s">
        <v>3491</v>
      </c>
      <c r="H68" s="2200" t="s">
        <v>4084</v>
      </c>
      <c r="I68" s="2741" t="s">
        <v>4084</v>
      </c>
      <c r="J68" s="1534"/>
      <c r="K68" s="80" t="s">
        <v>1746</v>
      </c>
      <c r="L68" s="80"/>
      <c r="M68" s="1517" t="s">
        <v>1918</v>
      </c>
      <c r="N68" s="1517" t="s">
        <v>1919</v>
      </c>
      <c r="O68" s="1543" t="s">
        <v>2252</v>
      </c>
      <c r="P68" s="1473"/>
      <c r="Q68" s="2224"/>
      <c r="R68" s="13"/>
    </row>
    <row r="69" spans="1:18">
      <c r="A69" s="2057"/>
      <c r="B69" s="247" t="s">
        <v>1920</v>
      </c>
      <c r="C69" s="247" t="s">
        <v>3493</v>
      </c>
      <c r="D69" s="247" t="s">
        <v>3494</v>
      </c>
      <c r="E69" s="247" t="s">
        <v>3495</v>
      </c>
      <c r="F69" s="247" t="s">
        <v>3496</v>
      </c>
      <c r="G69" s="2668" t="s">
        <v>3496</v>
      </c>
      <c r="H69" s="2200" t="s">
        <v>4086</v>
      </c>
      <c r="I69" s="2741" t="s">
        <v>4088</v>
      </c>
      <c r="J69" s="1534"/>
      <c r="K69" s="247" t="s">
        <v>3497</v>
      </c>
      <c r="L69" s="247" t="s">
        <v>3497</v>
      </c>
      <c r="M69" s="1517" t="s">
        <v>504</v>
      </c>
      <c r="N69" s="1517" t="s">
        <v>504</v>
      </c>
      <c r="O69" s="1543" t="s">
        <v>504</v>
      </c>
      <c r="P69" s="1477" t="s">
        <v>1921</v>
      </c>
      <c r="Q69" s="2200" t="s">
        <v>1922</v>
      </c>
      <c r="R69" s="246"/>
    </row>
    <row r="70" spans="1:18">
      <c r="A70" s="2057" t="s">
        <v>1686</v>
      </c>
      <c r="B70" s="247" t="s">
        <v>1923</v>
      </c>
      <c r="C70" s="247" t="s">
        <v>3503</v>
      </c>
      <c r="D70" s="247" t="s">
        <v>3504</v>
      </c>
      <c r="E70" s="247" t="s">
        <v>1918</v>
      </c>
      <c r="F70" s="247" t="s">
        <v>3506</v>
      </c>
      <c r="G70" s="2668" t="s">
        <v>3507</v>
      </c>
      <c r="H70" s="2200" t="s">
        <v>4085</v>
      </c>
      <c r="I70" s="2741" t="s">
        <v>4089</v>
      </c>
      <c r="J70" s="1534"/>
      <c r="K70" s="247" t="s">
        <v>1359</v>
      </c>
      <c r="L70" s="247" t="s">
        <v>1925</v>
      </c>
      <c r="M70" s="1517" t="s">
        <v>3509</v>
      </c>
      <c r="N70" s="1517" t="s">
        <v>3509</v>
      </c>
      <c r="O70" s="1543" t="s">
        <v>3509</v>
      </c>
      <c r="P70" s="1477" t="s">
        <v>1926</v>
      </c>
      <c r="Q70" s="2200" t="s">
        <v>1689</v>
      </c>
      <c r="R70" s="246"/>
    </row>
    <row r="71" spans="1:18">
      <c r="A71" s="2738" t="s">
        <v>1689</v>
      </c>
      <c r="B71" s="344" t="s">
        <v>2935</v>
      </c>
      <c r="C71" s="344" t="s">
        <v>2936</v>
      </c>
      <c r="D71" s="344" t="s">
        <v>2937</v>
      </c>
      <c r="E71" s="344" t="s">
        <v>2938</v>
      </c>
      <c r="F71" s="344" t="s">
        <v>2268</v>
      </c>
      <c r="G71" s="1257" t="s">
        <v>2269</v>
      </c>
      <c r="H71" s="2201" t="s">
        <v>2270</v>
      </c>
      <c r="I71" s="2677"/>
      <c r="J71" s="1512" t="s">
        <v>4087</v>
      </c>
      <c r="K71" s="344" t="s">
        <v>2271</v>
      </c>
      <c r="L71" s="344" t="s">
        <v>2272</v>
      </c>
      <c r="M71" s="1506" t="s">
        <v>2273</v>
      </c>
      <c r="N71" s="1506" t="s">
        <v>2274</v>
      </c>
      <c r="O71" s="1541" t="s">
        <v>2275</v>
      </c>
      <c r="P71" s="1544" t="s">
        <v>168</v>
      </c>
      <c r="Q71" s="2201"/>
      <c r="R71" s="246"/>
    </row>
    <row r="72" spans="1:18">
      <c r="A72" s="2738">
        <v>1</v>
      </c>
      <c r="B72" s="101" t="s">
        <v>6982</v>
      </c>
      <c r="C72" s="101" t="s">
        <v>5196</v>
      </c>
      <c r="D72" s="101" t="s">
        <v>7008</v>
      </c>
      <c r="E72" s="101"/>
      <c r="F72" s="101"/>
      <c r="G72" s="1445"/>
      <c r="H72" s="2162">
        <v>8394</v>
      </c>
      <c r="I72" s="2618"/>
      <c r="J72" s="1512"/>
      <c r="K72" s="390"/>
      <c r="L72" s="390"/>
      <c r="M72" s="1518">
        <v>31767</v>
      </c>
      <c r="N72" s="1518">
        <v>272657</v>
      </c>
      <c r="O72" s="1518">
        <v>0</v>
      </c>
      <c r="P72" s="1507">
        <f t="shared" ref="P72:P85" si="1">M72+N72+O72</f>
        <v>304424</v>
      </c>
      <c r="Q72" s="2201">
        <v>1</v>
      </c>
      <c r="R72" s="2086"/>
    </row>
    <row r="73" spans="1:18">
      <c r="A73" s="2738">
        <v>2</v>
      </c>
      <c r="B73" s="101" t="s">
        <v>6983</v>
      </c>
      <c r="C73" s="101" t="s">
        <v>5196</v>
      </c>
      <c r="D73" s="101" t="s">
        <v>7009</v>
      </c>
      <c r="E73" s="101"/>
      <c r="F73" s="101"/>
      <c r="G73" s="1445"/>
      <c r="H73" s="2162">
        <v>2595</v>
      </c>
      <c r="I73" s="2618"/>
      <c r="J73" s="1512"/>
      <c r="K73" s="390"/>
      <c r="L73" s="390"/>
      <c r="M73" s="1518">
        <v>0</v>
      </c>
      <c r="N73" s="1518">
        <v>88325</v>
      </c>
      <c r="O73" s="1518">
        <v>7230</v>
      </c>
      <c r="P73" s="1507">
        <f t="shared" si="1"/>
        <v>95555</v>
      </c>
      <c r="Q73" s="2201">
        <v>2</v>
      </c>
      <c r="R73" s="2086"/>
    </row>
    <row r="74" spans="1:18">
      <c r="A74" s="2738">
        <v>3</v>
      </c>
      <c r="B74" s="101" t="s">
        <v>5199</v>
      </c>
      <c r="C74" s="101" t="s">
        <v>5196</v>
      </c>
      <c r="D74" s="101" t="s">
        <v>7010</v>
      </c>
      <c r="E74" s="101"/>
      <c r="F74" s="101"/>
      <c r="G74" s="1445"/>
      <c r="H74" s="2162">
        <v>4739</v>
      </c>
      <c r="I74" s="2618"/>
      <c r="J74" s="1512"/>
      <c r="K74" s="390"/>
      <c r="L74" s="390"/>
      <c r="M74" s="1518">
        <v>4453</v>
      </c>
      <c r="N74" s="1518">
        <v>269318</v>
      </c>
      <c r="O74" s="1518">
        <v>10879</v>
      </c>
      <c r="P74" s="1507">
        <f t="shared" si="1"/>
        <v>284650</v>
      </c>
      <c r="Q74" s="2201">
        <v>3</v>
      </c>
      <c r="R74" s="2086"/>
    </row>
    <row r="75" spans="1:18">
      <c r="A75" s="2738">
        <v>4</v>
      </c>
      <c r="B75" s="101" t="s">
        <v>6660</v>
      </c>
      <c r="C75" s="101" t="s">
        <v>5196</v>
      </c>
      <c r="D75" s="101" t="s">
        <v>6667</v>
      </c>
      <c r="E75" s="101"/>
      <c r="F75" s="101"/>
      <c r="G75" s="1445"/>
      <c r="H75" s="2506">
        <v>13630</v>
      </c>
      <c r="I75" s="2618"/>
      <c r="J75" s="1512"/>
      <c r="K75" s="390"/>
      <c r="L75" s="390"/>
      <c r="M75" s="1518">
        <v>57825</v>
      </c>
      <c r="N75" s="1518">
        <v>442146</v>
      </c>
      <c r="O75" s="1518">
        <v>0</v>
      </c>
      <c r="P75" s="1507">
        <f t="shared" si="1"/>
        <v>499971</v>
      </c>
      <c r="Q75" s="2201">
        <v>4</v>
      </c>
      <c r="R75" s="2086"/>
    </row>
    <row r="76" spans="1:18">
      <c r="A76" s="2738">
        <v>5</v>
      </c>
      <c r="B76" s="101" t="s">
        <v>5200</v>
      </c>
      <c r="C76" s="101" t="s">
        <v>5196</v>
      </c>
      <c r="D76" s="101" t="s">
        <v>6668</v>
      </c>
      <c r="E76" s="101"/>
      <c r="F76" s="101"/>
      <c r="G76" s="1445"/>
      <c r="H76" s="2162">
        <v>12850</v>
      </c>
      <c r="I76" s="2618"/>
      <c r="J76" s="1512"/>
      <c r="K76" s="390"/>
      <c r="L76" s="390"/>
      <c r="M76" s="1518">
        <v>60312</v>
      </c>
      <c r="N76" s="1518">
        <v>409903</v>
      </c>
      <c r="O76" s="1518">
        <v>0</v>
      </c>
      <c r="P76" s="1507">
        <f t="shared" si="1"/>
        <v>470215</v>
      </c>
      <c r="Q76" s="2201">
        <v>5</v>
      </c>
      <c r="R76" s="2086"/>
    </row>
    <row r="77" spans="1:18">
      <c r="A77" s="2738">
        <v>6</v>
      </c>
      <c r="B77" s="101" t="s">
        <v>5201</v>
      </c>
      <c r="C77" s="101" t="s">
        <v>5212</v>
      </c>
      <c r="D77" s="101" t="s">
        <v>5213</v>
      </c>
      <c r="E77" s="101"/>
      <c r="F77" s="101"/>
      <c r="G77" s="1445"/>
      <c r="H77" s="2162">
        <v>147</v>
      </c>
      <c r="I77" s="2618"/>
      <c r="J77" s="1512"/>
      <c r="K77" s="390"/>
      <c r="L77" s="390"/>
      <c r="M77" s="1518">
        <v>49270</v>
      </c>
      <c r="N77" s="1518">
        <v>10252</v>
      </c>
      <c r="O77" s="1518">
        <v>0</v>
      </c>
      <c r="P77" s="1507">
        <f t="shared" si="1"/>
        <v>59522</v>
      </c>
      <c r="Q77" s="2201">
        <v>6</v>
      </c>
      <c r="R77" s="2086"/>
    </row>
    <row r="78" spans="1:18">
      <c r="A78" s="2738">
        <v>7</v>
      </c>
      <c r="B78" s="101" t="s">
        <v>6984</v>
      </c>
      <c r="C78" s="101" t="s">
        <v>5196</v>
      </c>
      <c r="D78" s="101" t="s">
        <v>5214</v>
      </c>
      <c r="E78" s="101"/>
      <c r="F78" s="101"/>
      <c r="G78" s="1445"/>
      <c r="H78" s="2162">
        <v>8784</v>
      </c>
      <c r="I78" s="2618"/>
      <c r="J78" s="1512"/>
      <c r="K78" s="390"/>
      <c r="L78" s="390"/>
      <c r="M78" s="1518">
        <v>0</v>
      </c>
      <c r="N78" s="1518">
        <v>267913</v>
      </c>
      <c r="O78" s="1518">
        <v>31403</v>
      </c>
      <c r="P78" s="1507">
        <f t="shared" si="1"/>
        <v>299316</v>
      </c>
      <c r="Q78" s="2201">
        <v>7</v>
      </c>
      <c r="R78" s="2086"/>
    </row>
    <row r="79" spans="1:18">
      <c r="A79" s="2738">
        <v>8</v>
      </c>
      <c r="B79" s="101" t="s">
        <v>5202</v>
      </c>
      <c r="C79" s="101" t="s">
        <v>5196</v>
      </c>
      <c r="D79" s="101" t="s">
        <v>5215</v>
      </c>
      <c r="E79" s="101"/>
      <c r="F79" s="101"/>
      <c r="G79" s="1445"/>
      <c r="H79" s="2162">
        <v>14817</v>
      </c>
      <c r="I79" s="2618"/>
      <c r="J79" s="1512"/>
      <c r="K79" s="390"/>
      <c r="L79" s="390"/>
      <c r="M79" s="1518">
        <v>0</v>
      </c>
      <c r="N79" s="1518">
        <v>1371804</v>
      </c>
      <c r="O79" s="1518">
        <v>0</v>
      </c>
      <c r="P79" s="1507">
        <f t="shared" si="1"/>
        <v>1371804</v>
      </c>
      <c r="Q79" s="2201">
        <v>8</v>
      </c>
      <c r="R79" s="2086"/>
    </row>
    <row r="80" spans="1:18">
      <c r="A80" s="2738">
        <v>9</v>
      </c>
      <c r="B80" s="101" t="s">
        <v>5203</v>
      </c>
      <c r="C80" s="101" t="s">
        <v>5196</v>
      </c>
      <c r="D80" s="101" t="s">
        <v>5216</v>
      </c>
      <c r="E80" s="101"/>
      <c r="F80" s="101"/>
      <c r="G80" s="1445"/>
      <c r="H80" s="2162">
        <v>7723</v>
      </c>
      <c r="I80" s="2618"/>
      <c r="J80" s="1512"/>
      <c r="K80" s="390"/>
      <c r="L80" s="390"/>
      <c r="M80" s="1518">
        <v>0</v>
      </c>
      <c r="N80" s="1518">
        <v>287724</v>
      </c>
      <c r="O80" s="1518">
        <v>23535</v>
      </c>
      <c r="P80" s="1507">
        <f t="shared" si="1"/>
        <v>311259</v>
      </c>
      <c r="Q80" s="2201">
        <v>9</v>
      </c>
      <c r="R80" s="2086"/>
    </row>
    <row r="81" spans="1:18">
      <c r="A81" s="2738">
        <v>10</v>
      </c>
      <c r="B81" s="101" t="s">
        <v>6661</v>
      </c>
      <c r="C81" s="101" t="s">
        <v>5196</v>
      </c>
      <c r="D81" s="101" t="s">
        <v>5217</v>
      </c>
      <c r="E81" s="101"/>
      <c r="F81" s="101"/>
      <c r="G81" s="1445"/>
      <c r="H81" s="2506">
        <v>11619</v>
      </c>
      <c r="I81" s="2618"/>
      <c r="J81" s="1512"/>
      <c r="K81" s="390"/>
      <c r="L81" s="390"/>
      <c r="M81" s="1518">
        <v>0</v>
      </c>
      <c r="N81" s="1518">
        <v>369087</v>
      </c>
      <c r="O81" s="1518">
        <v>41808</v>
      </c>
      <c r="P81" s="1507">
        <f t="shared" si="1"/>
        <v>410895</v>
      </c>
      <c r="Q81" s="2201">
        <v>10</v>
      </c>
      <c r="R81" s="2086"/>
    </row>
    <row r="82" spans="1:18">
      <c r="A82" s="2738">
        <v>11</v>
      </c>
      <c r="B82" s="101" t="s">
        <v>6662</v>
      </c>
      <c r="C82" s="101" t="s">
        <v>5196</v>
      </c>
      <c r="D82" s="101" t="s">
        <v>5218</v>
      </c>
      <c r="E82" s="101"/>
      <c r="F82" s="101"/>
      <c r="G82" s="1445"/>
      <c r="H82" s="2162">
        <v>44593</v>
      </c>
      <c r="I82" s="2618"/>
      <c r="J82" s="1512"/>
      <c r="K82" s="390"/>
      <c r="L82" s="390"/>
      <c r="M82" s="1518">
        <v>0</v>
      </c>
      <c r="N82" s="1518">
        <v>1573426</v>
      </c>
      <c r="O82" s="1518">
        <v>142417</v>
      </c>
      <c r="P82" s="1507">
        <f t="shared" si="1"/>
        <v>1715843</v>
      </c>
      <c r="Q82" s="2201">
        <v>11</v>
      </c>
      <c r="R82" s="2086"/>
    </row>
    <row r="83" spans="1:18">
      <c r="A83" s="2738">
        <v>12</v>
      </c>
      <c r="B83" s="101" t="s">
        <v>6663</v>
      </c>
      <c r="C83" s="101" t="s">
        <v>5196</v>
      </c>
      <c r="D83" s="101" t="s">
        <v>5219</v>
      </c>
      <c r="E83" s="101"/>
      <c r="F83" s="101"/>
      <c r="G83" s="1445"/>
      <c r="H83" s="2162">
        <v>10697</v>
      </c>
      <c r="I83" s="2618"/>
      <c r="J83" s="1512"/>
      <c r="K83" s="390"/>
      <c r="L83" s="390"/>
      <c r="M83" s="1518">
        <v>0</v>
      </c>
      <c r="N83" s="1518">
        <v>385315</v>
      </c>
      <c r="O83" s="1518">
        <v>33815</v>
      </c>
      <c r="P83" s="1507">
        <f t="shared" si="1"/>
        <v>419130</v>
      </c>
      <c r="Q83" s="2201">
        <v>12</v>
      </c>
      <c r="R83" s="2086"/>
    </row>
    <row r="84" spans="1:18">
      <c r="A84" s="2738">
        <v>13</v>
      </c>
      <c r="B84" s="101" t="s">
        <v>6985</v>
      </c>
      <c r="C84" s="101" t="s">
        <v>5196</v>
      </c>
      <c r="D84" s="101" t="s">
        <v>6669</v>
      </c>
      <c r="E84" s="101"/>
      <c r="F84" s="101"/>
      <c r="G84" s="1445"/>
      <c r="H84" s="2162">
        <v>2255</v>
      </c>
      <c r="I84" s="2618"/>
      <c r="J84" s="1512"/>
      <c r="K84" s="390"/>
      <c r="L84" s="390"/>
      <c r="M84" s="1518">
        <v>0</v>
      </c>
      <c r="N84" s="1518">
        <v>76861</v>
      </c>
      <c r="O84" s="1518">
        <v>7085</v>
      </c>
      <c r="P84" s="1507">
        <f t="shared" si="1"/>
        <v>83946</v>
      </c>
      <c r="Q84" s="2201">
        <v>13</v>
      </c>
      <c r="R84" s="2086"/>
    </row>
    <row r="85" spans="1:18">
      <c r="A85" s="2738">
        <v>14</v>
      </c>
      <c r="B85" s="101" t="s">
        <v>6986</v>
      </c>
      <c r="C85" s="101" t="s">
        <v>5196</v>
      </c>
      <c r="D85" s="101" t="s">
        <v>5271</v>
      </c>
      <c r="E85" s="101"/>
      <c r="F85" s="101"/>
      <c r="G85" s="1445"/>
      <c r="H85" s="2162">
        <v>41414</v>
      </c>
      <c r="I85" s="2618"/>
      <c r="J85" s="1512"/>
      <c r="K85" s="390"/>
      <c r="L85" s="390"/>
      <c r="M85" s="1518">
        <v>154401</v>
      </c>
      <c r="N85" s="1518">
        <v>1485652</v>
      </c>
      <c r="O85" s="1518">
        <v>0</v>
      </c>
      <c r="P85" s="1507">
        <f t="shared" si="1"/>
        <v>1640053</v>
      </c>
      <c r="Q85" s="2201">
        <v>14</v>
      </c>
      <c r="R85" s="2086"/>
    </row>
    <row r="86" spans="1:18">
      <c r="A86" s="2738">
        <v>15</v>
      </c>
      <c r="B86" s="101" t="s">
        <v>6987</v>
      </c>
      <c r="C86" s="101" t="s">
        <v>5196</v>
      </c>
      <c r="D86" s="101" t="s">
        <v>7011</v>
      </c>
      <c r="E86" s="101"/>
      <c r="F86" s="101"/>
      <c r="G86" s="1445"/>
      <c r="H86" s="2162">
        <v>4346</v>
      </c>
      <c r="I86" s="2618"/>
      <c r="J86" s="1512"/>
      <c r="K86" s="390"/>
      <c r="L86" s="390"/>
      <c r="M86" s="1518">
        <v>11392</v>
      </c>
      <c r="N86" s="1518">
        <v>145248</v>
      </c>
      <c r="O86" s="1518">
        <v>0</v>
      </c>
      <c r="P86" s="1507">
        <f t="shared" ref="P86:P120" si="2">M86+N86+O86</f>
        <v>156640</v>
      </c>
      <c r="Q86" s="2201">
        <v>15</v>
      </c>
      <c r="R86" s="2086"/>
    </row>
    <row r="87" spans="1:18">
      <c r="A87" s="2738">
        <v>16</v>
      </c>
      <c r="B87" s="101" t="s">
        <v>6988</v>
      </c>
      <c r="C87" s="101" t="s">
        <v>5196</v>
      </c>
      <c r="D87" s="101" t="s">
        <v>7012</v>
      </c>
      <c r="E87" s="101"/>
      <c r="F87" s="101"/>
      <c r="G87" s="1445"/>
      <c r="H87" s="2506">
        <v>9475</v>
      </c>
      <c r="I87" s="2618"/>
      <c r="J87" s="1512"/>
      <c r="K87" s="390"/>
      <c r="L87" s="390"/>
      <c r="M87" s="1518">
        <v>27714</v>
      </c>
      <c r="N87" s="1518">
        <v>316062</v>
      </c>
      <c r="O87" s="1518">
        <v>0</v>
      </c>
      <c r="P87" s="1507">
        <f t="shared" si="2"/>
        <v>343776</v>
      </c>
      <c r="Q87" s="2201">
        <v>16</v>
      </c>
      <c r="R87" s="2086"/>
    </row>
    <row r="88" spans="1:18">
      <c r="A88" s="2738">
        <v>17</v>
      </c>
      <c r="B88" s="101" t="s">
        <v>6989</v>
      </c>
      <c r="C88" s="101" t="s">
        <v>5196</v>
      </c>
      <c r="D88" s="101" t="s">
        <v>7013</v>
      </c>
      <c r="E88" s="101"/>
      <c r="F88" s="101"/>
      <c r="G88" s="1445"/>
      <c r="H88" s="2162">
        <v>5224</v>
      </c>
      <c r="I88" s="2618"/>
      <c r="J88" s="1512"/>
      <c r="K88" s="390"/>
      <c r="L88" s="390"/>
      <c r="M88" s="1518">
        <v>9380</v>
      </c>
      <c r="N88" s="1518">
        <v>169489</v>
      </c>
      <c r="O88" s="1518">
        <v>0</v>
      </c>
      <c r="P88" s="1507">
        <f t="shared" si="2"/>
        <v>178869</v>
      </c>
      <c r="Q88" s="2201">
        <v>17</v>
      </c>
      <c r="R88" s="2086"/>
    </row>
    <row r="89" spans="1:18">
      <c r="A89" s="2738">
        <v>18</v>
      </c>
      <c r="B89" s="101" t="s">
        <v>6990</v>
      </c>
      <c r="C89" s="101" t="s">
        <v>5196</v>
      </c>
      <c r="D89" s="101" t="s">
        <v>6670</v>
      </c>
      <c r="E89" s="101"/>
      <c r="F89" s="101"/>
      <c r="G89" s="1445"/>
      <c r="H89" s="2162">
        <v>27703</v>
      </c>
      <c r="I89" s="2618"/>
      <c r="J89" s="1512"/>
      <c r="K89" s="390"/>
      <c r="L89" s="390"/>
      <c r="M89" s="1518">
        <v>33094</v>
      </c>
      <c r="N89" s="1518">
        <v>-898425</v>
      </c>
      <c r="O89" s="1518">
        <v>0</v>
      </c>
      <c r="P89" s="1507">
        <f t="shared" si="2"/>
        <v>-865331</v>
      </c>
      <c r="Q89" s="2201">
        <v>18</v>
      </c>
      <c r="R89" s="2086"/>
    </row>
    <row r="90" spans="1:18">
      <c r="A90" s="2738">
        <v>19</v>
      </c>
      <c r="B90" s="101" t="s">
        <v>6991</v>
      </c>
      <c r="C90" s="101" t="s">
        <v>5196</v>
      </c>
      <c r="D90" s="101" t="s">
        <v>5220</v>
      </c>
      <c r="E90" s="101"/>
      <c r="F90" s="101"/>
      <c r="G90" s="1445"/>
      <c r="H90" s="2162">
        <v>0</v>
      </c>
      <c r="I90" s="2618"/>
      <c r="J90" s="1512"/>
      <c r="K90" s="390"/>
      <c r="L90" s="390"/>
      <c r="M90" s="1518">
        <v>0</v>
      </c>
      <c r="N90" s="1518">
        <v>-4359</v>
      </c>
      <c r="O90" s="1518">
        <v>4359</v>
      </c>
      <c r="P90" s="1507">
        <f t="shared" si="2"/>
        <v>0</v>
      </c>
      <c r="Q90" s="2201">
        <v>19</v>
      </c>
      <c r="R90" s="2086"/>
    </row>
    <row r="91" spans="1:18">
      <c r="A91" s="2738">
        <v>20</v>
      </c>
      <c r="B91" s="101" t="s">
        <v>6991</v>
      </c>
      <c r="C91" s="101" t="s">
        <v>5196</v>
      </c>
      <c r="D91" s="101" t="s">
        <v>5221</v>
      </c>
      <c r="E91" s="101"/>
      <c r="F91" s="101"/>
      <c r="G91" s="1445"/>
      <c r="H91" s="2162">
        <v>1238</v>
      </c>
      <c r="I91" s="2618"/>
      <c r="J91" s="1512"/>
      <c r="K91" s="390"/>
      <c r="L91" s="390"/>
      <c r="M91" s="1518">
        <v>0</v>
      </c>
      <c r="N91" s="1518">
        <v>45051</v>
      </c>
      <c r="O91" s="1518">
        <v>0</v>
      </c>
      <c r="P91" s="1507">
        <f t="shared" si="2"/>
        <v>45051</v>
      </c>
      <c r="Q91" s="2201">
        <v>20</v>
      </c>
      <c r="R91" s="2086"/>
    </row>
    <row r="92" spans="1:18">
      <c r="A92" s="2738">
        <v>21</v>
      </c>
      <c r="B92" s="101" t="s">
        <v>6992</v>
      </c>
      <c r="C92" s="101" t="s">
        <v>5196</v>
      </c>
      <c r="D92" s="101" t="s">
        <v>5222</v>
      </c>
      <c r="E92" s="101"/>
      <c r="F92" s="101"/>
      <c r="G92" s="1445"/>
      <c r="H92" s="2162">
        <v>1792</v>
      </c>
      <c r="I92" s="2618"/>
      <c r="J92" s="1512"/>
      <c r="K92" s="390"/>
      <c r="L92" s="390"/>
      <c r="M92" s="1518">
        <v>0</v>
      </c>
      <c r="N92" s="1518">
        <v>59136</v>
      </c>
      <c r="O92" s="1518">
        <v>6230</v>
      </c>
      <c r="P92" s="1507">
        <f t="shared" si="2"/>
        <v>65366</v>
      </c>
      <c r="Q92" s="2201">
        <v>21</v>
      </c>
      <c r="R92" s="2086"/>
    </row>
    <row r="93" spans="1:18">
      <c r="A93" s="2738">
        <v>22</v>
      </c>
      <c r="B93" s="101" t="s">
        <v>5204</v>
      </c>
      <c r="C93" s="101" t="s">
        <v>5196</v>
      </c>
      <c r="D93" s="101" t="s">
        <v>5223</v>
      </c>
      <c r="E93" s="101"/>
      <c r="F93" s="101"/>
      <c r="G93" s="1445"/>
      <c r="H93" s="2506">
        <v>876</v>
      </c>
      <c r="I93" s="2618"/>
      <c r="J93" s="1512"/>
      <c r="K93" s="390"/>
      <c r="L93" s="390"/>
      <c r="M93" s="1518">
        <v>0</v>
      </c>
      <c r="N93" s="1518">
        <v>52536</v>
      </c>
      <c r="O93" s="1518">
        <v>0</v>
      </c>
      <c r="P93" s="1507">
        <f t="shared" si="2"/>
        <v>52536</v>
      </c>
      <c r="Q93" s="2201">
        <v>22</v>
      </c>
      <c r="R93" s="2086"/>
    </row>
    <row r="94" spans="1:18">
      <c r="A94" s="2738">
        <v>23</v>
      </c>
      <c r="B94" s="101" t="s">
        <v>5205</v>
      </c>
      <c r="C94" s="101" t="s">
        <v>5196</v>
      </c>
      <c r="D94" s="101" t="s">
        <v>5224</v>
      </c>
      <c r="E94" s="101"/>
      <c r="F94" s="101"/>
      <c r="G94" s="1445"/>
      <c r="H94" s="2162">
        <v>51028</v>
      </c>
      <c r="I94" s="2618"/>
      <c r="J94" s="1512"/>
      <c r="K94" s="390"/>
      <c r="L94" s="390"/>
      <c r="M94" s="1518">
        <v>0</v>
      </c>
      <c r="N94" s="1518">
        <v>7543995</v>
      </c>
      <c r="O94" s="1518">
        <v>0</v>
      </c>
      <c r="P94" s="1507">
        <f t="shared" si="2"/>
        <v>7543995</v>
      </c>
      <c r="Q94" s="2201">
        <v>23</v>
      </c>
      <c r="R94" s="2086"/>
    </row>
    <row r="95" spans="1:18">
      <c r="A95" s="2738">
        <v>24</v>
      </c>
      <c r="B95" s="101" t="s">
        <v>5206</v>
      </c>
      <c r="C95" s="101" t="s">
        <v>5212</v>
      </c>
      <c r="D95" s="101" t="s">
        <v>5225</v>
      </c>
      <c r="E95" s="101"/>
      <c r="F95" s="101"/>
      <c r="G95" s="1445"/>
      <c r="H95" s="2162">
        <v>10097</v>
      </c>
      <c r="I95" s="2618"/>
      <c r="J95" s="1512"/>
      <c r="K95" s="390"/>
      <c r="L95" s="390"/>
      <c r="M95" s="1518">
        <v>36252</v>
      </c>
      <c r="N95" s="1518">
        <v>328072</v>
      </c>
      <c r="O95" s="1518">
        <v>0</v>
      </c>
      <c r="P95" s="1507">
        <f t="shared" si="2"/>
        <v>364324</v>
      </c>
      <c r="Q95" s="2201">
        <v>24</v>
      </c>
      <c r="R95" s="2086"/>
    </row>
    <row r="96" spans="1:18">
      <c r="A96" s="2738">
        <v>25</v>
      </c>
      <c r="B96" s="101" t="s">
        <v>6993</v>
      </c>
      <c r="C96" s="101" t="s">
        <v>5196</v>
      </c>
      <c r="D96" s="101" t="s">
        <v>5226</v>
      </c>
      <c r="E96" s="101"/>
      <c r="F96" s="101"/>
      <c r="G96" s="1445"/>
      <c r="H96" s="2162">
        <v>3650</v>
      </c>
      <c r="I96" s="2618"/>
      <c r="J96" s="1512"/>
      <c r="K96" s="390"/>
      <c r="L96" s="390"/>
      <c r="M96" s="1518">
        <v>8785</v>
      </c>
      <c r="N96" s="1518">
        <v>111365</v>
      </c>
      <c r="O96" s="1518">
        <v>0</v>
      </c>
      <c r="P96" s="1507">
        <f t="shared" si="2"/>
        <v>120150</v>
      </c>
      <c r="Q96" s="2201">
        <v>25</v>
      </c>
      <c r="R96" s="2086"/>
    </row>
    <row r="97" spans="1:18">
      <c r="A97" s="2738">
        <v>26</v>
      </c>
      <c r="B97" s="101" t="s">
        <v>6994</v>
      </c>
      <c r="C97" s="101" t="s">
        <v>5196</v>
      </c>
      <c r="D97" s="101" t="s">
        <v>5227</v>
      </c>
      <c r="E97" s="101"/>
      <c r="F97" s="101"/>
      <c r="G97" s="1445"/>
      <c r="H97" s="2162">
        <v>6704</v>
      </c>
      <c r="I97" s="2618"/>
      <c r="J97" s="1512"/>
      <c r="K97" s="390"/>
      <c r="L97" s="390"/>
      <c r="M97" s="1518">
        <v>0</v>
      </c>
      <c r="N97" s="1518">
        <v>402224</v>
      </c>
      <c r="O97" s="1518">
        <v>0</v>
      </c>
      <c r="P97" s="1507">
        <f t="shared" si="2"/>
        <v>402224</v>
      </c>
      <c r="Q97" s="2201">
        <v>26</v>
      </c>
      <c r="R97" s="2086"/>
    </row>
    <row r="98" spans="1:18">
      <c r="A98" s="2738">
        <v>27</v>
      </c>
      <c r="B98" s="101" t="s">
        <v>5207</v>
      </c>
      <c r="C98" s="101" t="s">
        <v>5212</v>
      </c>
      <c r="D98" s="101" t="s">
        <v>5228</v>
      </c>
      <c r="E98" s="101"/>
      <c r="F98" s="101"/>
      <c r="G98" s="1445"/>
      <c r="H98" s="2162">
        <v>2156</v>
      </c>
      <c r="I98" s="2618"/>
      <c r="J98" s="1512"/>
      <c r="K98" s="390"/>
      <c r="L98" s="390"/>
      <c r="M98" s="1518">
        <v>0</v>
      </c>
      <c r="N98" s="1518">
        <v>75000</v>
      </c>
      <c r="O98" s="1518">
        <v>6878</v>
      </c>
      <c r="P98" s="1507">
        <f t="shared" si="2"/>
        <v>81878</v>
      </c>
      <c r="Q98" s="2201">
        <v>27</v>
      </c>
      <c r="R98" s="2086"/>
    </row>
    <row r="99" spans="1:18">
      <c r="A99" s="2738">
        <v>28</v>
      </c>
      <c r="B99" s="101" t="s">
        <v>6995</v>
      </c>
      <c r="C99" s="101" t="s">
        <v>5196</v>
      </c>
      <c r="D99" s="101" t="s">
        <v>5229</v>
      </c>
      <c r="E99" s="101"/>
      <c r="F99" s="101"/>
      <c r="G99" s="1445"/>
      <c r="H99" s="2506">
        <v>1773</v>
      </c>
      <c r="I99" s="2618"/>
      <c r="J99" s="1512"/>
      <c r="K99" s="390"/>
      <c r="L99" s="390"/>
      <c r="M99" s="1518">
        <v>25269</v>
      </c>
      <c r="N99" s="1518">
        <v>59722</v>
      </c>
      <c r="O99" s="1518">
        <v>0</v>
      </c>
      <c r="P99" s="1507">
        <f t="shared" si="2"/>
        <v>84991</v>
      </c>
      <c r="Q99" s="2201">
        <v>28</v>
      </c>
      <c r="R99" s="2086"/>
    </row>
    <row r="100" spans="1:18">
      <c r="A100" s="2738">
        <v>29</v>
      </c>
      <c r="B100" s="101" t="s">
        <v>6996</v>
      </c>
      <c r="C100" s="101" t="s">
        <v>5196</v>
      </c>
      <c r="D100" s="101" t="s">
        <v>5230</v>
      </c>
      <c r="E100" s="101"/>
      <c r="F100" s="101"/>
      <c r="G100" s="1445"/>
      <c r="H100" s="2162">
        <v>325593</v>
      </c>
      <c r="I100" s="2618"/>
      <c r="J100" s="1512"/>
      <c r="K100" s="390"/>
      <c r="L100" s="390"/>
      <c r="M100" s="1518">
        <v>0</v>
      </c>
      <c r="N100" s="1518">
        <v>50496654</v>
      </c>
      <c r="O100" s="1518">
        <v>0</v>
      </c>
      <c r="P100" s="1507">
        <f t="shared" si="2"/>
        <v>50496654</v>
      </c>
      <c r="Q100" s="2201">
        <v>29</v>
      </c>
      <c r="R100" s="2086"/>
    </row>
    <row r="101" spans="1:18">
      <c r="A101" s="2738">
        <v>30</v>
      </c>
      <c r="B101" s="101" t="s">
        <v>6997</v>
      </c>
      <c r="C101" s="101" t="s">
        <v>5196</v>
      </c>
      <c r="D101" s="101" t="s">
        <v>5231</v>
      </c>
      <c r="E101" s="101"/>
      <c r="F101" s="101"/>
      <c r="G101" s="1445"/>
      <c r="H101" s="2162">
        <v>9596</v>
      </c>
      <c r="I101" s="2618"/>
      <c r="J101" s="1512"/>
      <c r="K101" s="390"/>
      <c r="L101" s="390"/>
      <c r="M101" s="1518">
        <v>0</v>
      </c>
      <c r="N101" s="1518">
        <v>883298</v>
      </c>
      <c r="O101" s="1518">
        <v>0</v>
      </c>
      <c r="P101" s="1507">
        <f t="shared" si="2"/>
        <v>883298</v>
      </c>
      <c r="Q101" s="2201">
        <v>30</v>
      </c>
      <c r="R101" s="2086"/>
    </row>
    <row r="102" spans="1:18">
      <c r="A102" s="2738">
        <v>31</v>
      </c>
      <c r="B102" s="101" t="s">
        <v>6998</v>
      </c>
      <c r="C102" s="101" t="s">
        <v>5196</v>
      </c>
      <c r="D102" s="101" t="s">
        <v>5232</v>
      </c>
      <c r="E102" s="101"/>
      <c r="F102" s="101"/>
      <c r="G102" s="1445"/>
      <c r="H102" s="2162">
        <v>18672</v>
      </c>
      <c r="I102" s="2618"/>
      <c r="J102" s="1512"/>
      <c r="K102" s="390"/>
      <c r="L102" s="390"/>
      <c r="M102" s="1518">
        <v>0</v>
      </c>
      <c r="N102" s="1518">
        <v>1307052</v>
      </c>
      <c r="O102" s="1518">
        <v>0</v>
      </c>
      <c r="P102" s="1507">
        <f t="shared" si="2"/>
        <v>1307052</v>
      </c>
      <c r="Q102" s="2201">
        <v>31</v>
      </c>
      <c r="R102" s="2086"/>
    </row>
    <row r="103" spans="1:18">
      <c r="A103" s="2738">
        <v>32</v>
      </c>
      <c r="B103" s="101" t="s">
        <v>6999</v>
      </c>
      <c r="C103" s="101" t="s">
        <v>5196</v>
      </c>
      <c r="D103" s="101" t="s">
        <v>5233</v>
      </c>
      <c r="E103" s="101"/>
      <c r="F103" s="101"/>
      <c r="G103" s="1445"/>
      <c r="H103" s="2162">
        <v>27716</v>
      </c>
      <c r="I103" s="2618"/>
      <c r="J103" s="1512"/>
      <c r="K103" s="390"/>
      <c r="L103" s="390"/>
      <c r="M103" s="1518">
        <v>0</v>
      </c>
      <c r="N103" s="1518">
        <v>2217320</v>
      </c>
      <c r="O103" s="1518">
        <v>0</v>
      </c>
      <c r="P103" s="1507">
        <f t="shared" si="2"/>
        <v>2217320</v>
      </c>
      <c r="Q103" s="2201">
        <v>32</v>
      </c>
      <c r="R103" s="2086"/>
    </row>
    <row r="104" spans="1:18">
      <c r="A104" s="2738">
        <v>33</v>
      </c>
      <c r="B104" s="101" t="s">
        <v>5234</v>
      </c>
      <c r="C104" s="101" t="s">
        <v>5196</v>
      </c>
      <c r="D104" s="101" t="s">
        <v>5253</v>
      </c>
      <c r="E104" s="101"/>
      <c r="F104" s="101"/>
      <c r="G104" s="1445"/>
      <c r="H104" s="2162">
        <v>2414</v>
      </c>
      <c r="I104" s="2618"/>
      <c r="J104" s="1512"/>
      <c r="K104" s="390"/>
      <c r="L104" s="390"/>
      <c r="M104" s="1518">
        <v>0</v>
      </c>
      <c r="N104" s="1518">
        <v>202788</v>
      </c>
      <c r="O104" s="1518">
        <v>0</v>
      </c>
      <c r="P104" s="1507">
        <f t="shared" si="2"/>
        <v>202788</v>
      </c>
      <c r="Q104" s="2201">
        <v>33</v>
      </c>
      <c r="R104" s="2086"/>
    </row>
    <row r="105" spans="1:18">
      <c r="A105" s="2738">
        <v>34</v>
      </c>
      <c r="B105" s="101" t="s">
        <v>5234</v>
      </c>
      <c r="C105" s="101" t="s">
        <v>5196</v>
      </c>
      <c r="D105" s="101" t="s">
        <v>5254</v>
      </c>
      <c r="E105" s="101"/>
      <c r="F105" s="101"/>
      <c r="G105" s="1445"/>
      <c r="H105" s="2506">
        <v>10662</v>
      </c>
      <c r="I105" s="2618"/>
      <c r="J105" s="1512"/>
      <c r="K105" s="390"/>
      <c r="L105" s="390"/>
      <c r="M105" s="1518">
        <v>0</v>
      </c>
      <c r="N105" s="1518">
        <v>1043063</v>
      </c>
      <c r="O105" s="1518">
        <v>0</v>
      </c>
      <c r="P105" s="1507">
        <f t="shared" si="2"/>
        <v>1043063</v>
      </c>
      <c r="Q105" s="2201">
        <v>34</v>
      </c>
      <c r="R105" s="2086"/>
    </row>
    <row r="106" spans="1:18">
      <c r="A106" s="2738">
        <v>35</v>
      </c>
      <c r="B106" s="101" t="s">
        <v>7000</v>
      </c>
      <c r="C106" s="101" t="s">
        <v>5208</v>
      </c>
      <c r="D106" s="101" t="s">
        <v>7014</v>
      </c>
      <c r="E106" s="101"/>
      <c r="F106" s="101"/>
      <c r="G106" s="1445"/>
      <c r="H106" s="2162">
        <v>8486</v>
      </c>
      <c r="I106" s="2618"/>
      <c r="J106" s="1512"/>
      <c r="K106" s="390"/>
      <c r="L106" s="390"/>
      <c r="M106" s="1518">
        <v>0</v>
      </c>
      <c r="N106" s="1518">
        <v>288684</v>
      </c>
      <c r="O106" s="1518">
        <v>26895</v>
      </c>
      <c r="P106" s="1507">
        <f t="shared" si="2"/>
        <v>315579</v>
      </c>
      <c r="Q106" s="2201">
        <v>35</v>
      </c>
      <c r="R106" s="2086"/>
    </row>
    <row r="107" spans="1:18">
      <c r="A107" s="2738">
        <v>36</v>
      </c>
      <c r="B107" s="101" t="s">
        <v>7001</v>
      </c>
      <c r="C107" s="101" t="s">
        <v>5196</v>
      </c>
      <c r="D107" s="101" t="s">
        <v>7015</v>
      </c>
      <c r="E107" s="101"/>
      <c r="F107" s="101"/>
      <c r="G107" s="1445"/>
      <c r="H107" s="2162">
        <v>4395</v>
      </c>
      <c r="I107" s="2618"/>
      <c r="J107" s="1512"/>
      <c r="K107" s="390"/>
      <c r="L107" s="390"/>
      <c r="M107" s="1518">
        <v>0</v>
      </c>
      <c r="N107" s="1518">
        <v>163342</v>
      </c>
      <c r="O107" s="1518">
        <v>11737</v>
      </c>
      <c r="P107" s="1507">
        <f t="shared" si="2"/>
        <v>175079</v>
      </c>
      <c r="Q107" s="2201">
        <v>36</v>
      </c>
      <c r="R107" s="2086"/>
    </row>
    <row r="108" spans="1:18">
      <c r="A108" s="2738">
        <v>37</v>
      </c>
      <c r="B108" s="101" t="s">
        <v>7002</v>
      </c>
      <c r="C108" s="101" t="s">
        <v>5196</v>
      </c>
      <c r="D108" s="101" t="s">
        <v>6671</v>
      </c>
      <c r="E108" s="101"/>
      <c r="F108" s="101"/>
      <c r="G108" s="1445"/>
      <c r="H108" s="2162">
        <v>11766</v>
      </c>
      <c r="I108" s="2618"/>
      <c r="J108" s="1512"/>
      <c r="K108" s="390"/>
      <c r="L108" s="390"/>
      <c r="M108" s="1518">
        <v>46274</v>
      </c>
      <c r="N108" s="1518">
        <v>367907</v>
      </c>
      <c r="O108" s="1518">
        <v>0</v>
      </c>
      <c r="P108" s="1507">
        <f t="shared" si="2"/>
        <v>414181</v>
      </c>
      <c r="Q108" s="2201">
        <v>37</v>
      </c>
      <c r="R108" s="2086"/>
    </row>
    <row r="109" spans="1:18">
      <c r="A109" s="2738">
        <v>38</v>
      </c>
      <c r="B109" s="101" t="s">
        <v>7003</v>
      </c>
      <c r="C109" s="101" t="s">
        <v>5208</v>
      </c>
      <c r="D109" s="101" t="s">
        <v>6672</v>
      </c>
      <c r="E109" s="101"/>
      <c r="F109" s="101"/>
      <c r="G109" s="1445"/>
      <c r="H109" s="2162">
        <v>693</v>
      </c>
      <c r="I109" s="2618"/>
      <c r="J109" s="1512"/>
      <c r="K109" s="390"/>
      <c r="L109" s="390"/>
      <c r="M109" s="1518">
        <v>2382</v>
      </c>
      <c r="N109" s="1518">
        <v>23491</v>
      </c>
      <c r="O109" s="1518">
        <v>0</v>
      </c>
      <c r="P109" s="1507">
        <f t="shared" si="2"/>
        <v>25873</v>
      </c>
      <c r="Q109" s="2201">
        <v>38</v>
      </c>
      <c r="R109" s="2086"/>
    </row>
    <row r="110" spans="1:18">
      <c r="A110" s="2738">
        <v>39</v>
      </c>
      <c r="B110" s="101" t="s">
        <v>7003</v>
      </c>
      <c r="C110" s="101" t="s">
        <v>5208</v>
      </c>
      <c r="D110" s="101" t="s">
        <v>7016</v>
      </c>
      <c r="E110" s="101"/>
      <c r="F110" s="101"/>
      <c r="G110" s="1445"/>
      <c r="H110" s="2162">
        <v>239</v>
      </c>
      <c r="I110" s="2618"/>
      <c r="J110" s="1512"/>
      <c r="K110" s="390"/>
      <c r="L110" s="390"/>
      <c r="M110" s="1518">
        <v>2227</v>
      </c>
      <c r="N110" s="1518">
        <v>10876</v>
      </c>
      <c r="O110" s="1518">
        <v>0</v>
      </c>
      <c r="P110" s="1507">
        <f t="shared" si="2"/>
        <v>13103</v>
      </c>
      <c r="Q110" s="2201">
        <v>39</v>
      </c>
      <c r="R110" s="2086"/>
    </row>
    <row r="111" spans="1:18">
      <c r="A111" s="2738">
        <v>40</v>
      </c>
      <c r="B111" s="101" t="s">
        <v>7004</v>
      </c>
      <c r="C111" s="101" t="s">
        <v>5208</v>
      </c>
      <c r="D111" s="101" t="s">
        <v>6673</v>
      </c>
      <c r="E111" s="101"/>
      <c r="F111" s="101"/>
      <c r="G111" s="1445"/>
      <c r="H111" s="2506">
        <v>407</v>
      </c>
      <c r="I111" s="2618"/>
      <c r="J111" s="1512"/>
      <c r="K111" s="390"/>
      <c r="L111" s="390"/>
      <c r="M111" s="1518">
        <v>0</v>
      </c>
      <c r="N111" s="1518">
        <v>14680</v>
      </c>
      <c r="O111" s="1518">
        <v>1034</v>
      </c>
      <c r="P111" s="1507">
        <f t="shared" si="2"/>
        <v>15714</v>
      </c>
      <c r="Q111" s="2201">
        <v>40</v>
      </c>
      <c r="R111" s="2086"/>
    </row>
    <row r="112" spans="1:18">
      <c r="A112" s="2738">
        <v>41</v>
      </c>
      <c r="B112" s="101" t="s">
        <v>5235</v>
      </c>
      <c r="C112" s="101" t="s">
        <v>5196</v>
      </c>
      <c r="D112" s="101" t="s">
        <v>5255</v>
      </c>
      <c r="E112" s="101"/>
      <c r="F112" s="101"/>
      <c r="G112" s="1445"/>
      <c r="H112" s="2162">
        <v>6382</v>
      </c>
      <c r="I112" s="2618"/>
      <c r="J112" s="1512"/>
      <c r="K112" s="390"/>
      <c r="L112" s="390"/>
      <c r="M112" s="1518">
        <v>0</v>
      </c>
      <c r="N112" s="1518">
        <v>478664</v>
      </c>
      <c r="O112" s="1518">
        <v>0</v>
      </c>
      <c r="P112" s="1507">
        <f t="shared" si="2"/>
        <v>478664</v>
      </c>
      <c r="Q112" s="2201">
        <v>41</v>
      </c>
      <c r="R112" s="2086"/>
    </row>
    <row r="113" spans="1:18">
      <c r="A113" s="2738">
        <v>42</v>
      </c>
      <c r="B113" s="101" t="s">
        <v>7005</v>
      </c>
      <c r="C113" s="101" t="s">
        <v>5196</v>
      </c>
      <c r="D113" s="101" t="s">
        <v>5256</v>
      </c>
      <c r="E113" s="101"/>
      <c r="F113" s="101"/>
      <c r="G113" s="1445"/>
      <c r="H113" s="2162">
        <v>2728</v>
      </c>
      <c r="I113" s="2618"/>
      <c r="J113" s="1512"/>
      <c r="K113" s="390"/>
      <c r="L113" s="390"/>
      <c r="M113" s="1518">
        <v>0</v>
      </c>
      <c r="N113" s="1518">
        <v>163664</v>
      </c>
      <c r="O113" s="1518">
        <v>0</v>
      </c>
      <c r="P113" s="1507">
        <f t="shared" si="2"/>
        <v>163664</v>
      </c>
      <c r="Q113" s="2201">
        <v>42</v>
      </c>
      <c r="R113" s="2086"/>
    </row>
    <row r="114" spans="1:18">
      <c r="A114" s="2738">
        <v>43</v>
      </c>
      <c r="B114" s="101" t="s">
        <v>6674</v>
      </c>
      <c r="C114" s="101" t="s">
        <v>5196</v>
      </c>
      <c r="D114" s="101" t="s">
        <v>5257</v>
      </c>
      <c r="E114" s="101"/>
      <c r="F114" s="101"/>
      <c r="G114" s="1445"/>
      <c r="H114" s="2162">
        <v>16796</v>
      </c>
      <c r="I114" s="2618"/>
      <c r="J114" s="1512"/>
      <c r="K114" s="390"/>
      <c r="L114" s="390"/>
      <c r="M114" s="1518">
        <v>0</v>
      </c>
      <c r="N114" s="1518">
        <v>4267279</v>
      </c>
      <c r="O114" s="1518">
        <v>0</v>
      </c>
      <c r="P114" s="1507">
        <f t="shared" si="2"/>
        <v>4267279</v>
      </c>
      <c r="Q114" s="2201">
        <v>43</v>
      </c>
      <c r="R114" s="2086"/>
    </row>
    <row r="115" spans="1:18">
      <c r="A115" s="2738">
        <v>44</v>
      </c>
      <c r="B115" s="101" t="s">
        <v>5236</v>
      </c>
      <c r="C115" s="101" t="s">
        <v>5208</v>
      </c>
      <c r="D115" s="101" t="s">
        <v>7017</v>
      </c>
      <c r="E115" s="101"/>
      <c r="F115" s="101"/>
      <c r="G115" s="1445"/>
      <c r="H115" s="2162">
        <v>2273</v>
      </c>
      <c r="I115" s="2618"/>
      <c r="J115" s="1512"/>
      <c r="K115" s="390"/>
      <c r="L115" s="390"/>
      <c r="M115" s="1518">
        <v>0</v>
      </c>
      <c r="N115" s="1518">
        <v>90636</v>
      </c>
      <c r="O115" s="1518">
        <v>7187</v>
      </c>
      <c r="P115" s="1507">
        <f t="shared" si="2"/>
        <v>97823</v>
      </c>
      <c r="Q115" s="2201">
        <v>44</v>
      </c>
      <c r="R115" s="2086"/>
    </row>
    <row r="116" spans="1:18">
      <c r="A116" s="2738">
        <v>45</v>
      </c>
      <c r="B116" s="101" t="s">
        <v>7006</v>
      </c>
      <c r="C116" s="101" t="s">
        <v>5196</v>
      </c>
      <c r="D116" s="101" t="s">
        <v>5258</v>
      </c>
      <c r="E116" s="101"/>
      <c r="F116" s="101"/>
      <c r="G116" s="1445"/>
      <c r="H116" s="2162">
        <v>23057</v>
      </c>
      <c r="I116" s="2618"/>
      <c r="J116" s="1512"/>
      <c r="K116" s="390"/>
      <c r="L116" s="390"/>
      <c r="M116" s="1518">
        <v>64893</v>
      </c>
      <c r="N116" s="1518">
        <v>748275</v>
      </c>
      <c r="O116" s="1518">
        <v>0</v>
      </c>
      <c r="P116" s="1507">
        <f t="shared" si="2"/>
        <v>813168</v>
      </c>
      <c r="Q116" s="2201">
        <v>45</v>
      </c>
      <c r="R116" s="2086"/>
    </row>
    <row r="117" spans="1:18">
      <c r="A117" s="2738">
        <v>46</v>
      </c>
      <c r="B117" s="101" t="s">
        <v>5237</v>
      </c>
      <c r="C117" s="101" t="s">
        <v>5196</v>
      </c>
      <c r="D117" s="101" t="s">
        <v>5259</v>
      </c>
      <c r="E117" s="101"/>
      <c r="F117" s="101"/>
      <c r="G117" s="1445"/>
      <c r="H117" s="2506">
        <v>23477</v>
      </c>
      <c r="I117" s="2618"/>
      <c r="J117" s="1512"/>
      <c r="K117" s="390"/>
      <c r="L117" s="390"/>
      <c r="M117" s="1518">
        <v>0</v>
      </c>
      <c r="N117" s="1518">
        <v>846042</v>
      </c>
      <c r="O117" s="1518">
        <v>67862</v>
      </c>
      <c r="P117" s="1507">
        <f t="shared" si="2"/>
        <v>913904</v>
      </c>
      <c r="Q117" s="2201">
        <v>46</v>
      </c>
      <c r="R117" s="2086"/>
    </row>
    <row r="118" spans="1:18">
      <c r="A118" s="2738">
        <v>47</v>
      </c>
      <c r="B118" s="101" t="s">
        <v>5237</v>
      </c>
      <c r="C118" s="101" t="s">
        <v>5196</v>
      </c>
      <c r="D118" s="101" t="s">
        <v>6675</v>
      </c>
      <c r="E118" s="101"/>
      <c r="F118" s="101"/>
      <c r="G118" s="1445"/>
      <c r="H118" s="2162">
        <v>11478</v>
      </c>
      <c r="I118" s="2618"/>
      <c r="J118" s="1512"/>
      <c r="K118" s="390"/>
      <c r="L118" s="390"/>
      <c r="M118" s="1518">
        <v>0</v>
      </c>
      <c r="N118" s="1518">
        <v>475982</v>
      </c>
      <c r="O118" s="1518">
        <v>13121</v>
      </c>
      <c r="P118" s="1507">
        <f t="shared" si="2"/>
        <v>489103</v>
      </c>
      <c r="Q118" s="2201">
        <v>47</v>
      </c>
      <c r="R118" s="2086"/>
    </row>
    <row r="119" spans="1:18">
      <c r="A119" s="2738">
        <v>48</v>
      </c>
      <c r="B119" s="101" t="s">
        <v>7007</v>
      </c>
      <c r="C119" s="101" t="s">
        <v>5196</v>
      </c>
      <c r="D119" s="101" t="s">
        <v>6676</v>
      </c>
      <c r="E119" s="101"/>
      <c r="F119" s="101"/>
      <c r="G119" s="1445"/>
      <c r="H119" s="2162">
        <v>4268</v>
      </c>
      <c r="I119" s="2618"/>
      <c r="J119" s="1512"/>
      <c r="K119" s="390"/>
      <c r="L119" s="390"/>
      <c r="M119" s="1518">
        <v>0</v>
      </c>
      <c r="N119" s="1518">
        <v>131834</v>
      </c>
      <c r="O119" s="1518">
        <v>13106</v>
      </c>
      <c r="P119" s="1507">
        <f t="shared" si="2"/>
        <v>144940</v>
      </c>
      <c r="Q119" s="2201">
        <v>48</v>
      </c>
      <c r="R119" s="2086"/>
    </row>
    <row r="120" spans="1:18">
      <c r="A120" s="2738">
        <v>49</v>
      </c>
      <c r="B120" s="101" t="s">
        <v>5238</v>
      </c>
      <c r="C120" s="101" t="s">
        <v>5196</v>
      </c>
      <c r="D120" s="101" t="s">
        <v>5260</v>
      </c>
      <c r="E120" s="101"/>
      <c r="F120" s="101"/>
      <c r="G120" s="1445"/>
      <c r="H120" s="2162">
        <v>206944</v>
      </c>
      <c r="I120" s="2618"/>
      <c r="J120" s="1512"/>
      <c r="K120" s="390"/>
      <c r="L120" s="390"/>
      <c r="M120" s="1518">
        <v>763625</v>
      </c>
      <c r="N120" s="1518">
        <v>5491137</v>
      </c>
      <c r="O120" s="1518">
        <v>0</v>
      </c>
      <c r="P120" s="1507">
        <f t="shared" si="2"/>
        <v>6254762</v>
      </c>
      <c r="Q120" s="2201">
        <v>49</v>
      </c>
      <c r="R120" s="246"/>
    </row>
    <row r="121" spans="1:18" ht="15.75" thickBot="1">
      <c r="A121" s="2243">
        <v>50</v>
      </c>
      <c r="B121" s="2392" t="s">
        <v>2253</v>
      </c>
      <c r="C121" s="2347"/>
      <c r="D121" s="2347"/>
      <c r="E121" s="2347"/>
      <c r="F121" s="2347"/>
      <c r="G121" s="2400"/>
      <c r="H121" s="2808">
        <f>H56</f>
        <v>18010085</v>
      </c>
      <c r="I121" s="2395"/>
      <c r="J121" s="2362"/>
      <c r="K121" s="2362"/>
      <c r="L121" s="2362"/>
      <c r="M121" s="2362">
        <f>M56</f>
        <v>177375987</v>
      </c>
      <c r="N121" s="2362">
        <f>N56</f>
        <v>861454199</v>
      </c>
      <c r="O121" s="2362">
        <f>O56</f>
        <v>131713363</v>
      </c>
      <c r="P121" s="2362">
        <f>P56</f>
        <v>1170543549</v>
      </c>
      <c r="Q121" s="2397">
        <v>50</v>
      </c>
      <c r="R121" s="246"/>
    </row>
    <row r="122" spans="1:18">
      <c r="A122" s="246"/>
      <c r="B122" s="246"/>
      <c r="C122" s="1260"/>
      <c r="D122" s="1260"/>
      <c r="E122" s="1260"/>
      <c r="F122" s="1260"/>
      <c r="G122" s="1260"/>
      <c r="H122" s="1260"/>
      <c r="I122" s="260"/>
      <c r="J122" s="1538"/>
      <c r="K122" s="260"/>
      <c r="L122" s="260"/>
      <c r="M122" s="1491"/>
      <c r="N122" s="1491"/>
      <c r="O122" s="1491"/>
      <c r="P122" s="1491"/>
      <c r="Q122" s="246"/>
      <c r="R122" s="246"/>
    </row>
    <row r="123" spans="1:18">
      <c r="A123" s="17" t="s">
        <v>4503</v>
      </c>
      <c r="B123" s="17"/>
      <c r="C123" s="16"/>
      <c r="D123" s="16"/>
      <c r="I123" s="17" t="s">
        <v>4503</v>
      </c>
      <c r="J123" s="2802"/>
      <c r="K123" s="16"/>
      <c r="L123" s="16"/>
      <c r="M123" s="1491"/>
      <c r="N123" s="1491"/>
      <c r="O123" s="2402"/>
      <c r="P123" s="2402"/>
    </row>
    <row r="124" spans="1:18">
      <c r="A124" s="16" t="s">
        <v>1929</v>
      </c>
      <c r="B124" s="16"/>
      <c r="C124" s="16"/>
      <c r="D124" s="16"/>
      <c r="E124" s="16"/>
      <c r="F124" s="16"/>
      <c r="G124" s="16"/>
      <c r="H124" s="16"/>
      <c r="I124" s="16" t="s">
        <v>1930</v>
      </c>
      <c r="J124" s="2404"/>
      <c r="K124" s="16"/>
      <c r="L124" s="16"/>
      <c r="M124" s="1561"/>
      <c r="N124" s="1561"/>
      <c r="O124" s="1561"/>
      <c r="P124" s="1561"/>
      <c r="Q124" s="16"/>
      <c r="R124" s="246"/>
    </row>
    <row r="125" spans="1:18" ht="15.75" thickBot="1">
      <c r="A125" s="13" t="str">
        <f>'Data Sheet'!$C$25</f>
        <v xml:space="preserve">Niagara Mohawk Power Corporation </v>
      </c>
      <c r="E125" s="821" t="str">
        <f>'Data Sheet'!$C$40</f>
        <v>April 30, 2025</v>
      </c>
      <c r="H125" s="755" t="str">
        <f>'Data Sheet'!$C$38</f>
        <v>December 31, 2024</v>
      </c>
      <c r="I125" s="13" t="str">
        <f>'Data Sheet'!$C$25</f>
        <v xml:space="preserve">Niagara Mohawk Power Corporation </v>
      </c>
      <c r="J125" s="1538"/>
      <c r="M125" s="1491"/>
      <c r="N125" s="1491"/>
      <c r="O125" s="1543" t="str">
        <f>'Data Sheet'!$C$40</f>
        <v>April 30, 2025</v>
      </c>
      <c r="P125" s="2402"/>
      <c r="Q125" s="1898" t="str">
        <f>'Data Sheet'!$C$38</f>
        <v>December 31, 2024</v>
      </c>
      <c r="R125" s="1898"/>
    </row>
    <row r="126" spans="1:18">
      <c r="A126" s="2398"/>
      <c r="B126" s="2316"/>
      <c r="C126" s="2316"/>
      <c r="D126" s="2316"/>
      <c r="E126" s="2316"/>
      <c r="F126" s="2316"/>
      <c r="G126" s="2316"/>
      <c r="H126" s="2401"/>
      <c r="I126" s="1962"/>
      <c r="J126" s="2403"/>
      <c r="K126" s="2316"/>
      <c r="L126" s="2316"/>
      <c r="M126" s="2352"/>
      <c r="N126" s="2352"/>
      <c r="O126" s="2352"/>
      <c r="P126" s="2352"/>
      <c r="Q126" s="2401"/>
    </row>
    <row r="127" spans="1:18">
      <c r="A127" s="2741" t="s">
        <v>3598</v>
      </c>
      <c r="B127" s="16"/>
      <c r="C127" s="16"/>
      <c r="D127" s="16"/>
      <c r="E127" s="16"/>
      <c r="F127" s="16"/>
      <c r="G127" s="709"/>
      <c r="H127" s="2688"/>
      <c r="I127" s="2741" t="s">
        <v>3599</v>
      </c>
      <c r="J127" s="2404"/>
      <c r="K127" s="16"/>
      <c r="L127" s="16"/>
      <c r="M127" s="1561"/>
      <c r="N127" s="1561"/>
      <c r="O127" s="1561"/>
      <c r="P127" s="1561"/>
      <c r="Q127" s="2678"/>
      <c r="R127" s="13"/>
    </row>
    <row r="128" spans="1:18">
      <c r="A128" s="2741" t="s">
        <v>3600</v>
      </c>
      <c r="B128" s="16"/>
      <c r="C128" s="16"/>
      <c r="D128" s="16"/>
      <c r="E128" s="16"/>
      <c r="F128" s="16"/>
      <c r="G128" s="709"/>
      <c r="H128" s="2688"/>
      <c r="I128" s="2741" t="s">
        <v>3601</v>
      </c>
      <c r="J128" s="2404"/>
      <c r="K128" s="16"/>
      <c r="L128" s="16"/>
      <c r="M128" s="1561"/>
      <c r="N128" s="1561"/>
      <c r="O128" s="1561"/>
      <c r="P128" s="1561"/>
      <c r="Q128" s="2678"/>
      <c r="R128" s="13"/>
    </row>
    <row r="129" spans="1:18">
      <c r="A129" s="2682"/>
      <c r="H129" s="2683"/>
      <c r="I129" s="2675"/>
      <c r="J129" s="1538"/>
      <c r="K129" s="719"/>
      <c r="L129" s="719"/>
      <c r="M129" s="1507"/>
      <c r="N129" s="1507"/>
      <c r="O129" s="1507"/>
      <c r="P129" s="1507"/>
      <c r="Q129" s="2399"/>
    </row>
    <row r="130" spans="1:18">
      <c r="A130" s="3061"/>
      <c r="B130" s="1910"/>
      <c r="C130" s="1040"/>
      <c r="D130" s="1040"/>
      <c r="E130" s="1040"/>
      <c r="F130" s="3692" t="s">
        <v>4455</v>
      </c>
      <c r="G130" s="3693"/>
      <c r="H130" s="3062" t="s">
        <v>3497</v>
      </c>
      <c r="I130" s="3069" t="s">
        <v>3497</v>
      </c>
      <c r="J130" s="3060"/>
      <c r="K130" s="190" t="s">
        <v>1914</v>
      </c>
      <c r="L130" s="1212"/>
      <c r="M130" s="1492" t="s">
        <v>1915</v>
      </c>
      <c r="N130" s="1492"/>
      <c r="O130" s="1492"/>
      <c r="P130" s="1492"/>
      <c r="Q130" s="2059"/>
      <c r="R130" s="13"/>
    </row>
    <row r="131" spans="1:18">
      <c r="A131" s="2754"/>
      <c r="B131" s="246" t="s">
        <v>1916</v>
      </c>
      <c r="C131" s="13"/>
      <c r="D131" s="246" t="s">
        <v>1917</v>
      </c>
      <c r="E131" s="246" t="s">
        <v>3491</v>
      </c>
      <c r="F131" s="246" t="s">
        <v>3491</v>
      </c>
      <c r="G131" s="246" t="s">
        <v>3491</v>
      </c>
      <c r="H131" s="2751" t="s">
        <v>4084</v>
      </c>
      <c r="I131" s="2741" t="s">
        <v>4084</v>
      </c>
      <c r="J131" s="1534"/>
      <c r="K131" s="80" t="s">
        <v>1746</v>
      </c>
      <c r="L131" s="80"/>
      <c r="M131" s="1517" t="s">
        <v>1918</v>
      </c>
      <c r="N131" s="1517" t="s">
        <v>1919</v>
      </c>
      <c r="O131" s="1543" t="s">
        <v>2252</v>
      </c>
      <c r="P131" s="1473"/>
      <c r="Q131" s="2224"/>
      <c r="R131" s="13"/>
    </row>
    <row r="132" spans="1:18">
      <c r="A132" s="3030"/>
      <c r="B132" s="3036" t="s">
        <v>1920</v>
      </c>
      <c r="C132" s="3059" t="s">
        <v>3493</v>
      </c>
      <c r="D132" s="3059" t="s">
        <v>3494</v>
      </c>
      <c r="E132" s="3059" t="s">
        <v>3495</v>
      </c>
      <c r="F132" s="3059" t="s">
        <v>3496</v>
      </c>
      <c r="G132" s="3059" t="s">
        <v>3496</v>
      </c>
      <c r="H132" s="3063" t="s">
        <v>4086</v>
      </c>
      <c r="I132" s="2741" t="s">
        <v>4088</v>
      </c>
      <c r="J132" s="1534"/>
      <c r="K132" s="247" t="s">
        <v>3497</v>
      </c>
      <c r="L132" s="247" t="s">
        <v>3497</v>
      </c>
      <c r="M132" s="1517" t="s">
        <v>504</v>
      </c>
      <c r="N132" s="1517" t="s">
        <v>504</v>
      </c>
      <c r="O132" s="1543" t="s">
        <v>504</v>
      </c>
      <c r="P132" s="1477" t="s">
        <v>1921</v>
      </c>
      <c r="Q132" s="2200" t="s">
        <v>1922</v>
      </c>
      <c r="R132" s="246"/>
    </row>
    <row r="133" spans="1:18">
      <c r="A133" s="2754" t="s">
        <v>1686</v>
      </c>
      <c r="B133" s="2811" t="s">
        <v>1923</v>
      </c>
      <c r="C133" s="246" t="s">
        <v>3503</v>
      </c>
      <c r="D133" s="246" t="s">
        <v>3504</v>
      </c>
      <c r="E133" s="246" t="s">
        <v>1918</v>
      </c>
      <c r="F133" s="246" t="s">
        <v>3506</v>
      </c>
      <c r="G133" s="246" t="s">
        <v>3507</v>
      </c>
      <c r="H133" s="2751" t="s">
        <v>4085</v>
      </c>
      <c r="I133" s="2741" t="s">
        <v>4089</v>
      </c>
      <c r="J133" s="1534"/>
      <c r="K133" s="247" t="s">
        <v>1359</v>
      </c>
      <c r="L133" s="247" t="s">
        <v>1925</v>
      </c>
      <c r="M133" s="1517" t="s">
        <v>3509</v>
      </c>
      <c r="N133" s="1517" t="s">
        <v>3509</v>
      </c>
      <c r="O133" s="1543" t="s">
        <v>3509</v>
      </c>
      <c r="P133" s="1477" t="s">
        <v>1926</v>
      </c>
      <c r="Q133" s="2200" t="s">
        <v>1689</v>
      </c>
      <c r="R133" s="246"/>
    </row>
    <row r="134" spans="1:18">
      <c r="A134" s="3032" t="s">
        <v>1689</v>
      </c>
      <c r="B134" s="3037" t="s">
        <v>2935</v>
      </c>
      <c r="C134" s="2814" t="s">
        <v>2936</v>
      </c>
      <c r="D134" s="2814" t="s">
        <v>2937</v>
      </c>
      <c r="E134" s="2814" t="s">
        <v>2938</v>
      </c>
      <c r="F134" s="2814" t="s">
        <v>2268</v>
      </c>
      <c r="G134" s="2814" t="s">
        <v>2269</v>
      </c>
      <c r="H134" s="3064" t="s">
        <v>2270</v>
      </c>
      <c r="I134" s="2677"/>
      <c r="J134" s="1512" t="s">
        <v>4087</v>
      </c>
      <c r="K134" s="344" t="s">
        <v>2271</v>
      </c>
      <c r="L134" s="344" t="s">
        <v>2272</v>
      </c>
      <c r="M134" s="1506" t="s">
        <v>2273</v>
      </c>
      <c r="N134" s="1506" t="s">
        <v>2274</v>
      </c>
      <c r="O134" s="1541" t="s">
        <v>2275</v>
      </c>
      <c r="P134" s="1544" t="s">
        <v>168</v>
      </c>
      <c r="Q134" s="2201"/>
      <c r="R134" s="246"/>
    </row>
    <row r="135" spans="1:18">
      <c r="A135" s="2754">
        <v>1</v>
      </c>
      <c r="B135" s="1040" t="s">
        <v>5239</v>
      </c>
      <c r="C135" s="1040" t="s">
        <v>5196</v>
      </c>
      <c r="D135" s="1040" t="s">
        <v>5261</v>
      </c>
      <c r="E135" s="1040"/>
      <c r="F135" s="1040"/>
      <c r="G135" s="1040"/>
      <c r="H135" s="3065">
        <v>3684</v>
      </c>
      <c r="I135" s="2618"/>
      <c r="J135" s="1539"/>
      <c r="K135" s="390"/>
      <c r="L135" s="1768"/>
      <c r="M135" s="1539">
        <v>0</v>
      </c>
      <c r="N135" s="1539">
        <v>221070</v>
      </c>
      <c r="O135" s="1539">
        <v>0</v>
      </c>
      <c r="P135" s="1507">
        <f t="shared" ref="P135:P187" si="3">M135+N135+O135</f>
        <v>221070</v>
      </c>
      <c r="Q135" s="2201">
        <v>1</v>
      </c>
      <c r="R135" s="2086"/>
    </row>
    <row r="136" spans="1:18">
      <c r="A136" s="2754">
        <v>2</v>
      </c>
      <c r="B136" s="1040" t="s">
        <v>7018</v>
      </c>
      <c r="C136" s="1040" t="s">
        <v>5196</v>
      </c>
      <c r="D136" s="1040" t="s">
        <v>5262</v>
      </c>
      <c r="E136" s="1040"/>
      <c r="F136" s="1040"/>
      <c r="G136" s="1040"/>
      <c r="H136" s="3065">
        <v>0</v>
      </c>
      <c r="I136" s="2618"/>
      <c r="J136" s="1539"/>
      <c r="K136" s="390"/>
      <c r="L136" s="1768"/>
      <c r="M136" s="1539">
        <v>0</v>
      </c>
      <c r="N136" s="1539">
        <v>-348651</v>
      </c>
      <c r="O136" s="1539">
        <v>0</v>
      </c>
      <c r="P136" s="1507">
        <f t="shared" si="3"/>
        <v>-348651</v>
      </c>
      <c r="Q136" s="2201">
        <v>2</v>
      </c>
      <c r="R136" s="2086"/>
    </row>
    <row r="137" spans="1:18">
      <c r="A137" s="2754">
        <v>3</v>
      </c>
      <c r="B137" s="1040" t="s">
        <v>5240</v>
      </c>
      <c r="C137" s="1040" t="s">
        <v>5196</v>
      </c>
      <c r="D137" s="1040" t="s">
        <v>5263</v>
      </c>
      <c r="E137" s="1040"/>
      <c r="F137" s="1040"/>
      <c r="G137" s="1040"/>
      <c r="H137" s="3065">
        <v>54</v>
      </c>
      <c r="I137" s="2618"/>
      <c r="J137" s="1539"/>
      <c r="K137" s="390"/>
      <c r="L137" s="1768"/>
      <c r="M137" s="1539">
        <v>18388</v>
      </c>
      <c r="N137" s="1539">
        <v>6119</v>
      </c>
      <c r="O137" s="1539">
        <v>0</v>
      </c>
      <c r="P137" s="1507">
        <f t="shared" si="3"/>
        <v>24507</v>
      </c>
      <c r="Q137" s="2201">
        <v>3</v>
      </c>
      <c r="R137" s="2086"/>
    </row>
    <row r="138" spans="1:18">
      <c r="A138" s="2754">
        <v>4</v>
      </c>
      <c r="B138" s="1040" t="s">
        <v>5241</v>
      </c>
      <c r="C138" s="1040" t="s">
        <v>5196</v>
      </c>
      <c r="D138" s="1040" t="s">
        <v>5264</v>
      </c>
      <c r="E138" s="1040"/>
      <c r="F138" s="1040"/>
      <c r="G138" s="1040"/>
      <c r="H138" s="3065">
        <v>1438</v>
      </c>
      <c r="I138" s="2618"/>
      <c r="J138" s="1539"/>
      <c r="K138" s="390"/>
      <c r="L138" s="1768"/>
      <c r="M138" s="1518">
        <v>3075</v>
      </c>
      <c r="N138" s="1539">
        <v>54431</v>
      </c>
      <c r="O138" s="1539">
        <v>0</v>
      </c>
      <c r="P138" s="1507">
        <f t="shared" si="3"/>
        <v>57506</v>
      </c>
      <c r="Q138" s="2201">
        <v>4</v>
      </c>
      <c r="R138" s="2086"/>
    </row>
    <row r="139" spans="1:18">
      <c r="A139" s="2754">
        <v>5</v>
      </c>
      <c r="B139" s="1040" t="s">
        <v>5242</v>
      </c>
      <c r="C139" s="1040" t="s">
        <v>5196</v>
      </c>
      <c r="D139" s="1040" t="s">
        <v>5265</v>
      </c>
      <c r="E139" s="1040"/>
      <c r="F139" s="1040"/>
      <c r="G139" s="1040"/>
      <c r="H139" s="3065">
        <v>45</v>
      </c>
      <c r="I139" s="2618"/>
      <c r="J139" s="1539"/>
      <c r="K139" s="390"/>
      <c r="L139" s="1768"/>
      <c r="M139" s="1518">
        <v>794</v>
      </c>
      <c r="N139" s="1539">
        <v>742</v>
      </c>
      <c r="O139" s="1539">
        <v>0</v>
      </c>
      <c r="P139" s="1507">
        <f t="shared" si="3"/>
        <v>1536</v>
      </c>
      <c r="Q139" s="2201">
        <v>5</v>
      </c>
      <c r="R139" s="2086"/>
    </row>
    <row r="140" spans="1:18">
      <c r="A140" s="2754">
        <v>6</v>
      </c>
      <c r="B140" s="1040" t="s">
        <v>7019</v>
      </c>
      <c r="C140" s="1040" t="s">
        <v>5196</v>
      </c>
      <c r="D140" s="1040" t="s">
        <v>5266</v>
      </c>
      <c r="E140" s="1040"/>
      <c r="F140" s="1040"/>
      <c r="G140" s="1040"/>
      <c r="H140" s="3065">
        <v>11915</v>
      </c>
      <c r="I140" s="2618"/>
      <c r="J140" s="1539"/>
      <c r="K140" s="390"/>
      <c r="L140" s="1768"/>
      <c r="M140" s="1518">
        <v>0</v>
      </c>
      <c r="N140" s="1539">
        <v>457838</v>
      </c>
      <c r="O140" s="1539">
        <v>40706</v>
      </c>
      <c r="P140" s="1507">
        <f t="shared" si="3"/>
        <v>498544</v>
      </c>
      <c r="Q140" s="2201">
        <v>6</v>
      </c>
      <c r="R140" s="2086"/>
    </row>
    <row r="141" spans="1:18">
      <c r="A141" s="2754">
        <v>7</v>
      </c>
      <c r="B141" s="1040" t="s">
        <v>5243</v>
      </c>
      <c r="C141" s="1040" t="s">
        <v>5196</v>
      </c>
      <c r="D141" s="1040" t="s">
        <v>5267</v>
      </c>
      <c r="E141" s="1040"/>
      <c r="F141" s="1040"/>
      <c r="G141" s="1040"/>
      <c r="H141" s="3065">
        <v>62</v>
      </c>
      <c r="I141" s="2618"/>
      <c r="J141" s="1539"/>
      <c r="K141" s="390"/>
      <c r="L141" s="1768"/>
      <c r="M141" s="1539">
        <v>0</v>
      </c>
      <c r="N141" s="1539">
        <v>4007</v>
      </c>
      <c r="O141" s="1518">
        <v>406</v>
      </c>
      <c r="P141" s="1507">
        <f t="shared" si="3"/>
        <v>4413</v>
      </c>
      <c r="Q141" s="2201">
        <v>7</v>
      </c>
      <c r="R141" s="2086"/>
    </row>
    <row r="142" spans="1:18">
      <c r="A142" s="2754">
        <v>8</v>
      </c>
      <c r="B142" s="1040" t="s">
        <v>6677</v>
      </c>
      <c r="C142" s="1040" t="s">
        <v>5196</v>
      </c>
      <c r="D142" s="1040" t="s">
        <v>5268</v>
      </c>
      <c r="E142" s="1040"/>
      <c r="F142" s="1040"/>
      <c r="G142" s="1040"/>
      <c r="H142" s="3065">
        <v>186</v>
      </c>
      <c r="I142" s="2618"/>
      <c r="J142" s="1539"/>
      <c r="K142" s="390"/>
      <c r="L142" s="1768"/>
      <c r="M142" s="1539">
        <v>1484</v>
      </c>
      <c r="N142" s="1539">
        <v>5942</v>
      </c>
      <c r="O142" s="1539">
        <v>0</v>
      </c>
      <c r="P142" s="1507">
        <f t="shared" si="3"/>
        <v>7426</v>
      </c>
      <c r="Q142" s="2201">
        <v>8</v>
      </c>
      <c r="R142" s="2086"/>
    </row>
    <row r="143" spans="1:18">
      <c r="A143" s="2754">
        <v>9</v>
      </c>
      <c r="B143" s="1040" t="s">
        <v>5244</v>
      </c>
      <c r="C143" s="1040"/>
      <c r="D143" s="1040" t="s">
        <v>6086</v>
      </c>
      <c r="E143" s="1040"/>
      <c r="F143" s="1040"/>
      <c r="G143" s="1040"/>
      <c r="H143" s="3065">
        <v>86</v>
      </c>
      <c r="I143" s="2618"/>
      <c r="J143" s="1539"/>
      <c r="K143" s="390"/>
      <c r="L143" s="1768"/>
      <c r="M143" s="1539">
        <v>0</v>
      </c>
      <c r="N143" s="1539">
        <v>3170</v>
      </c>
      <c r="O143" s="1539">
        <v>0</v>
      </c>
      <c r="P143" s="1507">
        <f t="shared" si="3"/>
        <v>3170</v>
      </c>
      <c r="Q143" s="2201">
        <v>9</v>
      </c>
      <c r="R143" s="2086"/>
    </row>
    <row r="144" spans="1:18">
      <c r="A144" s="2754">
        <v>10</v>
      </c>
      <c r="B144" s="1040" t="s">
        <v>6083</v>
      </c>
      <c r="C144" s="1040"/>
      <c r="D144" s="1040" t="s">
        <v>6087</v>
      </c>
      <c r="E144" s="1040"/>
      <c r="F144" s="1040"/>
      <c r="G144" s="1040"/>
      <c r="H144" s="3065">
        <v>2874</v>
      </c>
      <c r="I144" s="2618"/>
      <c r="J144" s="1539"/>
      <c r="K144" s="390"/>
      <c r="L144" s="1768"/>
      <c r="M144" s="1539">
        <v>14052</v>
      </c>
      <c r="N144" s="1539">
        <v>112922</v>
      </c>
      <c r="O144" s="1539">
        <v>0</v>
      </c>
      <c r="P144" s="1507">
        <f t="shared" si="3"/>
        <v>126974</v>
      </c>
      <c r="Q144" s="2201">
        <v>10</v>
      </c>
      <c r="R144" s="2086"/>
    </row>
    <row r="145" spans="1:18">
      <c r="A145" s="2754">
        <v>11</v>
      </c>
      <c r="B145" s="1040"/>
      <c r="C145" s="1040"/>
      <c r="D145" s="1040"/>
      <c r="E145" s="1040"/>
      <c r="F145" s="1040"/>
      <c r="G145" s="1040"/>
      <c r="H145" s="3065">
        <v>0</v>
      </c>
      <c r="I145" s="2618"/>
      <c r="J145" s="1539"/>
      <c r="K145" s="390"/>
      <c r="L145" s="1768"/>
      <c r="M145" s="1539">
        <v>0</v>
      </c>
      <c r="N145" s="1539">
        <v>0</v>
      </c>
      <c r="O145" s="1539">
        <v>0</v>
      </c>
      <c r="P145" s="1507">
        <f t="shared" si="3"/>
        <v>0</v>
      </c>
      <c r="Q145" s="2201">
        <v>11</v>
      </c>
      <c r="R145" s="2086"/>
    </row>
    <row r="146" spans="1:18">
      <c r="A146" s="2754">
        <v>12</v>
      </c>
      <c r="B146" s="1040" t="s">
        <v>5245</v>
      </c>
      <c r="C146" s="1040"/>
      <c r="D146" s="1040"/>
      <c r="E146" s="1040"/>
      <c r="F146" s="1040"/>
      <c r="G146" s="1040"/>
      <c r="H146" s="3065">
        <v>0</v>
      </c>
      <c r="I146" s="2618"/>
      <c r="J146" s="1671"/>
      <c r="K146" s="390"/>
      <c r="L146" s="1768"/>
      <c r="M146" s="1539">
        <v>0</v>
      </c>
      <c r="N146" s="1539">
        <v>0</v>
      </c>
      <c r="O146" s="1518">
        <v>0</v>
      </c>
      <c r="P146" s="1507">
        <f t="shared" si="3"/>
        <v>0</v>
      </c>
      <c r="Q146" s="2201">
        <v>12</v>
      </c>
      <c r="R146" s="2086"/>
    </row>
    <row r="147" spans="1:18">
      <c r="A147" s="2754">
        <v>13</v>
      </c>
      <c r="B147" s="1040" t="s">
        <v>5246</v>
      </c>
      <c r="C147" s="1040" t="s">
        <v>5195</v>
      </c>
      <c r="D147" s="1040"/>
      <c r="E147" s="1040"/>
      <c r="F147" s="1040"/>
      <c r="G147" s="1040"/>
      <c r="H147" s="3065">
        <v>41</v>
      </c>
      <c r="I147" s="2618"/>
      <c r="J147" s="1539"/>
      <c r="K147" s="390"/>
      <c r="L147" s="1768"/>
      <c r="M147" s="1518">
        <v>0</v>
      </c>
      <c r="N147" s="1539">
        <v>2386</v>
      </c>
      <c r="O147" s="1539">
        <v>0</v>
      </c>
      <c r="P147" s="1507">
        <f t="shared" si="3"/>
        <v>2386</v>
      </c>
      <c r="Q147" s="2201">
        <v>13</v>
      </c>
      <c r="R147" s="2086"/>
    </row>
    <row r="148" spans="1:18">
      <c r="A148" s="2754">
        <v>14</v>
      </c>
      <c r="B148" s="1040" t="s">
        <v>5247</v>
      </c>
      <c r="C148" s="1040" t="s">
        <v>5195</v>
      </c>
      <c r="D148" s="1040"/>
      <c r="E148" s="1040"/>
      <c r="F148" s="1040"/>
      <c r="G148" s="1040"/>
      <c r="H148" s="3065">
        <v>397</v>
      </c>
      <c r="I148" s="2618"/>
      <c r="J148" s="1539"/>
      <c r="K148" s="390"/>
      <c r="L148" s="1768"/>
      <c r="M148" s="1539">
        <v>0</v>
      </c>
      <c r="N148" s="1539">
        <v>33486</v>
      </c>
      <c r="O148" s="1518">
        <v>0</v>
      </c>
      <c r="P148" s="1507">
        <f t="shared" si="3"/>
        <v>33486</v>
      </c>
      <c r="Q148" s="2201">
        <v>14</v>
      </c>
      <c r="R148" s="2086"/>
    </row>
    <row r="149" spans="1:18">
      <c r="A149" s="2754">
        <v>15</v>
      </c>
      <c r="B149" s="1040" t="s">
        <v>5248</v>
      </c>
      <c r="C149" s="1040" t="s">
        <v>5195</v>
      </c>
      <c r="D149" s="1040"/>
      <c r="E149" s="1040"/>
      <c r="F149" s="1040"/>
      <c r="G149" s="1040"/>
      <c r="H149" s="3065">
        <v>91</v>
      </c>
      <c r="I149" s="2618"/>
      <c r="J149" s="1539"/>
      <c r="K149" s="390"/>
      <c r="L149" s="1768"/>
      <c r="M149" s="1539">
        <v>0</v>
      </c>
      <c r="N149" s="1539">
        <v>9863</v>
      </c>
      <c r="O149" s="1539">
        <v>0</v>
      </c>
      <c r="P149" s="1507">
        <f t="shared" si="3"/>
        <v>9863</v>
      </c>
      <c r="Q149" s="2201">
        <v>15</v>
      </c>
      <c r="R149" s="2086"/>
    </row>
    <row r="150" spans="1:18">
      <c r="A150" s="2754">
        <v>16</v>
      </c>
      <c r="B150" s="1040" t="s">
        <v>5249</v>
      </c>
      <c r="C150" s="1040" t="s">
        <v>5195</v>
      </c>
      <c r="D150" s="1040"/>
      <c r="E150" s="1040"/>
      <c r="F150" s="1040"/>
      <c r="G150" s="1040"/>
      <c r="H150" s="3065">
        <v>15</v>
      </c>
      <c r="I150" s="2618"/>
      <c r="J150" s="1539"/>
      <c r="K150" s="390"/>
      <c r="L150" s="1768"/>
      <c r="M150" s="1539">
        <v>0</v>
      </c>
      <c r="N150" s="1539">
        <v>1356</v>
      </c>
      <c r="O150" s="1539">
        <v>0</v>
      </c>
      <c r="P150" s="1507">
        <f t="shared" si="3"/>
        <v>1356</v>
      </c>
      <c r="Q150" s="2201">
        <v>16</v>
      </c>
      <c r="R150" s="2086"/>
    </row>
    <row r="151" spans="1:18">
      <c r="A151" s="2754">
        <v>17</v>
      </c>
      <c r="B151" s="1040" t="s">
        <v>6084</v>
      </c>
      <c r="C151" s="1040" t="s">
        <v>5269</v>
      </c>
      <c r="D151" s="1040"/>
      <c r="E151" s="1040"/>
      <c r="F151" s="1040"/>
      <c r="G151" s="1040"/>
      <c r="H151" s="3065">
        <v>0</v>
      </c>
      <c r="I151" s="2618"/>
      <c r="J151" s="1539"/>
      <c r="K151" s="390"/>
      <c r="L151" s="1768"/>
      <c r="M151" s="1518">
        <v>0</v>
      </c>
      <c r="N151" s="1539">
        <v>0</v>
      </c>
      <c r="O151" s="1539">
        <v>0</v>
      </c>
      <c r="P151" s="1507">
        <f t="shared" si="3"/>
        <v>0</v>
      </c>
      <c r="Q151" s="2201">
        <v>17</v>
      </c>
      <c r="R151" s="2086"/>
    </row>
    <row r="152" spans="1:18">
      <c r="A152" s="2754">
        <v>18</v>
      </c>
      <c r="B152" s="1040" t="s">
        <v>5250</v>
      </c>
      <c r="C152" s="1040" t="s">
        <v>5208</v>
      </c>
      <c r="D152" s="1040" t="s">
        <v>5270</v>
      </c>
      <c r="E152" s="1040"/>
      <c r="F152" s="1040"/>
      <c r="G152" s="1040"/>
      <c r="H152" s="3065">
        <v>0</v>
      </c>
      <c r="I152" s="2618"/>
      <c r="J152" s="1539"/>
      <c r="K152" s="390"/>
      <c r="L152" s="1768"/>
      <c r="M152" s="1539">
        <v>0</v>
      </c>
      <c r="N152" s="1539">
        <v>0</v>
      </c>
      <c r="O152" s="1539">
        <v>0</v>
      </c>
      <c r="P152" s="1507">
        <f t="shared" si="3"/>
        <v>0</v>
      </c>
      <c r="Q152" s="2201">
        <v>18</v>
      </c>
      <c r="R152" s="2086"/>
    </row>
    <row r="153" spans="1:18">
      <c r="A153" s="2754">
        <v>19</v>
      </c>
      <c r="B153" s="1040" t="s">
        <v>5251</v>
      </c>
      <c r="C153" s="1040" t="s">
        <v>5269</v>
      </c>
      <c r="D153" s="1040" t="s">
        <v>5271</v>
      </c>
      <c r="E153" s="1040"/>
      <c r="F153" s="1040"/>
      <c r="G153" s="1040"/>
      <c r="H153" s="3065">
        <v>192150</v>
      </c>
      <c r="I153" s="2618"/>
      <c r="J153" s="1539"/>
      <c r="K153" s="390"/>
      <c r="L153" s="1768"/>
      <c r="M153" s="1539">
        <v>0</v>
      </c>
      <c r="N153" s="1539">
        <v>9492378</v>
      </c>
      <c r="O153" s="1539">
        <v>0</v>
      </c>
      <c r="P153" s="1507">
        <f t="shared" si="3"/>
        <v>9492378</v>
      </c>
      <c r="Q153" s="2201">
        <v>19</v>
      </c>
      <c r="R153" s="2086"/>
    </row>
    <row r="154" spans="1:18">
      <c r="A154" s="2754">
        <v>20</v>
      </c>
      <c r="B154" s="1040"/>
      <c r="C154" s="1040"/>
      <c r="D154" s="1040"/>
      <c r="E154" s="1040"/>
      <c r="F154" s="1040"/>
      <c r="G154" s="1040"/>
      <c r="H154" s="3065">
        <v>0</v>
      </c>
      <c r="I154" s="2618"/>
      <c r="J154" s="1539"/>
      <c r="K154" s="390"/>
      <c r="L154" s="1768"/>
      <c r="M154" s="1518">
        <v>0</v>
      </c>
      <c r="N154" s="1539">
        <v>0</v>
      </c>
      <c r="O154" s="1539">
        <v>0</v>
      </c>
      <c r="P154" s="1507">
        <f t="shared" si="3"/>
        <v>0</v>
      </c>
      <c r="Q154" s="2201">
        <v>20</v>
      </c>
      <c r="R154" s="2086"/>
    </row>
    <row r="155" spans="1:18">
      <c r="A155" s="2754">
        <v>21</v>
      </c>
      <c r="B155" s="1040" t="s">
        <v>5252</v>
      </c>
      <c r="C155" s="1040"/>
      <c r="D155" s="1040"/>
      <c r="E155" s="1040"/>
      <c r="F155" s="1040"/>
      <c r="G155" s="1040"/>
      <c r="H155" s="3065">
        <v>0</v>
      </c>
      <c r="I155" s="2618"/>
      <c r="J155" s="1539"/>
      <c r="K155" s="390"/>
      <c r="L155" s="1768"/>
      <c r="M155" s="1539">
        <v>0</v>
      </c>
      <c r="N155" s="1539">
        <v>0</v>
      </c>
      <c r="O155" s="1539">
        <v>0</v>
      </c>
      <c r="P155" s="1507">
        <f t="shared" si="3"/>
        <v>0</v>
      </c>
      <c r="Q155" s="2201">
        <v>21</v>
      </c>
      <c r="R155" s="2086"/>
    </row>
    <row r="156" spans="1:18">
      <c r="A156" s="2754">
        <v>22</v>
      </c>
      <c r="B156" s="1040"/>
      <c r="C156" s="1040"/>
      <c r="D156" s="1040"/>
      <c r="E156" s="1040"/>
      <c r="F156" s="1040"/>
      <c r="G156" s="1040"/>
      <c r="H156" s="3065">
        <v>0</v>
      </c>
      <c r="I156" s="2618"/>
      <c r="J156" s="1539"/>
      <c r="K156" s="390"/>
      <c r="L156" s="1768"/>
      <c r="M156" s="1539">
        <v>0</v>
      </c>
      <c r="N156" s="1539">
        <v>0</v>
      </c>
      <c r="O156" s="1539">
        <v>0</v>
      </c>
      <c r="P156" s="1507">
        <f t="shared" si="3"/>
        <v>0</v>
      </c>
      <c r="Q156" s="2201">
        <v>22</v>
      </c>
      <c r="R156" s="2086"/>
    </row>
    <row r="157" spans="1:18">
      <c r="A157" s="2754">
        <v>23</v>
      </c>
      <c r="B157" s="1040" t="s">
        <v>5272</v>
      </c>
      <c r="C157" s="1040"/>
      <c r="D157" s="1040"/>
      <c r="E157" s="1040"/>
      <c r="F157" s="1040"/>
      <c r="G157" s="1040"/>
      <c r="H157" s="3065">
        <v>0</v>
      </c>
      <c r="I157" s="2618"/>
      <c r="J157" s="1539"/>
      <c r="K157" s="390"/>
      <c r="L157" s="1768"/>
      <c r="M157" s="1539">
        <v>0</v>
      </c>
      <c r="N157" s="1539">
        <v>0</v>
      </c>
      <c r="O157" s="1539">
        <v>0</v>
      </c>
      <c r="P157" s="1507">
        <f t="shared" si="3"/>
        <v>0</v>
      </c>
      <c r="Q157" s="2201">
        <v>23</v>
      </c>
      <c r="R157" s="2086"/>
    </row>
    <row r="158" spans="1:18">
      <c r="A158" s="2754">
        <v>24</v>
      </c>
      <c r="B158" s="1040" t="s">
        <v>5273</v>
      </c>
      <c r="C158" s="1040" t="s">
        <v>5208</v>
      </c>
      <c r="D158" s="1040"/>
      <c r="E158" s="1040"/>
      <c r="F158" s="1040"/>
      <c r="G158" s="1040"/>
      <c r="H158" s="3065">
        <v>0</v>
      </c>
      <c r="I158" s="2618"/>
      <c r="J158" s="1539"/>
      <c r="K158" s="390"/>
      <c r="L158" s="1768"/>
      <c r="M158" s="1518">
        <v>0</v>
      </c>
      <c r="N158" s="1539">
        <v>0</v>
      </c>
      <c r="O158" s="1539">
        <v>0</v>
      </c>
      <c r="P158" s="1507">
        <f t="shared" si="3"/>
        <v>0</v>
      </c>
      <c r="Q158" s="2201">
        <v>24</v>
      </c>
      <c r="R158" s="2086"/>
    </row>
    <row r="159" spans="1:18">
      <c r="A159" s="2754">
        <v>25</v>
      </c>
      <c r="B159" s="1040"/>
      <c r="C159" s="1040"/>
      <c r="D159" s="1040"/>
      <c r="E159" s="1040"/>
      <c r="F159" s="1040"/>
      <c r="G159" s="1040"/>
      <c r="H159" s="3065">
        <v>0</v>
      </c>
      <c r="I159" s="2618"/>
      <c r="J159" s="1539"/>
      <c r="K159" s="390"/>
      <c r="L159" s="1768"/>
      <c r="M159" s="1539">
        <v>0</v>
      </c>
      <c r="N159" s="1539">
        <v>0</v>
      </c>
      <c r="O159" s="1518">
        <v>0</v>
      </c>
      <c r="P159" s="1507">
        <f t="shared" si="3"/>
        <v>0</v>
      </c>
      <c r="Q159" s="2201">
        <v>25</v>
      </c>
      <c r="R159" s="2086"/>
    </row>
    <row r="160" spans="1:18">
      <c r="A160" s="2754">
        <v>26</v>
      </c>
      <c r="B160" s="1040" t="s">
        <v>5274</v>
      </c>
      <c r="C160" s="1040"/>
      <c r="D160" s="1040"/>
      <c r="E160" s="1040"/>
      <c r="F160" s="1040"/>
      <c r="G160" s="1040"/>
      <c r="H160" s="3065">
        <v>0</v>
      </c>
      <c r="I160" s="2618"/>
      <c r="J160" s="1539"/>
      <c r="K160" s="390"/>
      <c r="L160" s="1768"/>
      <c r="M160" s="1539">
        <v>0</v>
      </c>
      <c r="N160" s="1539">
        <v>0</v>
      </c>
      <c r="O160" s="1518">
        <v>0</v>
      </c>
      <c r="P160" s="1507">
        <f t="shared" si="3"/>
        <v>0</v>
      </c>
      <c r="Q160" s="2201">
        <v>26</v>
      </c>
      <c r="R160" s="2086"/>
    </row>
    <row r="161" spans="1:18">
      <c r="A161" s="2754">
        <v>27</v>
      </c>
      <c r="B161" s="1040" t="s">
        <v>5275</v>
      </c>
      <c r="C161" s="1040"/>
      <c r="D161" s="1040"/>
      <c r="E161" s="1040"/>
      <c r="F161" s="1040"/>
      <c r="G161" s="1040"/>
      <c r="H161" s="3065">
        <v>11113</v>
      </c>
      <c r="I161" s="2618"/>
      <c r="J161" s="1539"/>
      <c r="K161" s="390"/>
      <c r="L161" s="1768"/>
      <c r="M161" s="1539">
        <v>0</v>
      </c>
      <c r="N161" s="1539">
        <v>384370</v>
      </c>
      <c r="O161" s="1539">
        <v>0</v>
      </c>
      <c r="P161" s="1507">
        <f t="shared" si="3"/>
        <v>384370</v>
      </c>
      <c r="Q161" s="2201">
        <v>27</v>
      </c>
      <c r="R161" s="2086"/>
    </row>
    <row r="162" spans="1:18">
      <c r="A162" s="2754">
        <v>28</v>
      </c>
      <c r="B162" s="1040" t="s">
        <v>5276</v>
      </c>
      <c r="C162" s="1040"/>
      <c r="D162" s="1040"/>
      <c r="E162" s="1040"/>
      <c r="F162" s="1040"/>
      <c r="G162" s="1040"/>
      <c r="H162" s="3065">
        <v>1568382</v>
      </c>
      <c r="I162" s="2618"/>
      <c r="J162" s="1539"/>
      <c r="K162" s="390"/>
      <c r="L162" s="1768"/>
      <c r="M162" s="1539">
        <v>0</v>
      </c>
      <c r="N162" s="1539">
        <v>52809049</v>
      </c>
      <c r="O162" s="1539">
        <v>0</v>
      </c>
      <c r="P162" s="1507">
        <f t="shared" si="3"/>
        <v>52809049</v>
      </c>
      <c r="Q162" s="2201">
        <v>28</v>
      </c>
      <c r="R162" s="2086"/>
    </row>
    <row r="163" spans="1:18">
      <c r="A163" s="2754">
        <v>29</v>
      </c>
      <c r="B163" s="1040" t="s">
        <v>5277</v>
      </c>
      <c r="C163" s="1040"/>
      <c r="D163" s="1040"/>
      <c r="E163" s="1040"/>
      <c r="F163" s="1040"/>
      <c r="G163" s="1040"/>
      <c r="H163" s="3065">
        <v>0</v>
      </c>
      <c r="I163" s="2618"/>
      <c r="J163" s="1539"/>
      <c r="K163" s="390"/>
      <c r="L163" s="1768"/>
      <c r="M163" s="1539">
        <v>0</v>
      </c>
      <c r="N163" s="1539">
        <v>23230738</v>
      </c>
      <c r="O163" s="1518">
        <v>0</v>
      </c>
      <c r="P163" s="1507">
        <f t="shared" si="3"/>
        <v>23230738</v>
      </c>
      <c r="Q163" s="2201">
        <v>29</v>
      </c>
      <c r="R163" s="2086"/>
    </row>
    <row r="164" spans="1:18">
      <c r="A164" s="2754">
        <v>30</v>
      </c>
      <c r="B164" s="1040" t="s">
        <v>5278</v>
      </c>
      <c r="C164" s="1040"/>
      <c r="D164" s="1040"/>
      <c r="E164" s="1040"/>
      <c r="F164" s="1040"/>
      <c r="G164" s="1040"/>
      <c r="H164" s="3065">
        <v>0</v>
      </c>
      <c r="I164" s="2618"/>
      <c r="J164" s="1539"/>
      <c r="K164" s="390"/>
      <c r="L164" s="1768"/>
      <c r="M164" s="1539">
        <v>0</v>
      </c>
      <c r="N164" s="1539">
        <v>-13551867</v>
      </c>
      <c r="O164" s="1518">
        <v>0</v>
      </c>
      <c r="P164" s="1507">
        <f t="shared" si="3"/>
        <v>-13551867</v>
      </c>
      <c r="Q164" s="2201">
        <v>30</v>
      </c>
      <c r="R164" s="2086"/>
    </row>
    <row r="165" spans="1:18">
      <c r="A165" s="2754">
        <v>31</v>
      </c>
      <c r="B165" s="1040"/>
      <c r="C165" s="1040"/>
      <c r="D165" s="1040"/>
      <c r="E165" s="1040"/>
      <c r="F165" s="1040"/>
      <c r="G165" s="1040"/>
      <c r="H165" s="3065">
        <v>0</v>
      </c>
      <c r="I165" s="2618"/>
      <c r="J165" s="1539"/>
      <c r="K165" s="390"/>
      <c r="L165" s="1768"/>
      <c r="M165" s="1518">
        <v>0</v>
      </c>
      <c r="N165" s="1539">
        <v>0</v>
      </c>
      <c r="O165" s="1539">
        <v>0</v>
      </c>
      <c r="P165" s="1507">
        <f t="shared" si="3"/>
        <v>0</v>
      </c>
      <c r="Q165" s="2201">
        <v>31</v>
      </c>
      <c r="R165" s="2086"/>
    </row>
    <row r="166" spans="1:18">
      <c r="A166" s="2754">
        <v>32</v>
      </c>
      <c r="B166" s="1040" t="s">
        <v>5279</v>
      </c>
      <c r="C166" s="1040"/>
      <c r="D166" s="1040"/>
      <c r="E166" s="1040"/>
      <c r="F166" s="1040"/>
      <c r="G166" s="1040"/>
      <c r="H166" s="3065">
        <v>0</v>
      </c>
      <c r="I166" s="2618"/>
      <c r="J166" s="1539"/>
      <c r="K166" s="390"/>
      <c r="L166" s="1768"/>
      <c r="M166" s="1518">
        <v>0</v>
      </c>
      <c r="N166" s="1539">
        <v>0</v>
      </c>
      <c r="O166" s="1539">
        <v>0</v>
      </c>
      <c r="P166" s="1507">
        <f t="shared" si="3"/>
        <v>0</v>
      </c>
      <c r="Q166" s="2201">
        <v>32</v>
      </c>
      <c r="R166" s="2086"/>
    </row>
    <row r="167" spans="1:18">
      <c r="A167" s="2754">
        <v>33</v>
      </c>
      <c r="B167" s="1040" t="s">
        <v>5280</v>
      </c>
      <c r="C167" s="1040" t="s">
        <v>5296</v>
      </c>
      <c r="D167" s="1040" t="s">
        <v>5297</v>
      </c>
      <c r="E167" s="1040"/>
      <c r="F167" s="1040"/>
      <c r="G167" s="1040"/>
      <c r="H167" s="3065">
        <v>14855718</v>
      </c>
      <c r="I167" s="2618"/>
      <c r="J167" s="1539"/>
      <c r="K167" s="390"/>
      <c r="L167" s="1768"/>
      <c r="M167" s="1539">
        <v>133161785</v>
      </c>
      <c r="N167" s="1539">
        <v>572727024</v>
      </c>
      <c r="O167" s="1518">
        <v>65607472</v>
      </c>
      <c r="P167" s="1507">
        <f t="shared" si="3"/>
        <v>771496281</v>
      </c>
      <c r="Q167" s="2201">
        <v>33</v>
      </c>
      <c r="R167" s="2086"/>
    </row>
    <row r="168" spans="1:18">
      <c r="A168" s="2754">
        <v>34</v>
      </c>
      <c r="B168" s="1040"/>
      <c r="C168" s="1040"/>
      <c r="D168" s="1040"/>
      <c r="E168" s="1040"/>
      <c r="F168" s="1040"/>
      <c r="G168" s="1040"/>
      <c r="H168" s="3065">
        <v>0</v>
      </c>
      <c r="I168" s="2618"/>
      <c r="J168" s="1539"/>
      <c r="K168" s="390"/>
      <c r="L168" s="1768"/>
      <c r="M168" s="1539">
        <v>0</v>
      </c>
      <c r="N168" s="1539">
        <v>0</v>
      </c>
      <c r="O168" s="1518">
        <v>0</v>
      </c>
      <c r="P168" s="1507">
        <f t="shared" si="3"/>
        <v>0</v>
      </c>
      <c r="Q168" s="2201">
        <v>34</v>
      </c>
      <c r="R168" s="2086"/>
    </row>
    <row r="169" spans="1:18">
      <c r="A169" s="2754">
        <v>35</v>
      </c>
      <c r="B169" s="1040" t="s">
        <v>5281</v>
      </c>
      <c r="C169" s="1040" t="s">
        <v>5208</v>
      </c>
      <c r="D169" s="1040"/>
      <c r="E169" s="1040"/>
      <c r="F169" s="1040"/>
      <c r="G169" s="1040"/>
      <c r="H169" s="3065">
        <v>0</v>
      </c>
      <c r="I169" s="2618"/>
      <c r="J169" s="1539"/>
      <c r="K169" s="390"/>
      <c r="L169" s="1768"/>
      <c r="M169" s="1539">
        <v>0</v>
      </c>
      <c r="N169" s="1539">
        <v>0</v>
      </c>
      <c r="O169" s="1539">
        <v>0</v>
      </c>
      <c r="P169" s="1507">
        <f t="shared" si="3"/>
        <v>0</v>
      </c>
      <c r="Q169" s="2201">
        <v>35</v>
      </c>
      <c r="R169" s="2086"/>
    </row>
    <row r="170" spans="1:18">
      <c r="A170" s="2754">
        <v>36</v>
      </c>
      <c r="B170" s="1040" t="s">
        <v>5282</v>
      </c>
      <c r="C170" s="1040" t="s">
        <v>5208</v>
      </c>
      <c r="D170" s="1040"/>
      <c r="E170" s="1040"/>
      <c r="F170" s="1040"/>
      <c r="G170" s="1040"/>
      <c r="H170" s="3065">
        <v>0</v>
      </c>
      <c r="I170" s="2618"/>
      <c r="J170" s="1539"/>
      <c r="K170" s="390"/>
      <c r="L170" s="1768"/>
      <c r="M170" s="1539">
        <v>0</v>
      </c>
      <c r="N170" s="1539">
        <v>111038382</v>
      </c>
      <c r="O170" s="1539">
        <v>0</v>
      </c>
      <c r="P170" s="1507">
        <f t="shared" si="3"/>
        <v>111038382</v>
      </c>
      <c r="Q170" s="2201">
        <v>36</v>
      </c>
      <c r="R170" s="2086"/>
    </row>
    <row r="171" spans="1:18">
      <c r="A171" s="2754">
        <v>37</v>
      </c>
      <c r="B171" s="1040" t="s">
        <v>7020</v>
      </c>
      <c r="C171" s="1040" t="s">
        <v>5208</v>
      </c>
      <c r="D171" s="1040"/>
      <c r="E171" s="1040"/>
      <c r="F171" s="1040"/>
      <c r="G171" s="1040"/>
      <c r="H171" s="3065">
        <v>0</v>
      </c>
      <c r="I171" s="2618"/>
      <c r="J171" s="1539"/>
      <c r="K171" s="390"/>
      <c r="L171" s="1768"/>
      <c r="M171" s="1539">
        <v>0</v>
      </c>
      <c r="N171" s="1539">
        <v>0</v>
      </c>
      <c r="O171" s="1539">
        <v>6463</v>
      </c>
      <c r="P171" s="1507">
        <f t="shared" si="3"/>
        <v>6463</v>
      </c>
      <c r="Q171" s="2201">
        <v>37</v>
      </c>
      <c r="R171" s="2086"/>
    </row>
    <row r="172" spans="1:18">
      <c r="A172" s="2754">
        <v>38</v>
      </c>
      <c r="B172" s="1040" t="s">
        <v>5283</v>
      </c>
      <c r="C172" s="1040" t="s">
        <v>5208</v>
      </c>
      <c r="D172" s="1040"/>
      <c r="E172" s="1040"/>
      <c r="F172" s="1040"/>
      <c r="G172" s="1040"/>
      <c r="H172" s="3065">
        <v>0</v>
      </c>
      <c r="I172" s="2618"/>
      <c r="J172" s="1539"/>
      <c r="K172" s="390"/>
      <c r="L172" s="1768"/>
      <c r="M172" s="1539">
        <v>0</v>
      </c>
      <c r="N172" s="1539">
        <v>0</v>
      </c>
      <c r="O172" s="1539">
        <v>0</v>
      </c>
      <c r="P172" s="1507">
        <f t="shared" si="3"/>
        <v>0</v>
      </c>
      <c r="Q172" s="2201">
        <v>38</v>
      </c>
      <c r="R172" s="2086"/>
    </row>
    <row r="173" spans="1:18">
      <c r="A173" s="2754">
        <v>39</v>
      </c>
      <c r="B173" s="1040" t="s">
        <v>5284</v>
      </c>
      <c r="C173" s="1040" t="s">
        <v>5208</v>
      </c>
      <c r="D173" s="1040"/>
      <c r="E173" s="1040"/>
      <c r="F173" s="1040"/>
      <c r="G173" s="1040"/>
      <c r="H173" s="3065">
        <v>0</v>
      </c>
      <c r="I173" s="2618"/>
      <c r="J173" s="1539"/>
      <c r="K173" s="390"/>
      <c r="L173" s="1768"/>
      <c r="M173" s="1539">
        <v>3425000</v>
      </c>
      <c r="N173" s="1539">
        <v>0</v>
      </c>
      <c r="O173" s="1539">
        <v>0</v>
      </c>
      <c r="P173" s="1507">
        <f t="shared" si="3"/>
        <v>3425000</v>
      </c>
      <c r="Q173" s="2201">
        <v>39</v>
      </c>
      <c r="R173" s="2086"/>
    </row>
    <row r="174" spans="1:18">
      <c r="A174" s="2754">
        <v>40</v>
      </c>
      <c r="B174" s="1040" t="s">
        <v>5285</v>
      </c>
      <c r="C174" s="1040" t="s">
        <v>5208</v>
      </c>
      <c r="D174" s="1040"/>
      <c r="E174" s="1040"/>
      <c r="F174" s="1040"/>
      <c r="G174" s="1040"/>
      <c r="H174" s="3065">
        <v>0</v>
      </c>
      <c r="I174" s="2618"/>
      <c r="J174" s="1539"/>
      <c r="K174" s="390"/>
      <c r="L174" s="1768"/>
      <c r="M174" s="1539">
        <v>15675500</v>
      </c>
      <c r="N174" s="1539">
        <v>0</v>
      </c>
      <c r="O174" s="1539">
        <v>0</v>
      </c>
      <c r="P174" s="1507">
        <f t="shared" si="3"/>
        <v>15675500</v>
      </c>
      <c r="Q174" s="2201">
        <v>40</v>
      </c>
      <c r="R174" s="2086"/>
    </row>
    <row r="175" spans="1:18">
      <c r="A175" s="2754">
        <v>41</v>
      </c>
      <c r="B175" s="1040" t="s">
        <v>5286</v>
      </c>
      <c r="C175" s="1040" t="s">
        <v>5208</v>
      </c>
      <c r="D175" s="1040"/>
      <c r="E175" s="1040"/>
      <c r="F175" s="1040"/>
      <c r="G175" s="1040"/>
      <c r="H175" s="3065">
        <v>0</v>
      </c>
      <c r="I175" s="2618"/>
      <c r="J175" s="1539"/>
      <c r="K175" s="390"/>
      <c r="L175" s="1768"/>
      <c r="M175" s="1539">
        <v>2527000</v>
      </c>
      <c r="N175" s="1539">
        <v>0</v>
      </c>
      <c r="O175" s="1539">
        <v>0</v>
      </c>
      <c r="P175" s="1507">
        <f t="shared" si="3"/>
        <v>2527000</v>
      </c>
      <c r="Q175" s="2201">
        <v>41</v>
      </c>
      <c r="R175" s="2086"/>
    </row>
    <row r="176" spans="1:18">
      <c r="A176" s="2754">
        <v>42</v>
      </c>
      <c r="B176" s="1040" t="s">
        <v>5287</v>
      </c>
      <c r="C176" s="1040" t="s">
        <v>5208</v>
      </c>
      <c r="D176" s="1040"/>
      <c r="E176" s="1040"/>
      <c r="F176" s="1040"/>
      <c r="G176" s="1040"/>
      <c r="H176" s="3065">
        <v>0</v>
      </c>
      <c r="I176" s="2618"/>
      <c r="J176" s="1539"/>
      <c r="K176" s="390"/>
      <c r="L176" s="1768"/>
      <c r="M176" s="1539">
        <v>0</v>
      </c>
      <c r="N176" s="1539">
        <v>0</v>
      </c>
      <c r="O176" s="1539">
        <v>0</v>
      </c>
      <c r="P176" s="1507">
        <f t="shared" si="3"/>
        <v>0</v>
      </c>
      <c r="Q176" s="2201">
        <v>42</v>
      </c>
      <c r="R176" s="2086"/>
    </row>
    <row r="177" spans="1:18">
      <c r="A177" s="2754">
        <v>43</v>
      </c>
      <c r="B177" s="1040" t="s">
        <v>5288</v>
      </c>
      <c r="C177" s="1040" t="s">
        <v>5208</v>
      </c>
      <c r="D177" s="1040"/>
      <c r="E177" s="1040"/>
      <c r="F177" s="1040"/>
      <c r="G177" s="1040"/>
      <c r="H177" s="3065">
        <v>0</v>
      </c>
      <c r="I177" s="2618"/>
      <c r="J177" s="1539"/>
      <c r="K177" s="390"/>
      <c r="L177" s="1768"/>
      <c r="M177" s="1539">
        <v>26280</v>
      </c>
      <c r="N177" s="1539">
        <v>0</v>
      </c>
      <c r="O177" s="1539">
        <v>0</v>
      </c>
      <c r="P177" s="1507">
        <f t="shared" si="3"/>
        <v>26280</v>
      </c>
      <c r="Q177" s="2201">
        <v>43</v>
      </c>
      <c r="R177" s="2086"/>
    </row>
    <row r="178" spans="1:18">
      <c r="A178" s="2754">
        <v>44</v>
      </c>
      <c r="B178" s="1040" t="s">
        <v>5289</v>
      </c>
      <c r="C178" s="1040" t="s">
        <v>5208</v>
      </c>
      <c r="D178" s="1040"/>
      <c r="E178" s="1040"/>
      <c r="F178" s="1040"/>
      <c r="G178" s="1040"/>
      <c r="H178" s="3065">
        <v>0</v>
      </c>
      <c r="I178" s="2618"/>
      <c r="J178" s="1539"/>
      <c r="K178" s="390"/>
      <c r="L178" s="1768"/>
      <c r="M178" s="1539">
        <v>24071</v>
      </c>
      <c r="N178" s="1539">
        <v>0</v>
      </c>
      <c r="O178" s="1539">
        <v>0</v>
      </c>
      <c r="P178" s="1507">
        <f t="shared" si="3"/>
        <v>24071</v>
      </c>
      <c r="Q178" s="2201">
        <v>44</v>
      </c>
      <c r="R178" s="2086"/>
    </row>
    <row r="179" spans="1:18">
      <c r="A179" s="2754">
        <v>45</v>
      </c>
      <c r="B179" s="1040" t="s">
        <v>5290</v>
      </c>
      <c r="C179" s="1040" t="s">
        <v>5208</v>
      </c>
      <c r="D179" s="1040"/>
      <c r="E179" s="1040"/>
      <c r="F179" s="1040"/>
      <c r="G179" s="1040"/>
      <c r="H179" s="3065">
        <v>0</v>
      </c>
      <c r="I179" s="2618"/>
      <c r="J179" s="1539"/>
      <c r="K179" s="390"/>
      <c r="L179" s="1768"/>
      <c r="M179" s="1539">
        <v>0</v>
      </c>
      <c r="N179" s="1539">
        <v>0</v>
      </c>
      <c r="O179" s="1518">
        <v>0</v>
      </c>
      <c r="P179" s="1507">
        <f t="shared" si="3"/>
        <v>0</v>
      </c>
      <c r="Q179" s="2201">
        <v>45</v>
      </c>
      <c r="R179" s="2086"/>
    </row>
    <row r="180" spans="1:18">
      <c r="A180" s="2754">
        <v>46</v>
      </c>
      <c r="B180" s="1040" t="s">
        <v>5291</v>
      </c>
      <c r="C180" s="1040"/>
      <c r="D180" s="1040"/>
      <c r="E180" s="1040"/>
      <c r="F180" s="1040"/>
      <c r="G180" s="1040"/>
      <c r="H180" s="3065">
        <v>0</v>
      </c>
      <c r="I180" s="2618"/>
      <c r="J180" s="1539"/>
      <c r="K180" s="390"/>
      <c r="L180" s="1768"/>
      <c r="M180" s="1539">
        <v>1900000</v>
      </c>
      <c r="N180" s="1539">
        <v>0</v>
      </c>
      <c r="O180" s="1518">
        <v>0</v>
      </c>
      <c r="P180" s="1507">
        <f t="shared" si="3"/>
        <v>1900000</v>
      </c>
      <c r="Q180" s="2201">
        <v>46</v>
      </c>
      <c r="R180" s="2086"/>
    </row>
    <row r="181" spans="1:18">
      <c r="A181" s="2754">
        <v>47</v>
      </c>
      <c r="B181" s="1040" t="s">
        <v>5292</v>
      </c>
      <c r="C181" s="1040"/>
      <c r="D181" s="1040"/>
      <c r="E181" s="1040"/>
      <c r="F181" s="1040"/>
      <c r="G181" s="1040"/>
      <c r="H181" s="3065">
        <v>0</v>
      </c>
      <c r="I181" s="2618"/>
      <c r="J181" s="1539"/>
      <c r="K181" s="390"/>
      <c r="L181" s="1768"/>
      <c r="M181" s="1539">
        <v>0</v>
      </c>
      <c r="N181" s="1539">
        <v>0</v>
      </c>
      <c r="O181" s="1539">
        <v>94054355</v>
      </c>
      <c r="P181" s="1507">
        <f t="shared" si="3"/>
        <v>94054355</v>
      </c>
      <c r="Q181" s="2201">
        <v>47</v>
      </c>
      <c r="R181" s="2086"/>
    </row>
    <row r="182" spans="1:18">
      <c r="A182" s="2677">
        <v>48</v>
      </c>
      <c r="B182" s="1040" t="s">
        <v>5293</v>
      </c>
      <c r="C182" s="1040"/>
      <c r="D182" s="1040"/>
      <c r="E182" s="1040"/>
      <c r="F182" s="1040"/>
      <c r="G182" s="1040"/>
      <c r="H182" s="3065">
        <v>0</v>
      </c>
      <c r="I182" s="2618"/>
      <c r="J182" s="1539"/>
      <c r="K182" s="390"/>
      <c r="L182" s="1768"/>
      <c r="M182" s="1539">
        <v>0</v>
      </c>
      <c r="N182" s="1539">
        <v>0</v>
      </c>
      <c r="O182" s="1539">
        <v>0</v>
      </c>
      <c r="P182" s="1507">
        <f t="shared" si="3"/>
        <v>0</v>
      </c>
      <c r="Q182" s="2201">
        <v>48</v>
      </c>
      <c r="R182" s="2086"/>
    </row>
    <row r="183" spans="1:18">
      <c r="A183" s="2738">
        <v>49</v>
      </c>
      <c r="B183" s="76" t="s">
        <v>6678</v>
      </c>
      <c r="C183" s="1040"/>
      <c r="D183" s="1040"/>
      <c r="E183" s="1040"/>
      <c r="F183" s="1040"/>
      <c r="G183" s="1040"/>
      <c r="H183" s="3065">
        <v>0</v>
      </c>
      <c r="I183" s="2618"/>
      <c r="J183" s="1539"/>
      <c r="K183" s="390"/>
      <c r="L183" s="1768"/>
      <c r="M183" s="1539">
        <v>9728000</v>
      </c>
      <c r="N183" s="1539">
        <v>0</v>
      </c>
      <c r="O183" s="1539">
        <v>0</v>
      </c>
      <c r="P183" s="1507">
        <f t="shared" si="3"/>
        <v>9728000</v>
      </c>
      <c r="Q183" s="2201">
        <v>49</v>
      </c>
      <c r="R183" s="2086"/>
    </row>
    <row r="184" spans="1:18">
      <c r="A184" s="2738">
        <v>50</v>
      </c>
      <c r="B184" s="76" t="s">
        <v>5294</v>
      </c>
      <c r="C184" s="1040"/>
      <c r="D184" s="1040"/>
      <c r="E184" s="1040"/>
      <c r="F184" s="1040"/>
      <c r="G184" s="1040"/>
      <c r="H184" s="3065">
        <v>0</v>
      </c>
      <c r="I184" s="2618"/>
      <c r="J184" s="1539"/>
      <c r="K184" s="390"/>
      <c r="L184" s="1768"/>
      <c r="M184" s="1539">
        <v>9336000</v>
      </c>
      <c r="N184" s="1539">
        <v>0</v>
      </c>
      <c r="O184" s="1539">
        <v>0</v>
      </c>
      <c r="P184" s="1507">
        <f t="shared" si="3"/>
        <v>9336000</v>
      </c>
      <c r="Q184" s="2201">
        <v>50</v>
      </c>
      <c r="R184" s="246"/>
    </row>
    <row r="185" spans="1:18">
      <c r="A185" s="2738">
        <v>51</v>
      </c>
      <c r="B185" s="76" t="s">
        <v>5251</v>
      </c>
      <c r="C185" s="1040"/>
      <c r="D185" s="1040"/>
      <c r="E185" s="1040"/>
      <c r="F185" s="1040"/>
      <c r="G185" s="1040"/>
      <c r="H185" s="3065">
        <v>0</v>
      </c>
      <c r="I185" s="2618"/>
      <c r="J185" s="1539"/>
      <c r="K185" s="390"/>
      <c r="L185" s="1768"/>
      <c r="M185" s="1539">
        <v>0</v>
      </c>
      <c r="N185" s="1539">
        <v>0</v>
      </c>
      <c r="O185" s="1539">
        <v>0</v>
      </c>
      <c r="P185" s="1507">
        <f t="shared" si="3"/>
        <v>0</v>
      </c>
      <c r="Q185" s="2201">
        <v>51</v>
      </c>
      <c r="R185" s="246"/>
    </row>
    <row r="186" spans="1:18">
      <c r="A186" s="2738">
        <v>52</v>
      </c>
      <c r="B186" s="76" t="s">
        <v>4902</v>
      </c>
      <c r="C186" s="1040"/>
      <c r="D186" s="1040"/>
      <c r="E186" s="1040"/>
      <c r="F186" s="1040"/>
      <c r="G186" s="1040"/>
      <c r="H186" s="3065">
        <v>0</v>
      </c>
      <c r="I186" s="2618"/>
      <c r="J186" s="1539"/>
      <c r="K186" s="390"/>
      <c r="L186" s="1768"/>
      <c r="M186" s="1539">
        <v>0</v>
      </c>
      <c r="N186" s="1539">
        <v>0</v>
      </c>
      <c r="O186" s="1539">
        <v>0</v>
      </c>
      <c r="P186" s="1507">
        <f t="shared" si="3"/>
        <v>0</v>
      </c>
      <c r="Q186" s="2201">
        <v>52</v>
      </c>
      <c r="R186" s="246"/>
    </row>
    <row r="187" spans="1:18">
      <c r="A187" s="2738">
        <v>53</v>
      </c>
      <c r="B187" s="76" t="s">
        <v>6085</v>
      </c>
      <c r="C187" s="1040"/>
      <c r="D187" s="1040"/>
      <c r="E187" s="1040"/>
      <c r="F187" s="1040"/>
      <c r="G187" s="1040"/>
      <c r="H187" s="3066">
        <v>0</v>
      </c>
      <c r="I187" s="2618"/>
      <c r="J187" s="1539"/>
      <c r="K187" s="1445"/>
      <c r="L187" s="1445"/>
      <c r="M187" s="1539">
        <v>32868</v>
      </c>
      <c r="N187" s="1539">
        <v>0</v>
      </c>
      <c r="O187" s="1539">
        <v>0</v>
      </c>
      <c r="P187" s="1507">
        <f t="shared" si="3"/>
        <v>32868</v>
      </c>
      <c r="Q187" s="2201">
        <v>53</v>
      </c>
      <c r="R187" s="246"/>
    </row>
    <row r="188" spans="1:18" ht="15.75" thickBot="1">
      <c r="A188" s="2243">
        <v>54</v>
      </c>
      <c r="B188" s="2713" t="s">
        <v>2253</v>
      </c>
      <c r="C188" s="3067"/>
      <c r="D188" s="3067"/>
      <c r="E188" s="3067"/>
      <c r="F188" s="3067"/>
      <c r="G188" s="3067"/>
      <c r="H188" s="3068">
        <f>H56</f>
        <v>18010085</v>
      </c>
      <c r="I188" s="2395"/>
      <c r="J188" s="2362"/>
      <c r="K188" s="2362"/>
      <c r="L188" s="2362"/>
      <c r="M188" s="2362">
        <f>M56</f>
        <v>177375987</v>
      </c>
      <c r="N188" s="2362">
        <f>N56</f>
        <v>861454199</v>
      </c>
      <c r="O188" s="2362">
        <f>O56</f>
        <v>131713363</v>
      </c>
      <c r="P188" s="2362">
        <f>P56</f>
        <v>1170543549</v>
      </c>
      <c r="Q188" s="2397">
        <v>54</v>
      </c>
      <c r="R188" s="246"/>
    </row>
    <row r="189" spans="1:18">
      <c r="A189" s="246"/>
      <c r="B189" s="246"/>
      <c r="I189" s="260"/>
      <c r="J189" s="1538"/>
      <c r="K189" s="260"/>
      <c r="L189" s="260"/>
      <c r="M189" s="1491"/>
      <c r="N189" s="1491"/>
      <c r="O189" s="1491"/>
      <c r="P189" s="1491"/>
      <c r="Q189" s="246"/>
      <c r="R189" s="246"/>
    </row>
    <row r="190" spans="1:18">
      <c r="A190" s="17" t="s">
        <v>4503</v>
      </c>
      <c r="B190" s="17"/>
      <c r="C190" s="246"/>
      <c r="D190" s="246"/>
      <c r="I190" s="17" t="s">
        <v>4503</v>
      </c>
      <c r="J190" s="1536"/>
      <c r="K190" s="16"/>
      <c r="L190" s="16"/>
      <c r="M190" s="1500"/>
      <c r="N190" s="1500"/>
    </row>
    <row r="191" spans="1:18">
      <c r="A191" s="17" t="s">
        <v>5798</v>
      </c>
      <c r="B191" s="246"/>
      <c r="C191" s="246"/>
      <c r="D191" s="246"/>
      <c r="E191" s="246"/>
      <c r="F191" s="246"/>
      <c r="G191" s="246"/>
      <c r="H191" s="246"/>
      <c r="I191" s="3517" t="s">
        <v>1931</v>
      </c>
      <c r="J191" s="3517"/>
      <c r="K191" s="3517"/>
      <c r="L191" s="3517"/>
      <c r="M191" s="3517"/>
      <c r="N191" s="3517"/>
      <c r="O191" s="3517"/>
      <c r="P191" s="3517"/>
      <c r="Q191" s="3517"/>
      <c r="R191" s="16"/>
    </row>
    <row r="192" spans="1:18" ht="15.75" thickBot="1">
      <c r="A192" s="13" t="str">
        <f>'Data Sheet'!$C$25</f>
        <v xml:space="preserve">Niagara Mohawk Power Corporation </v>
      </c>
      <c r="E192" s="821" t="str">
        <f>'Data Sheet'!$C$40</f>
        <v>April 30, 2025</v>
      </c>
      <c r="H192" s="755" t="str">
        <f>'Data Sheet'!$C$38</f>
        <v>December 31, 2024</v>
      </c>
      <c r="I192" s="13" t="str">
        <f>'Data Sheet'!$C$25</f>
        <v xml:space="preserve">Niagara Mohawk Power Corporation </v>
      </c>
      <c r="J192" s="1538"/>
      <c r="M192" s="1491"/>
      <c r="N192" s="1491"/>
      <c r="O192" s="1543" t="str">
        <f>'Data Sheet'!$C$40</f>
        <v>April 30, 2025</v>
      </c>
      <c r="P192" s="2402"/>
      <c r="Q192" s="1898" t="str">
        <f>'Data Sheet'!$C$38</f>
        <v>December 31, 2024</v>
      </c>
      <c r="R192" s="1898"/>
    </row>
    <row r="193" spans="1:18">
      <c r="A193" s="2398"/>
      <c r="B193" s="2316"/>
      <c r="C193" s="2316"/>
      <c r="D193" s="2316"/>
      <c r="E193" s="2316"/>
      <c r="F193" s="2316"/>
      <c r="G193" s="2316"/>
      <c r="H193" s="2401"/>
      <c r="I193" s="1962"/>
      <c r="J193" s="2403"/>
      <c r="K193" s="2316"/>
      <c r="L193" s="2316"/>
      <c r="M193" s="2352"/>
      <c r="N193" s="2352"/>
      <c r="O193" s="2352"/>
      <c r="P193" s="2352"/>
      <c r="Q193" s="2401"/>
    </row>
    <row r="194" spans="1:18">
      <c r="A194" s="2741" t="s">
        <v>3598</v>
      </c>
      <c r="B194" s="16"/>
      <c r="C194" s="16"/>
      <c r="D194" s="16"/>
      <c r="E194" s="16"/>
      <c r="F194" s="16"/>
      <c r="G194" s="709"/>
      <c r="H194" s="2688"/>
      <c r="I194" s="2741" t="s">
        <v>3599</v>
      </c>
      <c r="J194" s="2404"/>
      <c r="K194" s="16"/>
      <c r="L194" s="16"/>
      <c r="M194" s="1561"/>
      <c r="N194" s="1561"/>
      <c r="O194" s="1561"/>
      <c r="P194" s="1561"/>
      <c r="Q194" s="2678"/>
      <c r="R194" s="13"/>
    </row>
    <row r="195" spans="1:18">
      <c r="A195" s="2741" t="s">
        <v>3600</v>
      </c>
      <c r="B195" s="16"/>
      <c r="C195" s="16"/>
      <c r="D195" s="16"/>
      <c r="E195" s="16"/>
      <c r="F195" s="16"/>
      <c r="G195" s="709"/>
      <c r="H195" s="2688"/>
      <c r="I195" s="2741" t="s">
        <v>3601</v>
      </c>
      <c r="J195" s="2404"/>
      <c r="K195" s="16"/>
      <c r="L195" s="16"/>
      <c r="M195" s="1561"/>
      <c r="N195" s="1561"/>
      <c r="O195" s="1561"/>
      <c r="P195" s="1561"/>
      <c r="Q195" s="2678"/>
      <c r="R195" s="13"/>
    </row>
    <row r="196" spans="1:18">
      <c r="A196" s="2752"/>
      <c r="B196" s="719"/>
      <c r="C196" s="719"/>
      <c r="D196" s="719"/>
      <c r="E196" s="719"/>
      <c r="F196" s="719"/>
      <c r="H196" s="2683"/>
      <c r="I196" s="2199"/>
      <c r="J196" s="1537"/>
      <c r="K196" s="719"/>
      <c r="L196" s="719"/>
      <c r="M196" s="1507"/>
      <c r="N196" s="1507"/>
      <c r="O196" s="1507"/>
      <c r="P196" s="1507"/>
      <c r="Q196" s="2399"/>
    </row>
    <row r="197" spans="1:18">
      <c r="A197" s="2239"/>
      <c r="B197" s="87"/>
      <c r="C197" s="83"/>
      <c r="D197" s="81"/>
      <c r="E197" s="81"/>
      <c r="F197" s="3689" t="s">
        <v>4455</v>
      </c>
      <c r="G197" s="3690"/>
      <c r="H197" s="2216" t="s">
        <v>3497</v>
      </c>
      <c r="I197" s="2741" t="s">
        <v>3497</v>
      </c>
      <c r="J197" s="1534"/>
      <c r="K197" s="190" t="s">
        <v>1914</v>
      </c>
      <c r="L197" s="1212"/>
      <c r="M197" s="1492" t="s">
        <v>1915</v>
      </c>
      <c r="N197" s="1492"/>
      <c r="O197" s="1492"/>
      <c r="P197" s="1492"/>
      <c r="Q197" s="2059"/>
      <c r="R197" s="13"/>
    </row>
    <row r="198" spans="1:18">
      <c r="A198" s="2057"/>
      <c r="B198" s="247" t="s">
        <v>1916</v>
      </c>
      <c r="C198" s="80"/>
      <c r="D198" s="247" t="s">
        <v>1917</v>
      </c>
      <c r="E198" s="247" t="s">
        <v>3491</v>
      </c>
      <c r="F198" s="2751" t="s">
        <v>3491</v>
      </c>
      <c r="G198" s="2668" t="s">
        <v>3491</v>
      </c>
      <c r="H198" s="2200" t="s">
        <v>4084</v>
      </c>
      <c r="I198" s="2741" t="s">
        <v>4084</v>
      </c>
      <c r="J198" s="1534"/>
      <c r="K198" s="80" t="s">
        <v>1746</v>
      </c>
      <c r="L198" s="80"/>
      <c r="M198" s="1517" t="s">
        <v>1918</v>
      </c>
      <c r="N198" s="1517" t="s">
        <v>1919</v>
      </c>
      <c r="O198" s="1543" t="s">
        <v>2252</v>
      </c>
      <c r="P198" s="1473"/>
      <c r="Q198" s="2224"/>
      <c r="R198" s="13"/>
    </row>
    <row r="199" spans="1:18">
      <c r="A199" s="2057"/>
      <c r="B199" s="247" t="s">
        <v>1920</v>
      </c>
      <c r="C199" s="247" t="s">
        <v>3493</v>
      </c>
      <c r="D199" s="247" t="s">
        <v>3494</v>
      </c>
      <c r="E199" s="247" t="s">
        <v>3495</v>
      </c>
      <c r="F199" s="2751" t="s">
        <v>3496</v>
      </c>
      <c r="G199" s="2668" t="s">
        <v>3496</v>
      </c>
      <c r="H199" s="2200" t="s">
        <v>4086</v>
      </c>
      <c r="I199" s="2741" t="s">
        <v>4088</v>
      </c>
      <c r="J199" s="1534"/>
      <c r="K199" s="247" t="s">
        <v>3497</v>
      </c>
      <c r="L199" s="247" t="s">
        <v>3497</v>
      </c>
      <c r="M199" s="1517" t="s">
        <v>504</v>
      </c>
      <c r="N199" s="1517" t="s">
        <v>504</v>
      </c>
      <c r="O199" s="1543" t="s">
        <v>504</v>
      </c>
      <c r="P199" s="1477" t="s">
        <v>1921</v>
      </c>
      <c r="Q199" s="2200" t="s">
        <v>1922</v>
      </c>
      <c r="R199" s="246"/>
    </row>
    <row r="200" spans="1:18" ht="15.75" thickBot="1">
      <c r="A200" s="2243" t="s">
        <v>1686</v>
      </c>
      <c r="B200" s="2392" t="s">
        <v>1923</v>
      </c>
      <c r="C200" s="2392" t="s">
        <v>3503</v>
      </c>
      <c r="D200" s="2392" t="s">
        <v>3504</v>
      </c>
      <c r="E200" s="2392" t="s">
        <v>1918</v>
      </c>
      <c r="F200" s="2296" t="s">
        <v>3506</v>
      </c>
      <c r="G200" s="2668" t="s">
        <v>3507</v>
      </c>
      <c r="H200" s="2200" t="s">
        <v>4085</v>
      </c>
      <c r="I200" s="2741" t="s">
        <v>4089</v>
      </c>
      <c r="J200" s="1534"/>
      <c r="K200" s="247" t="s">
        <v>1359</v>
      </c>
      <c r="L200" s="247" t="s">
        <v>1925</v>
      </c>
      <c r="M200" s="1517" t="s">
        <v>3509</v>
      </c>
      <c r="N200" s="1517" t="s">
        <v>3509</v>
      </c>
      <c r="O200" s="1543" t="s">
        <v>3509</v>
      </c>
      <c r="P200" s="1477" t="s">
        <v>1926</v>
      </c>
      <c r="Q200" s="2200" t="s">
        <v>1689</v>
      </c>
      <c r="R200" s="246"/>
    </row>
    <row r="201" spans="1:18">
      <c r="A201" s="2738" t="s">
        <v>1689</v>
      </c>
      <c r="B201" s="344" t="s">
        <v>2935</v>
      </c>
      <c r="C201" s="344" t="s">
        <v>2936</v>
      </c>
      <c r="D201" s="344" t="s">
        <v>2937</v>
      </c>
      <c r="E201" s="344" t="s">
        <v>2938</v>
      </c>
      <c r="F201" s="344" t="s">
        <v>2268</v>
      </c>
      <c r="G201" s="1257" t="s">
        <v>2269</v>
      </c>
      <c r="H201" s="2201" t="s">
        <v>2270</v>
      </c>
      <c r="I201" s="2677"/>
      <c r="J201" s="1512" t="s">
        <v>4087</v>
      </c>
      <c r="K201" s="344" t="s">
        <v>2271</v>
      </c>
      <c r="L201" s="344" t="s">
        <v>2272</v>
      </c>
      <c r="M201" s="1506" t="s">
        <v>2273</v>
      </c>
      <c r="N201" s="1506" t="s">
        <v>2274</v>
      </c>
      <c r="O201" s="1541" t="s">
        <v>2275</v>
      </c>
      <c r="P201" s="1544" t="s">
        <v>168</v>
      </c>
      <c r="Q201" s="2201"/>
      <c r="R201" s="246"/>
    </row>
    <row r="202" spans="1:18">
      <c r="A202" s="2738">
        <v>1</v>
      </c>
      <c r="B202" s="101" t="s">
        <v>5295</v>
      </c>
      <c r="C202" s="101"/>
      <c r="D202" s="101"/>
      <c r="E202" s="101"/>
      <c r="F202" s="101"/>
      <c r="G202" s="1445"/>
      <c r="H202" s="2201"/>
      <c r="I202" s="2618"/>
      <c r="J202" s="1512"/>
      <c r="K202" s="390"/>
      <c r="L202" s="390"/>
      <c r="M202" s="1512"/>
      <c r="N202" s="1512"/>
      <c r="O202" s="1512"/>
      <c r="P202" s="1507">
        <f t="shared" ref="P202:P234" si="4">M202+N202+O202</f>
        <v>0</v>
      </c>
      <c r="Q202" s="2201">
        <v>1</v>
      </c>
      <c r="R202" s="246"/>
    </row>
    <row r="203" spans="1:18">
      <c r="A203" s="2738">
        <v>2</v>
      </c>
      <c r="B203" s="101" t="s">
        <v>7021</v>
      </c>
      <c r="C203" s="101"/>
      <c r="D203" s="101"/>
      <c r="E203" s="101"/>
      <c r="F203" s="101"/>
      <c r="G203" s="1445"/>
      <c r="H203" s="2162"/>
      <c r="I203" s="2618"/>
      <c r="J203" s="1512"/>
      <c r="K203" s="390"/>
      <c r="L203" s="390"/>
      <c r="M203" s="1518"/>
      <c r="N203" s="1512"/>
      <c r="O203" s="1518">
        <v>-28460740</v>
      </c>
      <c r="P203" s="1507">
        <f t="shared" si="4"/>
        <v>-28460740</v>
      </c>
      <c r="Q203" s="2201">
        <v>2</v>
      </c>
      <c r="R203" s="246"/>
    </row>
    <row r="204" spans="1:18">
      <c r="A204" s="2738">
        <v>3</v>
      </c>
      <c r="B204" s="101"/>
      <c r="C204" s="101"/>
      <c r="D204" s="101"/>
      <c r="E204" s="101"/>
      <c r="F204" s="101"/>
      <c r="G204" s="1445"/>
      <c r="H204" s="2162"/>
      <c r="I204" s="2618"/>
      <c r="J204" s="1512"/>
      <c r="K204" s="390"/>
      <c r="L204" s="390"/>
      <c r="M204" s="1512"/>
      <c r="N204" s="1518"/>
      <c r="O204" s="1518"/>
      <c r="P204" s="1507">
        <f t="shared" si="4"/>
        <v>0</v>
      </c>
      <c r="Q204" s="2201">
        <v>3</v>
      </c>
      <c r="R204" s="246"/>
    </row>
    <row r="205" spans="1:18">
      <c r="A205" s="2738">
        <v>4</v>
      </c>
      <c r="B205" s="101"/>
      <c r="C205" s="101"/>
      <c r="D205" s="101"/>
      <c r="E205" s="101"/>
      <c r="F205" s="101"/>
      <c r="G205" s="1445"/>
      <c r="H205" s="2506"/>
      <c r="I205" s="2618"/>
      <c r="J205" s="1512"/>
      <c r="K205" s="390"/>
      <c r="L205" s="390"/>
      <c r="M205" s="1512"/>
      <c r="N205" s="1518"/>
      <c r="O205" s="1512"/>
      <c r="P205" s="1507">
        <f t="shared" si="4"/>
        <v>0</v>
      </c>
      <c r="Q205" s="2201">
        <v>4</v>
      </c>
      <c r="R205" s="246"/>
    </row>
    <row r="206" spans="1:18">
      <c r="A206" s="2738">
        <v>5</v>
      </c>
      <c r="B206" s="101"/>
      <c r="C206" s="101"/>
      <c r="D206" s="101"/>
      <c r="E206" s="101"/>
      <c r="F206" s="101"/>
      <c r="G206" s="1445"/>
      <c r="H206" s="2162"/>
      <c r="I206" s="2618"/>
      <c r="J206" s="1512"/>
      <c r="K206" s="390"/>
      <c r="L206" s="390"/>
      <c r="M206" s="1512"/>
      <c r="N206" s="1518"/>
      <c r="O206" s="1512"/>
      <c r="P206" s="1507">
        <f t="shared" si="4"/>
        <v>0</v>
      </c>
      <c r="Q206" s="2201">
        <v>5</v>
      </c>
      <c r="R206" s="246"/>
    </row>
    <row r="207" spans="1:18">
      <c r="A207" s="2738">
        <v>6</v>
      </c>
      <c r="B207" s="101"/>
      <c r="C207" s="101"/>
      <c r="D207" s="101"/>
      <c r="E207" s="101"/>
      <c r="F207" s="101"/>
      <c r="G207" s="1445"/>
      <c r="H207" s="2162"/>
      <c r="I207" s="2618"/>
      <c r="J207" s="1512"/>
      <c r="K207" s="390"/>
      <c r="L207" s="390"/>
      <c r="M207" s="1512"/>
      <c r="N207" s="1512"/>
      <c r="O207" s="1512"/>
      <c r="P207" s="1507">
        <f t="shared" si="4"/>
        <v>0</v>
      </c>
      <c r="Q207" s="2201">
        <v>6</v>
      </c>
      <c r="R207" s="2086"/>
    </row>
    <row r="208" spans="1:18">
      <c r="A208" s="2738">
        <v>7</v>
      </c>
      <c r="B208" s="101"/>
      <c r="C208" s="101"/>
      <c r="D208" s="101"/>
      <c r="E208" s="101"/>
      <c r="F208" s="101"/>
      <c r="G208" s="1445"/>
      <c r="H208" s="2162"/>
      <c r="I208" s="2618"/>
      <c r="J208" s="1665"/>
      <c r="K208" s="390"/>
      <c r="L208" s="390"/>
      <c r="M208" s="1512"/>
      <c r="N208" s="1512"/>
      <c r="O208" s="1512"/>
      <c r="P208" s="1507">
        <f t="shared" si="4"/>
        <v>0</v>
      </c>
      <c r="Q208" s="2201">
        <v>7</v>
      </c>
      <c r="R208" s="2086"/>
    </row>
    <row r="209" spans="1:18">
      <c r="A209" s="2738">
        <v>8</v>
      </c>
      <c r="B209" s="101"/>
      <c r="C209" s="101"/>
      <c r="D209" s="101"/>
      <c r="E209" s="101"/>
      <c r="F209" s="101"/>
      <c r="G209" s="1445"/>
      <c r="H209" s="2162"/>
      <c r="I209" s="2618"/>
      <c r="J209" s="1665"/>
      <c r="K209" s="390"/>
      <c r="L209" s="390"/>
      <c r="M209" s="1518"/>
      <c r="N209" s="1512"/>
      <c r="O209" s="1512"/>
      <c r="P209" s="1507">
        <f t="shared" si="4"/>
        <v>0</v>
      </c>
      <c r="Q209" s="2201">
        <v>8</v>
      </c>
      <c r="R209" s="2086"/>
    </row>
    <row r="210" spans="1:18">
      <c r="A210" s="2738">
        <v>9</v>
      </c>
      <c r="B210" s="101"/>
      <c r="C210" s="101"/>
      <c r="D210" s="101"/>
      <c r="E210" s="101"/>
      <c r="F210" s="101"/>
      <c r="G210" s="1445"/>
      <c r="H210" s="2162"/>
      <c r="I210" s="2618"/>
      <c r="J210" s="1512"/>
      <c r="K210" s="390"/>
      <c r="L210" s="390"/>
      <c r="M210" s="1518"/>
      <c r="N210" s="1512"/>
      <c r="O210" s="1512"/>
      <c r="P210" s="1507"/>
      <c r="Q210" s="2201">
        <v>9</v>
      </c>
      <c r="R210" s="2086"/>
    </row>
    <row r="211" spans="1:18">
      <c r="A211" s="2738">
        <v>10</v>
      </c>
      <c r="B211" s="101"/>
      <c r="C211" s="101"/>
      <c r="D211" s="101"/>
      <c r="E211" s="101"/>
      <c r="F211" s="101"/>
      <c r="G211" s="1445"/>
      <c r="H211" s="2506"/>
      <c r="I211" s="2618"/>
      <c r="J211" s="1512"/>
      <c r="K211" s="390"/>
      <c r="L211" s="390"/>
      <c r="M211" s="1512"/>
      <c r="N211" s="1512"/>
      <c r="O211" s="1512"/>
      <c r="P211" s="1507"/>
      <c r="Q211" s="2201">
        <v>10</v>
      </c>
      <c r="R211" s="2086"/>
    </row>
    <row r="212" spans="1:18">
      <c r="A212" s="2738">
        <v>11</v>
      </c>
      <c r="B212" s="101"/>
      <c r="C212" s="101"/>
      <c r="D212" s="101"/>
      <c r="E212" s="101"/>
      <c r="F212" s="101"/>
      <c r="G212" s="1445"/>
      <c r="H212" s="2162"/>
      <c r="I212" s="2618"/>
      <c r="J212" s="1512"/>
      <c r="K212" s="390"/>
      <c r="L212" s="390"/>
      <c r="M212" s="1512"/>
      <c r="N212" s="1512"/>
      <c r="O212" s="1512"/>
      <c r="P212" s="1507">
        <f t="shared" si="4"/>
        <v>0</v>
      </c>
      <c r="Q212" s="2201">
        <v>11</v>
      </c>
      <c r="R212" s="2086"/>
    </row>
    <row r="213" spans="1:18">
      <c r="A213" s="2738">
        <v>12</v>
      </c>
      <c r="B213" s="101"/>
      <c r="C213" s="101"/>
      <c r="D213" s="101"/>
      <c r="E213" s="101"/>
      <c r="F213" s="101"/>
      <c r="G213" s="1445"/>
      <c r="H213" s="2162"/>
      <c r="I213" s="2618"/>
      <c r="J213" s="1512"/>
      <c r="K213" s="390"/>
      <c r="L213" s="390"/>
      <c r="M213" s="1512"/>
      <c r="N213" s="1512"/>
      <c r="O213" s="1512"/>
      <c r="P213" s="1507">
        <f t="shared" si="4"/>
        <v>0</v>
      </c>
      <c r="Q213" s="2201">
        <v>12</v>
      </c>
      <c r="R213" s="2086"/>
    </row>
    <row r="214" spans="1:18">
      <c r="A214" s="2738">
        <v>13</v>
      </c>
      <c r="B214" s="101"/>
      <c r="C214" s="101"/>
      <c r="D214" s="101"/>
      <c r="E214" s="101"/>
      <c r="F214" s="101"/>
      <c r="G214" s="1445"/>
      <c r="H214" s="2162"/>
      <c r="I214" s="2618"/>
      <c r="J214" s="1512"/>
      <c r="K214" s="390"/>
      <c r="L214" s="390"/>
      <c r="M214" s="1512"/>
      <c r="N214" s="1512"/>
      <c r="O214" s="1512"/>
      <c r="P214" s="1507">
        <f t="shared" si="4"/>
        <v>0</v>
      </c>
      <c r="Q214" s="2201">
        <v>13</v>
      </c>
      <c r="R214" s="2086"/>
    </row>
    <row r="215" spans="1:18">
      <c r="A215" s="2738">
        <v>14</v>
      </c>
      <c r="B215" s="101"/>
      <c r="C215" s="101"/>
      <c r="D215" s="101"/>
      <c r="E215" s="101"/>
      <c r="F215" s="101"/>
      <c r="G215" s="1445"/>
      <c r="H215" s="2162"/>
      <c r="I215" s="2618"/>
      <c r="J215" s="1512"/>
      <c r="K215" s="390"/>
      <c r="L215" s="390"/>
      <c r="M215" s="1518"/>
      <c r="N215" s="1518"/>
      <c r="O215" s="1518"/>
      <c r="P215" s="1507">
        <f t="shared" si="4"/>
        <v>0</v>
      </c>
      <c r="Q215" s="2201">
        <v>14</v>
      </c>
      <c r="R215" s="2086"/>
    </row>
    <row r="216" spans="1:18">
      <c r="A216" s="2738">
        <v>15</v>
      </c>
      <c r="B216" s="101"/>
      <c r="C216" s="101"/>
      <c r="D216" s="101"/>
      <c r="E216" s="101"/>
      <c r="F216" s="101"/>
      <c r="G216" s="1445"/>
      <c r="H216" s="2162"/>
      <c r="I216" s="2618"/>
      <c r="J216" s="1512"/>
      <c r="K216" s="390"/>
      <c r="L216" s="390"/>
      <c r="M216" s="1518"/>
      <c r="N216" s="1518"/>
      <c r="O216" s="1518"/>
      <c r="P216" s="1507">
        <f t="shared" si="4"/>
        <v>0</v>
      </c>
      <c r="Q216" s="2201">
        <v>15</v>
      </c>
      <c r="R216" s="2086"/>
    </row>
    <row r="217" spans="1:18">
      <c r="A217" s="2738">
        <v>16</v>
      </c>
      <c r="B217" s="101"/>
      <c r="C217" s="101"/>
      <c r="D217" s="101"/>
      <c r="E217" s="101"/>
      <c r="F217" s="101"/>
      <c r="G217" s="1445"/>
      <c r="H217" s="2506"/>
      <c r="I217" s="2618"/>
      <c r="J217" s="1512"/>
      <c r="K217" s="390"/>
      <c r="L217" s="390"/>
      <c r="M217" s="1518"/>
      <c r="N217" s="1518"/>
      <c r="O217" s="1518"/>
      <c r="P217" s="1507">
        <f t="shared" si="4"/>
        <v>0</v>
      </c>
      <c r="Q217" s="2201">
        <v>16</v>
      </c>
      <c r="R217" s="2086"/>
    </row>
    <row r="218" spans="1:18">
      <c r="A218" s="2738">
        <v>17</v>
      </c>
      <c r="B218" s="101"/>
      <c r="C218" s="101"/>
      <c r="D218" s="101"/>
      <c r="E218" s="101"/>
      <c r="F218" s="101"/>
      <c r="G218" s="1445"/>
      <c r="H218" s="2162"/>
      <c r="I218" s="2618"/>
      <c r="J218" s="1512"/>
      <c r="K218" s="390"/>
      <c r="L218" s="390"/>
      <c r="M218" s="1518"/>
      <c r="N218" s="1518"/>
      <c r="O218" s="1518"/>
      <c r="P218" s="1507">
        <f t="shared" si="4"/>
        <v>0</v>
      </c>
      <c r="Q218" s="2201">
        <v>17</v>
      </c>
      <c r="R218" s="2086"/>
    </row>
    <row r="219" spans="1:18">
      <c r="A219" s="2738">
        <v>18</v>
      </c>
      <c r="B219" s="101"/>
      <c r="C219" s="101"/>
      <c r="D219" s="101"/>
      <c r="E219" s="101"/>
      <c r="F219" s="101"/>
      <c r="G219" s="1445"/>
      <c r="H219" s="2162"/>
      <c r="I219" s="2618"/>
      <c r="J219" s="1512"/>
      <c r="K219" s="390"/>
      <c r="L219" s="390"/>
      <c r="M219" s="1518"/>
      <c r="N219" s="1518"/>
      <c r="O219" s="1518"/>
      <c r="P219" s="1507">
        <f t="shared" si="4"/>
        <v>0</v>
      </c>
      <c r="Q219" s="2201">
        <v>18</v>
      </c>
      <c r="R219" s="2086"/>
    </row>
    <row r="220" spans="1:18">
      <c r="A220" s="2738">
        <v>19</v>
      </c>
      <c r="B220" s="101"/>
      <c r="C220" s="101"/>
      <c r="D220" s="101"/>
      <c r="E220" s="101"/>
      <c r="F220" s="101"/>
      <c r="G220" s="1445"/>
      <c r="H220" s="2162"/>
      <c r="I220" s="2618"/>
      <c r="J220" s="1512"/>
      <c r="K220" s="390"/>
      <c r="L220" s="390"/>
      <c r="M220" s="1518"/>
      <c r="N220" s="1518"/>
      <c r="O220" s="1518"/>
      <c r="P220" s="1507">
        <f t="shared" si="4"/>
        <v>0</v>
      </c>
      <c r="Q220" s="2201">
        <v>19</v>
      </c>
      <c r="R220" s="2086"/>
    </row>
    <row r="221" spans="1:18">
      <c r="A221" s="2738">
        <v>20</v>
      </c>
      <c r="B221" s="101"/>
      <c r="C221" s="101"/>
      <c r="D221" s="101"/>
      <c r="E221" s="101"/>
      <c r="F221" s="101"/>
      <c r="G221" s="1445"/>
      <c r="H221" s="2162"/>
      <c r="I221" s="2618"/>
      <c r="J221" s="1512"/>
      <c r="K221" s="390"/>
      <c r="L221" s="390"/>
      <c r="M221" s="1518"/>
      <c r="N221" s="1518"/>
      <c r="O221" s="1518"/>
      <c r="P221" s="1507">
        <f t="shared" si="4"/>
        <v>0</v>
      </c>
      <c r="Q221" s="2201">
        <v>20</v>
      </c>
      <c r="R221" s="2086"/>
    </row>
    <row r="222" spans="1:18">
      <c r="A222" s="2738">
        <v>21</v>
      </c>
      <c r="B222" s="101"/>
      <c r="C222" s="101"/>
      <c r="D222" s="101"/>
      <c r="E222" s="101"/>
      <c r="F222" s="101"/>
      <c r="G222" s="1445"/>
      <c r="H222" s="2162"/>
      <c r="I222" s="2618"/>
      <c r="J222" s="1512"/>
      <c r="K222" s="390"/>
      <c r="L222" s="390"/>
      <c r="M222" s="1518"/>
      <c r="N222" s="1518"/>
      <c r="O222" s="1518"/>
      <c r="P222" s="1507">
        <f t="shared" si="4"/>
        <v>0</v>
      </c>
      <c r="Q222" s="2201">
        <v>21</v>
      </c>
      <c r="R222" s="2086"/>
    </row>
    <row r="223" spans="1:18">
      <c r="A223" s="2738">
        <v>22</v>
      </c>
      <c r="B223" s="101"/>
      <c r="C223" s="101"/>
      <c r="D223" s="101"/>
      <c r="E223" s="101"/>
      <c r="F223" s="101"/>
      <c r="G223" s="1445"/>
      <c r="H223" s="2506"/>
      <c r="I223" s="2618"/>
      <c r="J223" s="1512"/>
      <c r="K223" s="390"/>
      <c r="L223" s="390"/>
      <c r="M223" s="1518"/>
      <c r="N223" s="1518"/>
      <c r="O223" s="1518"/>
      <c r="P223" s="1507">
        <f t="shared" si="4"/>
        <v>0</v>
      </c>
      <c r="Q223" s="2201">
        <v>22</v>
      </c>
      <c r="R223" s="2086"/>
    </row>
    <row r="224" spans="1:18">
      <c r="A224" s="2738">
        <v>23</v>
      </c>
      <c r="B224" s="101"/>
      <c r="C224" s="101"/>
      <c r="D224" s="101"/>
      <c r="E224" s="101"/>
      <c r="F224" s="101"/>
      <c r="G224" s="1445"/>
      <c r="H224" s="2162"/>
      <c r="I224" s="2618"/>
      <c r="J224" s="1512"/>
      <c r="K224" s="390"/>
      <c r="L224" s="390"/>
      <c r="M224" s="1518"/>
      <c r="N224" s="1518"/>
      <c r="O224" s="1518"/>
      <c r="P224" s="1507">
        <f t="shared" si="4"/>
        <v>0</v>
      </c>
      <c r="Q224" s="2201">
        <v>23</v>
      </c>
      <c r="R224" s="2086"/>
    </row>
    <row r="225" spans="1:18">
      <c r="A225" s="2738">
        <v>24</v>
      </c>
      <c r="B225" s="101"/>
      <c r="C225" s="101"/>
      <c r="D225" s="101"/>
      <c r="E225" s="101"/>
      <c r="F225" s="101"/>
      <c r="G225" s="1445"/>
      <c r="H225" s="2162"/>
      <c r="I225" s="2618"/>
      <c r="J225" s="1512"/>
      <c r="K225" s="390"/>
      <c r="L225" s="390"/>
      <c r="M225" s="1518"/>
      <c r="N225" s="1518"/>
      <c r="O225" s="1518"/>
      <c r="P225" s="1507">
        <f t="shared" si="4"/>
        <v>0</v>
      </c>
      <c r="Q225" s="2201">
        <v>24</v>
      </c>
      <c r="R225" s="2086"/>
    </row>
    <row r="226" spans="1:18">
      <c r="A226" s="2738">
        <v>25</v>
      </c>
      <c r="B226" s="101"/>
      <c r="C226" s="101"/>
      <c r="D226" s="101"/>
      <c r="E226" s="101"/>
      <c r="F226" s="101"/>
      <c r="G226" s="1445"/>
      <c r="H226" s="2162"/>
      <c r="I226" s="2618"/>
      <c r="J226" s="1512"/>
      <c r="K226" s="390"/>
      <c r="L226" s="390"/>
      <c r="M226" s="1518"/>
      <c r="N226" s="1518"/>
      <c r="O226" s="1518"/>
      <c r="P226" s="1507">
        <f t="shared" si="4"/>
        <v>0</v>
      </c>
      <c r="Q226" s="2201">
        <v>25</v>
      </c>
      <c r="R226" s="2086"/>
    </row>
    <row r="227" spans="1:18">
      <c r="A227" s="2738">
        <v>26</v>
      </c>
      <c r="B227" s="101"/>
      <c r="C227" s="101"/>
      <c r="D227" s="101"/>
      <c r="E227" s="101"/>
      <c r="F227" s="101"/>
      <c r="G227" s="1445"/>
      <c r="H227" s="2162"/>
      <c r="I227" s="2618"/>
      <c r="J227" s="1512"/>
      <c r="K227" s="390"/>
      <c r="L227" s="390"/>
      <c r="M227" s="1518"/>
      <c r="N227" s="1518"/>
      <c r="O227" s="1518"/>
      <c r="P227" s="1507">
        <f t="shared" si="4"/>
        <v>0</v>
      </c>
      <c r="Q227" s="2201">
        <v>26</v>
      </c>
      <c r="R227" s="2086"/>
    </row>
    <row r="228" spans="1:18">
      <c r="A228" s="2738">
        <v>27</v>
      </c>
      <c r="B228" s="101"/>
      <c r="C228" s="101"/>
      <c r="D228" s="101"/>
      <c r="E228" s="101"/>
      <c r="F228" s="101"/>
      <c r="G228" s="1445"/>
      <c r="H228" s="2162"/>
      <c r="I228" s="2618"/>
      <c r="J228" s="1512"/>
      <c r="K228" s="390"/>
      <c r="L228" s="390"/>
      <c r="M228" s="1518"/>
      <c r="N228" s="1518"/>
      <c r="O228" s="1518"/>
      <c r="P228" s="1507">
        <f t="shared" si="4"/>
        <v>0</v>
      </c>
      <c r="Q228" s="2201">
        <v>27</v>
      </c>
      <c r="R228" s="2086"/>
    </row>
    <row r="229" spans="1:18">
      <c r="A229" s="2738">
        <v>28</v>
      </c>
      <c r="B229" s="101"/>
      <c r="C229" s="101"/>
      <c r="D229" s="101"/>
      <c r="E229" s="101"/>
      <c r="F229" s="101"/>
      <c r="G229" s="1445"/>
      <c r="H229" s="2506"/>
      <c r="I229" s="2618"/>
      <c r="J229" s="1512"/>
      <c r="K229" s="390"/>
      <c r="L229" s="390"/>
      <c r="M229" s="1518"/>
      <c r="N229" s="1518"/>
      <c r="O229" s="1518"/>
      <c r="P229" s="1507">
        <f t="shared" si="4"/>
        <v>0</v>
      </c>
      <c r="Q229" s="2201">
        <v>28</v>
      </c>
      <c r="R229" s="2086"/>
    </row>
    <row r="230" spans="1:18">
      <c r="A230" s="2738">
        <v>29</v>
      </c>
      <c r="B230" s="101"/>
      <c r="C230" s="101"/>
      <c r="D230" s="101"/>
      <c r="E230" s="101"/>
      <c r="F230" s="101"/>
      <c r="G230" s="1445"/>
      <c r="H230" s="2162"/>
      <c r="I230" s="2618"/>
      <c r="J230" s="1512"/>
      <c r="K230" s="390"/>
      <c r="L230" s="390"/>
      <c r="M230" s="1518"/>
      <c r="N230" s="1518"/>
      <c r="O230" s="1518"/>
      <c r="P230" s="1507">
        <f t="shared" si="4"/>
        <v>0</v>
      </c>
      <c r="Q230" s="2201">
        <v>29</v>
      </c>
      <c r="R230" s="246"/>
    </row>
    <row r="231" spans="1:18">
      <c r="A231" s="2738">
        <v>30</v>
      </c>
      <c r="B231" s="101"/>
      <c r="C231" s="101"/>
      <c r="D231" s="101"/>
      <c r="E231" s="101"/>
      <c r="F231" s="101"/>
      <c r="G231" s="1445"/>
      <c r="H231" s="2162"/>
      <c r="I231" s="2618"/>
      <c r="J231" s="1512"/>
      <c r="K231" s="390"/>
      <c r="L231" s="390"/>
      <c r="M231" s="1518"/>
      <c r="N231" s="1518"/>
      <c r="O231" s="1518"/>
      <c r="P231" s="1507">
        <f t="shared" si="4"/>
        <v>0</v>
      </c>
      <c r="Q231" s="2201">
        <v>30</v>
      </c>
      <c r="R231" s="246"/>
    </row>
    <row r="232" spans="1:18">
      <c r="A232" s="2738">
        <v>31</v>
      </c>
      <c r="B232" s="101"/>
      <c r="C232" s="101"/>
      <c r="D232" s="101"/>
      <c r="E232" s="101"/>
      <c r="F232" s="101"/>
      <c r="G232" s="1445"/>
      <c r="H232" s="2162"/>
      <c r="I232" s="2618"/>
      <c r="J232" s="1512"/>
      <c r="K232" s="390"/>
      <c r="L232" s="390"/>
      <c r="M232" s="1518"/>
      <c r="N232" s="1518"/>
      <c r="O232" s="1518"/>
      <c r="P232" s="1507">
        <f t="shared" si="4"/>
        <v>0</v>
      </c>
      <c r="Q232" s="2201">
        <v>31</v>
      </c>
      <c r="R232" s="246"/>
    </row>
    <row r="233" spans="1:18">
      <c r="A233" s="2738">
        <v>32</v>
      </c>
      <c r="B233" s="101"/>
      <c r="C233" s="101"/>
      <c r="D233" s="101"/>
      <c r="E233" s="101"/>
      <c r="F233" s="101"/>
      <c r="G233" s="1445"/>
      <c r="H233" s="2162"/>
      <c r="I233" s="2618"/>
      <c r="J233" s="1512"/>
      <c r="K233" s="390"/>
      <c r="L233" s="390"/>
      <c r="M233" s="1518"/>
      <c r="N233" s="1518"/>
      <c r="O233" s="1518"/>
      <c r="P233" s="1507">
        <f t="shared" si="4"/>
        <v>0</v>
      </c>
      <c r="Q233" s="2201">
        <v>32</v>
      </c>
      <c r="R233" s="246"/>
    </row>
    <row r="234" spans="1:18">
      <c r="A234" s="2738">
        <v>33</v>
      </c>
      <c r="B234" s="101"/>
      <c r="C234" s="101"/>
      <c r="D234" s="101"/>
      <c r="E234" s="101"/>
      <c r="F234" s="101"/>
      <c r="G234" s="1445"/>
      <c r="H234" s="2162"/>
      <c r="I234" s="2618"/>
      <c r="J234" s="1512"/>
      <c r="K234" s="390"/>
      <c r="L234" s="390"/>
      <c r="M234" s="1518"/>
      <c r="N234" s="1518"/>
      <c r="O234" s="1518"/>
      <c r="P234" s="1507">
        <f t="shared" si="4"/>
        <v>0</v>
      </c>
      <c r="Q234" s="2201">
        <v>33</v>
      </c>
      <c r="R234" s="246"/>
    </row>
    <row r="235" spans="1:18">
      <c r="A235" s="2738">
        <v>34</v>
      </c>
      <c r="B235" s="101"/>
      <c r="C235" s="101"/>
      <c r="D235" s="101"/>
      <c r="E235" s="101"/>
      <c r="F235" s="101"/>
      <c r="G235" s="1445"/>
      <c r="H235" s="2506"/>
      <c r="I235" s="2618"/>
      <c r="J235" s="1512"/>
      <c r="K235" s="390"/>
      <c r="L235" s="390"/>
      <c r="M235" s="1518"/>
      <c r="N235" s="1518"/>
      <c r="O235" s="1518"/>
      <c r="P235" s="1507"/>
      <c r="Q235" s="2201">
        <v>34</v>
      </c>
      <c r="R235" s="246"/>
    </row>
    <row r="236" spans="1:18">
      <c r="A236" s="2738">
        <v>35</v>
      </c>
      <c r="B236" s="101"/>
      <c r="C236" s="101"/>
      <c r="D236" s="101"/>
      <c r="E236" s="101"/>
      <c r="F236" s="101"/>
      <c r="G236" s="1445"/>
      <c r="H236" s="2162"/>
      <c r="I236" s="2618"/>
      <c r="J236" s="1512"/>
      <c r="K236" s="390"/>
      <c r="L236" s="390"/>
      <c r="M236" s="1518"/>
      <c r="N236" s="1518"/>
      <c r="O236" s="1518"/>
      <c r="P236" s="1507"/>
      <c r="Q236" s="2201">
        <v>35</v>
      </c>
      <c r="R236" s="246"/>
    </row>
    <row r="237" spans="1:18">
      <c r="A237" s="2738">
        <v>36</v>
      </c>
      <c r="B237" s="101"/>
      <c r="C237" s="101"/>
      <c r="D237" s="101"/>
      <c r="E237" s="101"/>
      <c r="F237" s="101"/>
      <c r="G237" s="1445"/>
      <c r="H237" s="2162"/>
      <c r="I237" s="2618"/>
      <c r="J237" s="1512"/>
      <c r="K237" s="390"/>
      <c r="L237" s="390"/>
      <c r="M237" s="1518"/>
      <c r="N237" s="1518"/>
      <c r="O237" s="1518"/>
      <c r="P237" s="1507"/>
      <c r="Q237" s="2201">
        <v>36</v>
      </c>
      <c r="R237" s="246"/>
    </row>
    <row r="238" spans="1:18">
      <c r="A238" s="2738">
        <v>37</v>
      </c>
      <c r="B238" s="101"/>
      <c r="C238" s="101"/>
      <c r="D238" s="101"/>
      <c r="E238" s="101"/>
      <c r="F238" s="101"/>
      <c r="G238" s="1445"/>
      <c r="H238" s="2162"/>
      <c r="I238" s="2618"/>
      <c r="J238" s="1512"/>
      <c r="K238" s="390"/>
      <c r="L238" s="390"/>
      <c r="M238" s="1518"/>
      <c r="N238" s="1518"/>
      <c r="O238" s="1518"/>
      <c r="P238" s="1507"/>
      <c r="Q238" s="2201">
        <v>37</v>
      </c>
      <c r="R238" s="246"/>
    </row>
    <row r="239" spans="1:18">
      <c r="A239" s="2738">
        <v>38</v>
      </c>
      <c r="B239" s="101"/>
      <c r="C239" s="101"/>
      <c r="D239" s="101"/>
      <c r="E239" s="101"/>
      <c r="F239" s="101"/>
      <c r="G239" s="1445"/>
      <c r="H239" s="2162"/>
      <c r="I239" s="2618"/>
      <c r="J239" s="1512"/>
      <c r="K239" s="390"/>
      <c r="L239" s="390"/>
      <c r="M239" s="1518"/>
      <c r="N239" s="1518"/>
      <c r="O239" s="1518"/>
      <c r="P239" s="1507"/>
      <c r="Q239" s="2201">
        <v>38</v>
      </c>
      <c r="R239" s="246"/>
    </row>
    <row r="240" spans="1:18">
      <c r="A240" s="2738">
        <v>39</v>
      </c>
      <c r="B240" s="101"/>
      <c r="C240" s="101"/>
      <c r="D240" s="101"/>
      <c r="E240" s="101"/>
      <c r="F240" s="101"/>
      <c r="G240" s="1445"/>
      <c r="H240" s="2162"/>
      <c r="I240" s="2618"/>
      <c r="J240" s="1512"/>
      <c r="K240" s="390"/>
      <c r="L240" s="390"/>
      <c r="M240" s="1518"/>
      <c r="N240" s="1518"/>
      <c r="O240" s="1518"/>
      <c r="P240" s="1507"/>
      <c r="Q240" s="2201">
        <v>39</v>
      </c>
      <c r="R240" s="246"/>
    </row>
    <row r="241" spans="1:18">
      <c r="A241" s="2738">
        <v>40</v>
      </c>
      <c r="B241" s="101"/>
      <c r="C241" s="101"/>
      <c r="D241" s="101"/>
      <c r="E241" s="101"/>
      <c r="F241" s="101"/>
      <c r="G241" s="1445"/>
      <c r="H241" s="2506"/>
      <c r="I241" s="2618"/>
      <c r="J241" s="1512"/>
      <c r="K241" s="390"/>
      <c r="L241" s="390"/>
      <c r="M241" s="1518"/>
      <c r="N241" s="1518"/>
      <c r="O241" s="1518"/>
      <c r="P241" s="1507"/>
      <c r="Q241" s="2201">
        <v>40</v>
      </c>
      <c r="R241" s="246"/>
    </row>
    <row r="242" spans="1:18">
      <c r="A242" s="2738">
        <v>41</v>
      </c>
      <c r="B242" s="101"/>
      <c r="C242" s="101"/>
      <c r="D242" s="101"/>
      <c r="E242" s="101"/>
      <c r="F242" s="101"/>
      <c r="G242" s="1445"/>
      <c r="H242" s="2162"/>
      <c r="I242" s="2618"/>
      <c r="J242" s="1512"/>
      <c r="K242" s="390"/>
      <c r="L242" s="390"/>
      <c r="M242" s="1518"/>
      <c r="N242" s="1518"/>
      <c r="O242" s="1518"/>
      <c r="P242" s="1507"/>
      <c r="Q242" s="2201">
        <v>41</v>
      </c>
      <c r="R242" s="246"/>
    </row>
    <row r="243" spans="1:18">
      <c r="A243" s="2738">
        <v>42</v>
      </c>
      <c r="B243" s="101"/>
      <c r="C243" s="101"/>
      <c r="D243" s="101"/>
      <c r="E243" s="101"/>
      <c r="F243" s="101"/>
      <c r="G243" s="1445"/>
      <c r="H243" s="2162"/>
      <c r="I243" s="2618"/>
      <c r="J243" s="1512"/>
      <c r="K243" s="390"/>
      <c r="L243" s="390"/>
      <c r="M243" s="1518"/>
      <c r="N243" s="1518"/>
      <c r="O243" s="1518"/>
      <c r="P243" s="1507"/>
      <c r="Q243" s="2201">
        <v>42</v>
      </c>
      <c r="R243" s="246"/>
    </row>
    <row r="244" spans="1:18">
      <c r="A244" s="2738">
        <v>43</v>
      </c>
      <c r="B244" s="101"/>
      <c r="C244" s="101"/>
      <c r="D244" s="101"/>
      <c r="E244" s="101"/>
      <c r="F244" s="101"/>
      <c r="G244" s="1445"/>
      <c r="H244" s="2162"/>
      <c r="I244" s="2618"/>
      <c r="J244" s="1512"/>
      <c r="K244" s="390"/>
      <c r="L244" s="390"/>
      <c r="M244" s="1518"/>
      <c r="N244" s="1518"/>
      <c r="O244" s="1518"/>
      <c r="P244" s="1507"/>
      <c r="Q244" s="2201">
        <v>43</v>
      </c>
      <c r="R244" s="246"/>
    </row>
    <row r="245" spans="1:18">
      <c r="A245" s="2738">
        <v>44</v>
      </c>
      <c r="B245" s="101"/>
      <c r="C245" s="101"/>
      <c r="D245" s="101"/>
      <c r="E245" s="101"/>
      <c r="F245" s="101"/>
      <c r="G245" s="1445"/>
      <c r="H245" s="2162"/>
      <c r="I245" s="2618"/>
      <c r="J245" s="1512"/>
      <c r="K245" s="390"/>
      <c r="L245" s="390"/>
      <c r="M245" s="1518"/>
      <c r="N245" s="1518"/>
      <c r="O245" s="1518"/>
      <c r="P245" s="1507"/>
      <c r="Q245" s="2201">
        <v>44</v>
      </c>
      <c r="R245" s="246"/>
    </row>
    <row r="246" spans="1:18">
      <c r="A246" s="2738">
        <v>45</v>
      </c>
      <c r="B246" s="101"/>
      <c r="C246" s="101"/>
      <c r="D246" s="101"/>
      <c r="E246" s="101"/>
      <c r="F246" s="101"/>
      <c r="G246" s="1445"/>
      <c r="H246" s="2162"/>
      <c r="I246" s="2618"/>
      <c r="J246" s="1512"/>
      <c r="K246" s="390"/>
      <c r="L246" s="390"/>
      <c r="M246" s="1518"/>
      <c r="N246" s="1518"/>
      <c r="O246" s="1518"/>
      <c r="P246" s="1507"/>
      <c r="Q246" s="2201">
        <v>45</v>
      </c>
      <c r="R246" s="246"/>
    </row>
    <row r="247" spans="1:18">
      <c r="A247" s="2738">
        <v>46</v>
      </c>
      <c r="B247" s="101"/>
      <c r="C247" s="101"/>
      <c r="D247" s="101"/>
      <c r="E247" s="101"/>
      <c r="F247" s="101"/>
      <c r="G247" s="1445"/>
      <c r="H247" s="2506"/>
      <c r="I247" s="2618"/>
      <c r="J247" s="1512"/>
      <c r="K247" s="390"/>
      <c r="L247" s="390"/>
      <c r="M247" s="1518"/>
      <c r="N247" s="1518"/>
      <c r="O247" s="1518"/>
      <c r="P247" s="1507"/>
      <c r="Q247" s="2201">
        <v>46</v>
      </c>
      <c r="R247" s="246"/>
    </row>
    <row r="248" spans="1:18">
      <c r="A248" s="2738">
        <v>47</v>
      </c>
      <c r="B248" s="101"/>
      <c r="C248" s="101"/>
      <c r="D248" s="101"/>
      <c r="E248" s="101"/>
      <c r="F248" s="101"/>
      <c r="G248" s="1445"/>
      <c r="H248" s="2162"/>
      <c r="I248" s="2618"/>
      <c r="J248" s="1512"/>
      <c r="K248" s="390"/>
      <c r="L248" s="390"/>
      <c r="M248" s="1518"/>
      <c r="N248" s="1518"/>
      <c r="O248" s="1518"/>
      <c r="P248" s="1507"/>
      <c r="Q248" s="2201">
        <v>47</v>
      </c>
      <c r="R248" s="246"/>
    </row>
    <row r="249" spans="1:18">
      <c r="A249" s="2738">
        <v>48</v>
      </c>
      <c r="B249" s="101"/>
      <c r="C249" s="101"/>
      <c r="D249" s="101"/>
      <c r="E249" s="101"/>
      <c r="F249" s="101"/>
      <c r="G249" s="1445"/>
      <c r="H249" s="2162"/>
      <c r="I249" s="2618"/>
      <c r="J249" s="1512"/>
      <c r="K249" s="390"/>
      <c r="L249" s="390"/>
      <c r="M249" s="1518"/>
      <c r="N249" s="1518"/>
      <c r="O249" s="1518"/>
      <c r="P249" s="1507"/>
      <c r="Q249" s="2201">
        <v>48</v>
      </c>
      <c r="R249" s="246"/>
    </row>
    <row r="250" spans="1:18">
      <c r="A250" s="2738">
        <v>49</v>
      </c>
      <c r="B250" s="101"/>
      <c r="C250" s="101"/>
      <c r="D250" s="101"/>
      <c r="E250" s="101"/>
      <c r="F250" s="101"/>
      <c r="G250" s="1445"/>
      <c r="H250" s="2162"/>
      <c r="I250" s="2618"/>
      <c r="J250" s="1512"/>
      <c r="K250" s="390"/>
      <c r="L250" s="390"/>
      <c r="M250" s="1518"/>
      <c r="N250" s="1518"/>
      <c r="O250" s="1518"/>
      <c r="P250" s="1507"/>
      <c r="Q250" s="2201">
        <v>49</v>
      </c>
      <c r="R250" s="246"/>
    </row>
    <row r="251" spans="1:18" ht="15.75" thickBot="1">
      <c r="A251" s="2243">
        <v>50</v>
      </c>
      <c r="B251" s="2392" t="s">
        <v>2253</v>
      </c>
      <c r="C251" s="2347"/>
      <c r="D251" s="2347"/>
      <c r="E251" s="2347"/>
      <c r="F251" s="2347"/>
      <c r="G251" s="2400"/>
      <c r="H251" s="2809">
        <f>H56</f>
        <v>18010085</v>
      </c>
      <c r="I251" s="2395"/>
      <c r="J251" s="2362"/>
      <c r="K251" s="2362"/>
      <c r="L251" s="2362"/>
      <c r="M251" s="2362">
        <f>M56</f>
        <v>177375987</v>
      </c>
      <c r="N251" s="2362">
        <f>N56</f>
        <v>861454199</v>
      </c>
      <c r="O251" s="2362">
        <f>O56</f>
        <v>131713363</v>
      </c>
      <c r="P251" s="2362">
        <f>P56</f>
        <v>1170543549</v>
      </c>
      <c r="Q251" s="2397">
        <v>50</v>
      </c>
      <c r="R251" s="246"/>
    </row>
    <row r="252" spans="1:18">
      <c r="A252" s="246"/>
      <c r="B252" s="246"/>
      <c r="I252" s="260"/>
      <c r="J252" s="1491"/>
      <c r="K252" s="260"/>
      <c r="L252" s="260"/>
      <c r="M252" s="1491"/>
      <c r="N252" s="1491"/>
      <c r="O252" s="1491"/>
      <c r="P252" s="1491"/>
      <c r="Q252" s="246"/>
      <c r="R252" s="246"/>
    </row>
    <row r="253" spans="1:18">
      <c r="A253" s="17" t="s">
        <v>4503</v>
      </c>
      <c r="B253" s="17"/>
      <c r="C253" s="16"/>
      <c r="D253" s="16"/>
      <c r="I253" s="17" t="s">
        <v>4503</v>
      </c>
      <c r="J253" s="1536"/>
      <c r="K253" s="16"/>
      <c r="L253" s="16"/>
      <c r="M253" s="1500"/>
      <c r="N253" s="1500"/>
    </row>
    <row r="254" spans="1:18">
      <c r="A254" s="16" t="s">
        <v>1932</v>
      </c>
      <c r="B254" s="16"/>
      <c r="C254" s="16"/>
      <c r="D254" s="16"/>
      <c r="E254" s="16"/>
      <c r="F254" s="16"/>
      <c r="G254" s="16"/>
      <c r="H254" s="16"/>
      <c r="I254" s="3517" t="s">
        <v>1933</v>
      </c>
      <c r="J254" s="3517"/>
      <c r="K254" s="3517"/>
      <c r="L254" s="3517"/>
      <c r="M254" s="3517"/>
      <c r="N254" s="3517"/>
      <c r="O254" s="3517"/>
      <c r="P254" s="3517"/>
      <c r="Q254" s="3517"/>
      <c r="R254" s="16"/>
    </row>
    <row r="259" spans="16:16">
      <c r="P259" s="1742"/>
    </row>
  </sheetData>
  <mergeCells count="6">
    <mergeCell ref="I254:Q254"/>
    <mergeCell ref="F197:G197"/>
    <mergeCell ref="F37:G37"/>
    <mergeCell ref="F67:G67"/>
    <mergeCell ref="F130:G130"/>
    <mergeCell ref="I191:Q191"/>
  </mergeCells>
  <printOptions horizontalCentered="1" verticalCentered="1"/>
  <pageMargins left="0" right="0" top="0" bottom="0" header="0" footer="0"/>
  <pageSetup scale="66" fitToWidth="2" fitToHeight="4" orientation="portrait" r:id="rId1"/>
  <headerFooter alignWithMargins="0"/>
  <rowBreaks count="3" manualBreakCount="3">
    <brk id="60" max="16" man="1"/>
    <brk id="124" max="16383" man="1"/>
    <brk id="191" max="16383" man="1"/>
  </rowBreaks>
  <colBreaks count="1" manualBreakCount="1">
    <brk id="8" max="1048575" man="1"/>
  </colBreaks>
  <customProperties>
    <customPr name="_pios_id" r:id="rId2"/>
  </customProperties>
  <ignoredErrors>
    <ignoredError sqref="I11:I36"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ransitionEvaluation="1">
    <tabColor rgb="FF92D050"/>
  </sheetPr>
  <dimension ref="A1:AS251"/>
  <sheetViews>
    <sheetView view="pageBreakPreview" topLeftCell="K1" zoomScale="60" zoomScaleNormal="50" workbookViewId="0">
      <selection activeCell="U1" sqref="U1:AH1048576"/>
    </sheetView>
  </sheetViews>
  <sheetFormatPr defaultColWidth="9.6640625" defaultRowHeight="15"/>
  <cols>
    <col min="1" max="1" width="6" style="13" customWidth="1"/>
    <col min="2" max="2" width="37.5546875" style="13" customWidth="1"/>
    <col min="3" max="3" width="25.6640625" style="13" customWidth="1"/>
    <col min="4" max="4" width="29" style="13" customWidth="1"/>
    <col min="5" max="5" width="16.6640625" style="13" customWidth="1"/>
    <col min="6" max="6" width="4" style="13" customWidth="1"/>
    <col min="7" max="7" width="11" style="13" customWidth="1"/>
    <col min="8" max="8" width="25" style="13" customWidth="1"/>
    <col min="9" max="9" width="24.6640625" style="13" customWidth="1"/>
    <col min="10" max="10" width="12.6640625" style="13" customWidth="1"/>
    <col min="11" max="12" width="13.6640625" style="13" customWidth="1"/>
    <col min="13" max="13" width="4.6640625" style="13" customWidth="1"/>
    <col min="14" max="14" width="5" style="13" customWidth="1"/>
    <col min="15" max="15" width="12" style="13" customWidth="1"/>
    <col min="16" max="16" width="19.6640625" style="13" customWidth="1"/>
    <col min="17" max="17" width="23" style="13" customWidth="1"/>
    <col min="18" max="18" width="31" style="13" customWidth="1"/>
    <col min="19" max="20" width="5" style="13" customWidth="1"/>
    <col min="21" max="21" width="16" bestFit="1" customWidth="1"/>
    <col min="22" max="22" width="31.6640625" bestFit="1" customWidth="1"/>
    <col min="23" max="23" width="5" customWidth="1"/>
    <col min="24" max="24" width="14" customWidth="1"/>
    <col min="25" max="25" width="16.6640625" bestFit="1" customWidth="1"/>
    <col min="26" max="26" width="11.6640625" customWidth="1"/>
    <col min="27" max="28" width="13" customWidth="1"/>
    <col min="29" max="29" width="10" customWidth="1"/>
    <col min="34" max="34" width="16.6640625" customWidth="1"/>
    <col min="35" max="16384" width="9.6640625" style="13"/>
  </cols>
  <sheetData>
    <row r="1" spans="1:20">
      <c r="A1" s="31" t="s">
        <v>1757</v>
      </c>
      <c r="B1" s="66"/>
      <c r="C1" s="188" t="s">
        <v>1307</v>
      </c>
      <c r="D1" s="463" t="s">
        <v>1759</v>
      </c>
      <c r="E1" s="1261" t="s">
        <v>1760</v>
      </c>
      <c r="F1" s="31" t="s">
        <v>1757</v>
      </c>
      <c r="G1" s="66"/>
      <c r="H1" s="66"/>
      <c r="I1" s="188" t="s">
        <v>1307</v>
      </c>
      <c r="J1" s="463" t="s">
        <v>1759</v>
      </c>
      <c r="K1" s="711"/>
      <c r="L1" s="188" t="s">
        <v>1760</v>
      </c>
      <c r="M1" s="1262"/>
      <c r="N1" s="31" t="s">
        <v>1757</v>
      </c>
      <c r="O1" s="66"/>
      <c r="P1" s="188" t="s">
        <v>1307</v>
      </c>
      <c r="Q1" s="463" t="s">
        <v>1759</v>
      </c>
      <c r="R1" s="188" t="s">
        <v>1760</v>
      </c>
      <c r="S1" s="67"/>
    </row>
    <row r="2" spans="1:20">
      <c r="A2" s="71" t="str">
        <f>'Data Sheet'!$C$25</f>
        <v xml:space="preserve">Niagara Mohawk Power Corporation </v>
      </c>
      <c r="C2" s="77" t="s">
        <v>5792</v>
      </c>
      <c r="D2" s="245" t="s">
        <v>1761</v>
      </c>
      <c r="E2" s="1263"/>
      <c r="F2" s="71" t="str">
        <f>'Data Sheet'!$C$25</f>
        <v xml:space="preserve">Niagara Mohawk Power Corporation </v>
      </c>
      <c r="I2" s="77" t="s">
        <v>5792</v>
      </c>
      <c r="J2" s="245" t="s">
        <v>1761</v>
      </c>
      <c r="K2"/>
      <c r="L2" s="90"/>
      <c r="M2" s="1264"/>
      <c r="N2" s="71" t="str">
        <f>'Data Sheet'!$C$25</f>
        <v xml:space="preserve">Niagara Mohawk Power Corporation </v>
      </c>
      <c r="P2" s="77" t="s">
        <v>5792</v>
      </c>
      <c r="Q2" s="245" t="s">
        <v>1761</v>
      </c>
      <c r="R2" s="706"/>
      <c r="S2" s="72"/>
    </row>
    <row r="3" spans="1:20" ht="15" customHeight="1">
      <c r="A3" s="71"/>
      <c r="C3" s="90" t="s">
        <v>1590</v>
      </c>
      <c r="D3" s="770" t="str">
        <f>'Data Sheet'!$C$40</f>
        <v>April 30, 2025</v>
      </c>
      <c r="E3" s="1265" t="str">
        <f>'Data Sheet'!$C$38</f>
        <v>December 31, 2024</v>
      </c>
      <c r="F3" s="71"/>
      <c r="G3" s="76"/>
      <c r="H3" s="76"/>
      <c r="I3" s="92" t="s">
        <v>1590</v>
      </c>
      <c r="J3" s="770" t="str">
        <f>'Data Sheet'!$C$40</f>
        <v>April 30, 2025</v>
      </c>
      <c r="K3" s="719"/>
      <c r="L3" s="708" t="str">
        <f>'Data Sheet'!$C$38</f>
        <v>December 31, 2024</v>
      </c>
      <c r="M3" s="1266"/>
      <c r="N3" s="71"/>
      <c r="O3" s="76"/>
      <c r="P3" s="92" t="s">
        <v>1590</v>
      </c>
      <c r="Q3" s="707" t="str">
        <f>'Data Sheet'!$C$40</f>
        <v>April 30, 2025</v>
      </c>
      <c r="R3" s="708" t="str">
        <f>'Data Sheet'!$C$38</f>
        <v>December 31, 2024</v>
      </c>
      <c r="S3" s="75"/>
    </row>
    <row r="4" spans="1:20" ht="15" customHeight="1">
      <c r="A4" s="3634" t="s">
        <v>4456</v>
      </c>
      <c r="B4" s="3651"/>
      <c r="C4" s="3651"/>
      <c r="D4" s="3651"/>
      <c r="E4" s="3713"/>
      <c r="F4" s="3712" t="s">
        <v>4456</v>
      </c>
      <c r="G4" s="3651"/>
      <c r="H4" s="3651"/>
      <c r="I4" s="3651"/>
      <c r="J4" s="3651"/>
      <c r="K4" s="3651"/>
      <c r="L4" s="3651"/>
      <c r="M4" s="3710"/>
      <c r="N4" s="3634" t="s">
        <v>4456</v>
      </c>
      <c r="O4" s="3651"/>
      <c r="P4" s="3651"/>
      <c r="Q4" s="3651"/>
      <c r="R4" s="3651"/>
      <c r="S4" s="3710"/>
      <c r="T4" s="246"/>
    </row>
    <row r="5" spans="1:20">
      <c r="A5" s="3631" t="s">
        <v>1936</v>
      </c>
      <c r="B5" s="3655"/>
      <c r="C5" s="3655"/>
      <c r="D5" s="3655"/>
      <c r="E5" s="3711"/>
      <c r="F5" s="3631" t="s">
        <v>1936</v>
      </c>
      <c r="G5" s="3655"/>
      <c r="H5" s="3655"/>
      <c r="I5" s="3655"/>
      <c r="J5" s="3655"/>
      <c r="K5" s="3655"/>
      <c r="L5" s="3655"/>
      <c r="M5" s="3711"/>
      <c r="N5" s="3631" t="s">
        <v>1936</v>
      </c>
      <c r="O5" s="3655"/>
      <c r="P5" s="3655"/>
      <c r="Q5" s="3655"/>
      <c r="R5" s="3655"/>
      <c r="S5" s="3711"/>
      <c r="T5" s="246"/>
    </row>
    <row r="6" spans="1:20">
      <c r="A6" s="426" t="s">
        <v>2320</v>
      </c>
      <c r="B6" s="21" t="s">
        <v>1002</v>
      </c>
      <c r="C6" s="21"/>
      <c r="D6" s="21"/>
      <c r="E6" s="1267"/>
      <c r="F6" s="426"/>
      <c r="G6" s="21" t="s">
        <v>3901</v>
      </c>
      <c r="H6" s="21"/>
      <c r="I6" s="21"/>
      <c r="J6" s="25"/>
      <c r="M6" s="1268"/>
      <c r="N6" s="426" t="s">
        <v>3615</v>
      </c>
      <c r="O6" s="21" t="s">
        <v>1089</v>
      </c>
      <c r="P6" s="21"/>
      <c r="S6" s="25"/>
      <c r="T6" s="21"/>
    </row>
    <row r="7" spans="1:20">
      <c r="A7" s="24" t="s">
        <v>1746</v>
      </c>
      <c r="B7" s="21" t="s">
        <v>1005</v>
      </c>
      <c r="C7" s="21"/>
      <c r="D7" s="21"/>
      <c r="E7" s="1267"/>
      <c r="F7" s="24"/>
      <c r="G7" s="21" t="s">
        <v>3902</v>
      </c>
      <c r="H7" s="21"/>
      <c r="I7" s="21"/>
      <c r="J7" s="25"/>
      <c r="M7" s="1268"/>
      <c r="N7" s="426"/>
      <c r="O7" s="21" t="s">
        <v>1092</v>
      </c>
      <c r="P7" s="21"/>
      <c r="S7" s="1267"/>
      <c r="T7" s="21"/>
    </row>
    <row r="8" spans="1:20">
      <c r="A8" s="426" t="s">
        <v>2237</v>
      </c>
      <c r="B8" s="21" t="s">
        <v>1078</v>
      </c>
      <c r="C8" s="21"/>
      <c r="D8" s="21"/>
      <c r="E8" s="1267"/>
      <c r="F8" s="426"/>
      <c r="G8" s="21" t="s">
        <v>3903</v>
      </c>
      <c r="H8" s="21"/>
      <c r="I8" s="21"/>
      <c r="J8" s="21"/>
      <c r="M8" s="1268"/>
      <c r="N8" s="426" t="s">
        <v>671</v>
      </c>
      <c r="O8" s="21" t="s">
        <v>2478</v>
      </c>
      <c r="S8" s="1267"/>
      <c r="T8" s="21"/>
    </row>
    <row r="9" spans="1:20">
      <c r="A9" s="426" t="s">
        <v>2238</v>
      </c>
      <c r="B9" s="21" t="s">
        <v>1080</v>
      </c>
      <c r="C9" s="21"/>
      <c r="D9" s="21"/>
      <c r="E9" s="1267"/>
      <c r="F9" s="426"/>
      <c r="G9" s="21" t="s">
        <v>3904</v>
      </c>
      <c r="H9" s="21"/>
      <c r="I9" s="21"/>
      <c r="J9" s="21"/>
      <c r="K9" s="21"/>
      <c r="L9" s="21"/>
      <c r="M9" s="1267"/>
      <c r="N9" s="426"/>
      <c r="O9" s="21" t="s">
        <v>2480</v>
      </c>
      <c r="P9" s="21"/>
      <c r="S9" s="1267"/>
      <c r="T9" s="21"/>
    </row>
    <row r="10" spans="1:20">
      <c r="A10" s="24" t="s">
        <v>1746</v>
      </c>
      <c r="B10" s="21" t="s">
        <v>1083</v>
      </c>
      <c r="C10" s="21"/>
      <c r="D10" s="21"/>
      <c r="E10" s="1267"/>
      <c r="F10" s="24"/>
      <c r="G10" s="21" t="s">
        <v>3905</v>
      </c>
      <c r="H10" s="21"/>
      <c r="I10" s="21"/>
      <c r="J10" s="21"/>
      <c r="K10" s="21"/>
      <c r="L10" s="21"/>
      <c r="M10" s="1267"/>
      <c r="N10" s="426"/>
      <c r="O10" s="21" t="s">
        <v>1011</v>
      </c>
      <c r="S10" s="1267"/>
      <c r="T10" s="21"/>
    </row>
    <row r="11" spans="1:20">
      <c r="A11" s="24" t="s">
        <v>1746</v>
      </c>
      <c r="B11" s="21" t="s">
        <v>1086</v>
      </c>
      <c r="C11" s="21"/>
      <c r="D11" s="21"/>
      <c r="E11" s="1267"/>
      <c r="F11" s="24"/>
      <c r="G11" s="21" t="s">
        <v>3906</v>
      </c>
      <c r="H11" s="21"/>
      <c r="I11" s="21"/>
      <c r="J11" s="21"/>
      <c r="K11" s="21"/>
      <c r="L11" s="21"/>
      <c r="M11" s="1267"/>
      <c r="N11" s="426" t="s">
        <v>1746</v>
      </c>
      <c r="O11" s="21" t="s">
        <v>1014</v>
      </c>
      <c r="S11" s="25"/>
      <c r="T11" s="21"/>
    </row>
    <row r="12" spans="1:20">
      <c r="A12" s="24"/>
      <c r="B12" s="21" t="s">
        <v>1088</v>
      </c>
      <c r="C12" s="21"/>
      <c r="D12" s="21"/>
      <c r="E12" s="1267"/>
      <c r="F12" s="24"/>
      <c r="G12" s="21" t="s">
        <v>3907</v>
      </c>
      <c r="H12" s="21"/>
      <c r="I12" s="21"/>
      <c r="J12" s="21"/>
      <c r="K12" s="21"/>
      <c r="L12" s="21"/>
      <c r="M12" s="1267"/>
      <c r="N12" s="426" t="s">
        <v>677</v>
      </c>
      <c r="O12" s="21" t="s">
        <v>1018</v>
      </c>
      <c r="P12" s="21"/>
      <c r="Q12" s="21"/>
      <c r="R12" s="21"/>
      <c r="S12" s="1267"/>
      <c r="T12" s="21"/>
    </row>
    <row r="13" spans="1:20">
      <c r="A13" s="426" t="s">
        <v>3610</v>
      </c>
      <c r="B13" s="21" t="s">
        <v>1091</v>
      </c>
      <c r="C13" s="21"/>
      <c r="D13" s="21"/>
      <c r="E13" s="1267"/>
      <c r="F13" s="426" t="s">
        <v>1746</v>
      </c>
      <c r="G13" s="21" t="s">
        <v>3908</v>
      </c>
      <c r="H13" s="21"/>
      <c r="I13" s="21"/>
      <c r="J13" s="21"/>
      <c r="K13" s="21"/>
      <c r="L13" s="21"/>
      <c r="M13" s="1267"/>
      <c r="N13" s="426" t="s">
        <v>1746</v>
      </c>
      <c r="O13" s="21" t="s">
        <v>4246</v>
      </c>
      <c r="P13" s="21"/>
      <c r="Q13" s="21"/>
      <c r="R13" s="21"/>
      <c r="S13" s="1267"/>
      <c r="T13" s="21"/>
    </row>
    <row r="14" spans="1:20">
      <c r="A14" s="24"/>
      <c r="B14" s="21"/>
      <c r="C14" s="21"/>
      <c r="D14" s="21"/>
      <c r="E14" s="1267"/>
      <c r="F14" s="24" t="s">
        <v>1746</v>
      </c>
      <c r="G14" s="21" t="s">
        <v>3909</v>
      </c>
      <c r="H14" s="21"/>
      <c r="I14" s="21"/>
      <c r="J14" s="21"/>
      <c r="K14" s="21"/>
      <c r="L14" s="21"/>
      <c r="M14" s="1267"/>
      <c r="N14" s="426" t="s">
        <v>1904</v>
      </c>
      <c r="O14" s="21" t="s">
        <v>1004</v>
      </c>
      <c r="P14" s="21"/>
      <c r="Q14" s="21"/>
      <c r="R14" s="21"/>
      <c r="S14" s="25"/>
      <c r="T14" s="21"/>
    </row>
    <row r="15" spans="1:20">
      <c r="A15" s="24"/>
      <c r="B15" s="21" t="s">
        <v>2477</v>
      </c>
      <c r="C15" s="21"/>
      <c r="D15" s="21"/>
      <c r="E15" s="1267"/>
      <c r="F15" s="24"/>
      <c r="G15" s="21" t="s">
        <v>3910</v>
      </c>
      <c r="H15" s="21"/>
      <c r="I15" s="21"/>
      <c r="J15" s="21"/>
      <c r="K15" s="21"/>
      <c r="L15" s="21"/>
      <c r="M15" s="1267"/>
      <c r="N15" s="426" t="s">
        <v>1912</v>
      </c>
      <c r="O15" s="21" t="s">
        <v>1079</v>
      </c>
      <c r="P15" s="21"/>
      <c r="Q15" s="21"/>
      <c r="R15" s="21"/>
      <c r="S15" s="25"/>
      <c r="T15" s="21"/>
    </row>
    <row r="16" spans="1:20">
      <c r="A16" s="24" t="s">
        <v>1746</v>
      </c>
      <c r="B16" s="21" t="s">
        <v>2479</v>
      </c>
      <c r="C16" s="21"/>
      <c r="D16" s="21"/>
      <c r="E16" s="1267"/>
      <c r="F16" s="24"/>
      <c r="G16" s="21" t="s">
        <v>3911</v>
      </c>
      <c r="H16" s="21"/>
      <c r="I16" s="21"/>
      <c r="J16" s="21"/>
      <c r="K16" s="21"/>
      <c r="L16" s="21"/>
      <c r="M16" s="1267"/>
      <c r="N16" s="426"/>
      <c r="O16" s="21" t="s">
        <v>1082</v>
      </c>
      <c r="P16" s="21"/>
      <c r="Q16" s="21"/>
      <c r="R16" s="21"/>
      <c r="S16" s="25"/>
      <c r="T16" s="21"/>
    </row>
    <row r="17" spans="1:45">
      <c r="A17" s="24" t="s">
        <v>1746</v>
      </c>
      <c r="B17" s="21" t="s">
        <v>1010</v>
      </c>
      <c r="C17" s="21"/>
      <c r="D17" s="21"/>
      <c r="E17" s="1267"/>
      <c r="F17" s="24"/>
      <c r="G17" s="21" t="s">
        <v>3912</v>
      </c>
      <c r="H17" s="21"/>
      <c r="I17" s="21"/>
      <c r="J17" s="21"/>
      <c r="K17" s="21"/>
      <c r="L17" s="21"/>
      <c r="M17" s="1267"/>
      <c r="N17" s="426"/>
      <c r="O17" s="21" t="s">
        <v>1085</v>
      </c>
      <c r="P17" s="21"/>
      <c r="Q17" s="21"/>
      <c r="R17" s="21"/>
      <c r="S17" s="25"/>
      <c r="T17" s="21"/>
    </row>
    <row r="18" spans="1:45">
      <c r="A18" s="24" t="s">
        <v>1746</v>
      </c>
      <c r="B18" s="21" t="s">
        <v>1013</v>
      </c>
      <c r="C18" s="21"/>
      <c r="D18" s="21"/>
      <c r="E18" s="1267"/>
      <c r="F18" s="24"/>
      <c r="G18" s="21" t="s">
        <v>3913</v>
      </c>
      <c r="H18" s="21"/>
      <c r="I18" s="21"/>
      <c r="J18" s="21"/>
      <c r="K18" s="21"/>
      <c r="L18" s="21"/>
      <c r="M18" s="1267"/>
      <c r="N18" s="426"/>
      <c r="O18" s="21" t="s">
        <v>1087</v>
      </c>
      <c r="P18" s="21"/>
      <c r="Q18" s="21"/>
      <c r="R18" s="21"/>
      <c r="S18" s="25"/>
      <c r="T18" s="21"/>
    </row>
    <row r="19" spans="1:45">
      <c r="A19" s="24" t="s">
        <v>1051</v>
      </c>
      <c r="B19" s="21" t="s">
        <v>1017</v>
      </c>
      <c r="C19" s="21"/>
      <c r="D19" s="21"/>
      <c r="E19" s="1267"/>
      <c r="F19" s="24"/>
      <c r="G19" s="21" t="s">
        <v>3914</v>
      </c>
      <c r="H19" s="21"/>
      <c r="I19" s="21"/>
      <c r="J19" s="21"/>
      <c r="K19" s="21"/>
      <c r="L19" s="21"/>
      <c r="M19" s="1267"/>
      <c r="N19" s="426"/>
      <c r="O19" s="21" t="s">
        <v>1090</v>
      </c>
      <c r="P19" s="21"/>
      <c r="Q19" s="21"/>
      <c r="R19" s="21"/>
      <c r="S19" s="25"/>
      <c r="T19" s="21"/>
    </row>
    <row r="20" spans="1:45">
      <c r="A20" s="24" t="s">
        <v>1746</v>
      </c>
      <c r="B20" s="21" t="s">
        <v>1345</v>
      </c>
      <c r="C20" s="21"/>
      <c r="D20" s="21"/>
      <c r="E20" s="1267"/>
      <c r="F20" s="24"/>
      <c r="G20" s="21" t="s">
        <v>3915</v>
      </c>
      <c r="H20" s="21"/>
      <c r="I20" s="21"/>
      <c r="J20" s="21"/>
      <c r="K20" s="21"/>
      <c r="L20" s="21"/>
      <c r="M20" s="1267"/>
      <c r="N20" s="426"/>
      <c r="O20" s="21" t="s">
        <v>1093</v>
      </c>
      <c r="P20" s="21"/>
      <c r="Q20" s="21"/>
      <c r="R20" s="21"/>
      <c r="S20" s="25"/>
      <c r="T20" s="21"/>
    </row>
    <row r="21" spans="1:45">
      <c r="A21" s="24" t="s">
        <v>1746</v>
      </c>
      <c r="B21" s="21" t="s">
        <v>1003</v>
      </c>
      <c r="C21" s="21"/>
      <c r="D21" s="21"/>
      <c r="E21" s="1267"/>
      <c r="F21" s="24"/>
      <c r="G21" s="21" t="s">
        <v>673</v>
      </c>
      <c r="H21" s="21"/>
      <c r="I21" s="21"/>
      <c r="J21" s="21"/>
      <c r="K21" s="21"/>
      <c r="L21" s="21"/>
      <c r="M21" s="1267"/>
      <c r="N21" s="426"/>
      <c r="O21" s="21" t="s">
        <v>1094</v>
      </c>
      <c r="P21" s="21"/>
      <c r="Q21" s="21"/>
      <c r="R21" s="21"/>
      <c r="S21" s="25"/>
      <c r="T21" s="21"/>
    </row>
    <row r="22" spans="1:45">
      <c r="A22" s="24"/>
      <c r="B22" s="21" t="s">
        <v>4258</v>
      </c>
      <c r="C22" s="21"/>
      <c r="D22" s="21"/>
      <c r="E22" s="1267"/>
      <c r="F22" s="24"/>
      <c r="G22" s="21" t="s">
        <v>3916</v>
      </c>
      <c r="H22" s="21"/>
      <c r="I22" s="21"/>
      <c r="J22" s="21"/>
      <c r="K22" s="21"/>
      <c r="L22" s="21"/>
      <c r="M22" s="1267"/>
      <c r="N22" s="426" t="s">
        <v>2481</v>
      </c>
      <c r="O22" s="21" t="s">
        <v>2482</v>
      </c>
      <c r="P22" s="21"/>
      <c r="Q22" s="21"/>
      <c r="R22" s="21"/>
      <c r="S22" s="25"/>
      <c r="T22" s="21"/>
    </row>
    <row r="23" spans="1:45">
      <c r="A23" s="24"/>
      <c r="B23" s="21" t="s">
        <v>251</v>
      </c>
      <c r="C23" s="21"/>
      <c r="D23" s="21"/>
      <c r="E23" s="1267"/>
      <c r="F23" s="24"/>
      <c r="G23" s="21" t="s">
        <v>3917</v>
      </c>
      <c r="H23" s="21"/>
      <c r="I23" s="21"/>
      <c r="J23" s="21"/>
      <c r="K23" s="21"/>
      <c r="L23" s="21"/>
      <c r="M23" s="1267"/>
      <c r="N23" s="426"/>
      <c r="O23" s="21" t="s">
        <v>1012</v>
      </c>
      <c r="P23" s="21"/>
      <c r="Q23" s="21"/>
      <c r="R23" s="21"/>
      <c r="S23" s="25"/>
      <c r="T23" s="21"/>
    </row>
    <row r="24" spans="1:45">
      <c r="A24" s="24"/>
      <c r="B24" s="21" t="s">
        <v>1081</v>
      </c>
      <c r="E24" s="1268"/>
      <c r="F24" s="24"/>
      <c r="G24" s="21" t="s">
        <v>3918</v>
      </c>
      <c r="M24" s="1267"/>
      <c r="N24" s="426" t="s">
        <v>1015</v>
      </c>
      <c r="O24" s="21" t="s">
        <v>1016</v>
      </c>
      <c r="P24" s="21"/>
      <c r="Q24" s="21"/>
      <c r="R24" s="21"/>
      <c r="S24" s="25"/>
      <c r="T24" s="21"/>
    </row>
    <row r="25" spans="1:45">
      <c r="A25" s="24"/>
      <c r="B25" s="21" t="s">
        <v>1084</v>
      </c>
      <c r="E25" s="1268"/>
      <c r="F25" s="24"/>
      <c r="G25" s="21" t="s">
        <v>3919</v>
      </c>
      <c r="H25" s="21"/>
      <c r="I25" s="21"/>
      <c r="J25" s="21"/>
      <c r="K25" s="21"/>
      <c r="L25" s="21"/>
      <c r="M25" s="1267"/>
      <c r="N25" s="426"/>
      <c r="P25" s="21"/>
      <c r="Q25" s="21"/>
      <c r="R25" s="21"/>
      <c r="S25" s="25"/>
      <c r="T25" s="21"/>
    </row>
    <row r="26" spans="1:45">
      <c r="A26" s="24"/>
      <c r="B26" s="21"/>
      <c r="C26" s="21"/>
      <c r="D26" s="21"/>
      <c r="E26" s="1267"/>
      <c r="F26" s="24"/>
      <c r="G26" s="21"/>
      <c r="H26" s="21"/>
      <c r="I26" s="21"/>
      <c r="J26" s="21"/>
      <c r="K26" s="21"/>
      <c r="L26" s="415"/>
      <c r="M26" s="1267"/>
      <c r="N26" s="426"/>
      <c r="O26" s="21"/>
      <c r="P26" s="21"/>
      <c r="Q26" s="21"/>
      <c r="R26" s="21"/>
      <c r="S26" s="1269"/>
      <c r="T26" s="21"/>
    </row>
    <row r="27" spans="1:45">
      <c r="A27" s="1270" t="s">
        <v>1746</v>
      </c>
      <c r="B27" s="1271" t="s">
        <v>1346</v>
      </c>
      <c r="C27" s="1271" t="s">
        <v>1347</v>
      </c>
      <c r="D27" s="1272" t="s">
        <v>1348</v>
      </c>
      <c r="E27" s="1273" t="s">
        <v>1746</v>
      </c>
      <c r="F27" s="3694" t="s">
        <v>1917</v>
      </c>
      <c r="G27" s="3695"/>
      <c r="H27" s="1271"/>
      <c r="I27" s="1271"/>
      <c r="J27" s="1271" t="s">
        <v>1349</v>
      </c>
      <c r="K27" s="1274" t="s">
        <v>1350</v>
      </c>
      <c r="L27" s="1275"/>
      <c r="M27" s="1273"/>
      <c r="N27" s="3696" t="s">
        <v>1351</v>
      </c>
      <c r="O27" s="3697"/>
      <c r="P27" s="3697"/>
      <c r="Q27" s="3697"/>
      <c r="R27" s="3697"/>
      <c r="S27" s="3698"/>
      <c r="T27" s="1307"/>
    </row>
    <row r="28" spans="1:45">
      <c r="A28" s="1276"/>
      <c r="B28" s="1277" t="s">
        <v>1352</v>
      </c>
      <c r="C28" s="1277" t="s">
        <v>1352</v>
      </c>
      <c r="D28" s="1277" t="s">
        <v>1352</v>
      </c>
      <c r="E28" s="1278" t="s">
        <v>3493</v>
      </c>
      <c r="F28" s="3704" t="s">
        <v>3494</v>
      </c>
      <c r="G28" s="3705"/>
      <c r="H28" s="1277" t="s">
        <v>1353</v>
      </c>
      <c r="I28" s="1277" t="s">
        <v>1354</v>
      </c>
      <c r="J28" s="1277" t="s">
        <v>1918</v>
      </c>
      <c r="K28" s="1271" t="s">
        <v>3497</v>
      </c>
      <c r="L28" s="1271" t="s">
        <v>3497</v>
      </c>
      <c r="M28" s="1278" t="s">
        <v>1686</v>
      </c>
      <c r="N28" s="3704" t="s">
        <v>3498</v>
      </c>
      <c r="O28" s="3705"/>
      <c r="P28" s="1277" t="s">
        <v>3499</v>
      </c>
      <c r="Q28" s="1277" t="s">
        <v>3500</v>
      </c>
      <c r="R28" s="1277" t="s">
        <v>1355</v>
      </c>
      <c r="S28" s="1279" t="s">
        <v>1686</v>
      </c>
      <c r="T28" s="1307"/>
    </row>
    <row r="29" spans="1:45">
      <c r="A29" s="1280" t="s">
        <v>1686</v>
      </c>
      <c r="B29" s="1277" t="s">
        <v>1356</v>
      </c>
      <c r="C29" s="1277" t="s">
        <v>1356</v>
      </c>
      <c r="D29" s="1277" t="s">
        <v>1356</v>
      </c>
      <c r="E29" s="1278" t="s">
        <v>3503</v>
      </c>
      <c r="F29" s="3704" t="s">
        <v>3504</v>
      </c>
      <c r="G29" s="3705"/>
      <c r="H29" s="1277" t="s">
        <v>1357</v>
      </c>
      <c r="I29" s="1277" t="s">
        <v>1357</v>
      </c>
      <c r="J29" s="1277" t="s">
        <v>1358</v>
      </c>
      <c r="K29" s="1277" t="s">
        <v>1359</v>
      </c>
      <c r="L29" s="1277" t="s">
        <v>1925</v>
      </c>
      <c r="M29" s="1278" t="s">
        <v>1689</v>
      </c>
      <c r="N29" s="3704" t="s">
        <v>3509</v>
      </c>
      <c r="O29" s="3705"/>
      <c r="P29" s="1277" t="s">
        <v>3509</v>
      </c>
      <c r="Q29" s="1277" t="s">
        <v>3509</v>
      </c>
      <c r="R29" s="1277" t="s">
        <v>1360</v>
      </c>
      <c r="S29" s="1279" t="s">
        <v>1689</v>
      </c>
      <c r="T29" s="1307"/>
    </row>
    <row r="30" spans="1:45">
      <c r="A30" s="1281" t="s">
        <v>1689</v>
      </c>
      <c r="B30" s="1282" t="s">
        <v>2935</v>
      </c>
      <c r="C30" s="1282" t="s">
        <v>2936</v>
      </c>
      <c r="D30" s="1282" t="s">
        <v>2937</v>
      </c>
      <c r="E30" s="1283" t="s">
        <v>2938</v>
      </c>
      <c r="F30" s="3706" t="s">
        <v>2268</v>
      </c>
      <c r="G30" s="3707"/>
      <c r="H30" s="1282" t="s">
        <v>2269</v>
      </c>
      <c r="I30" s="1282" t="s">
        <v>2270</v>
      </c>
      <c r="J30" s="1282" t="s">
        <v>2271</v>
      </c>
      <c r="K30" s="1277" t="s">
        <v>2272</v>
      </c>
      <c r="L30" s="1282" t="s">
        <v>2273</v>
      </c>
      <c r="M30" s="1283"/>
      <c r="N30" s="3706" t="s">
        <v>2274</v>
      </c>
      <c r="O30" s="3707"/>
      <c r="P30" s="1282" t="s">
        <v>2275</v>
      </c>
      <c r="Q30" s="1282" t="s">
        <v>168</v>
      </c>
      <c r="R30" s="1282" t="s">
        <v>169</v>
      </c>
      <c r="S30" s="1284"/>
      <c r="T30" s="1307"/>
      <c r="AI30" s="13" t="s">
        <v>1746</v>
      </c>
    </row>
    <row r="31" spans="1:45">
      <c r="A31" s="233" t="s">
        <v>1361</v>
      </c>
      <c r="B31" s="101" t="s">
        <v>5526</v>
      </c>
      <c r="C31" s="101" t="s">
        <v>5527</v>
      </c>
      <c r="D31" s="101" t="s">
        <v>5551</v>
      </c>
      <c r="E31" s="1266" t="s">
        <v>5208</v>
      </c>
      <c r="F31" s="1949" t="s">
        <v>5144</v>
      </c>
      <c r="G31" s="1363"/>
      <c r="H31" s="101" t="s">
        <v>5382</v>
      </c>
      <c r="I31" s="101" t="s">
        <v>5572</v>
      </c>
      <c r="J31" s="76"/>
      <c r="K31" s="3355">
        <v>80932</v>
      </c>
      <c r="L31" s="390">
        <v>80932</v>
      </c>
      <c r="M31" s="1285"/>
      <c r="N31" s="1949"/>
      <c r="O31" s="1363"/>
      <c r="P31" s="274"/>
      <c r="Q31" s="274">
        <v>840478</v>
      </c>
      <c r="R31" s="274">
        <f>SUM(O31:Q31)</f>
        <v>840478</v>
      </c>
      <c r="S31" s="425">
        <v>1</v>
      </c>
      <c r="T31" s="246"/>
      <c r="AS31" s="13" t="s">
        <v>1746</v>
      </c>
    </row>
    <row r="32" spans="1:45">
      <c r="A32" s="233" t="s">
        <v>1362</v>
      </c>
      <c r="B32" s="101" t="s">
        <v>5527</v>
      </c>
      <c r="C32" s="101" t="s">
        <v>5527</v>
      </c>
      <c r="D32" s="101" t="s">
        <v>5552</v>
      </c>
      <c r="E32" s="1266" t="s">
        <v>5555</v>
      </c>
      <c r="F32" s="1949">
        <v>136</v>
      </c>
      <c r="G32" s="1363"/>
      <c r="H32" s="101" t="s">
        <v>5382</v>
      </c>
      <c r="I32" s="101" t="s">
        <v>5573</v>
      </c>
      <c r="J32" s="76"/>
      <c r="K32" s="1011"/>
      <c r="L32" s="390"/>
      <c r="M32" s="1285"/>
      <c r="N32" s="1953"/>
      <c r="O32" s="1954"/>
      <c r="P32" s="390"/>
      <c r="Q32" s="390">
        <v>0</v>
      </c>
      <c r="R32" s="274">
        <f t="shared" ref="R32:R65" si="0">SUM(O32:Q32)</f>
        <v>0</v>
      </c>
      <c r="S32" s="425">
        <v>2</v>
      </c>
      <c r="T32" s="246"/>
      <c r="AS32" s="13" t="s">
        <v>1746</v>
      </c>
    </row>
    <row r="33" spans="1:45">
      <c r="A33" s="233" t="s">
        <v>1363</v>
      </c>
      <c r="B33" s="101" t="s">
        <v>5527</v>
      </c>
      <c r="C33" s="101" t="s">
        <v>5527</v>
      </c>
      <c r="D33" s="101" t="s">
        <v>5551</v>
      </c>
      <c r="E33" s="1266" t="s">
        <v>5555</v>
      </c>
      <c r="F33" s="1949">
        <v>18</v>
      </c>
      <c r="G33" s="1363"/>
      <c r="H33" s="101" t="s">
        <v>5382</v>
      </c>
      <c r="I33" s="101" t="s">
        <v>5572</v>
      </c>
      <c r="J33" s="391">
        <v>5.9914000000000005</v>
      </c>
      <c r="K33" s="1011">
        <v>0</v>
      </c>
      <c r="L33" s="390">
        <v>0</v>
      </c>
      <c r="M33" s="1285"/>
      <c r="N33" s="1953"/>
      <c r="O33" s="1954">
        <v>0</v>
      </c>
      <c r="P33" s="390"/>
      <c r="Q33" s="390">
        <v>16167</v>
      </c>
      <c r="R33" s="274">
        <f t="shared" si="0"/>
        <v>16167</v>
      </c>
      <c r="S33" s="425">
        <v>3</v>
      </c>
      <c r="T33" s="246"/>
      <c r="AS33" s="13" t="s">
        <v>1746</v>
      </c>
    </row>
    <row r="34" spans="1:45">
      <c r="A34" s="233" t="s">
        <v>1364</v>
      </c>
      <c r="B34" s="101" t="s">
        <v>5527</v>
      </c>
      <c r="C34" s="101" t="s">
        <v>5527</v>
      </c>
      <c r="D34" s="101" t="s">
        <v>5553</v>
      </c>
      <c r="E34" s="1266" t="s">
        <v>5208</v>
      </c>
      <c r="F34" s="1949">
        <v>180</v>
      </c>
      <c r="G34" s="1363"/>
      <c r="H34" s="101" t="s">
        <v>5382</v>
      </c>
      <c r="I34" s="101" t="s">
        <v>5574</v>
      </c>
      <c r="J34" s="391"/>
      <c r="K34" s="1011"/>
      <c r="L34" s="390"/>
      <c r="M34" s="1285"/>
      <c r="N34" s="1953"/>
      <c r="O34" s="1954"/>
      <c r="P34" s="390"/>
      <c r="Q34" s="390">
        <v>0</v>
      </c>
      <c r="R34" s="274">
        <f t="shared" si="0"/>
        <v>0</v>
      </c>
      <c r="S34" s="425">
        <v>4</v>
      </c>
      <c r="T34" s="246"/>
      <c r="AS34" s="13" t="s">
        <v>1746</v>
      </c>
    </row>
    <row r="35" spans="1:45">
      <c r="A35" s="233" t="s">
        <v>1365</v>
      </c>
      <c r="B35" s="101" t="s">
        <v>4576</v>
      </c>
      <c r="C35" s="101" t="s">
        <v>4576</v>
      </c>
      <c r="D35" s="101" t="s">
        <v>4576</v>
      </c>
      <c r="E35" s="1266" t="s">
        <v>5555</v>
      </c>
      <c r="F35" s="1949">
        <v>141</v>
      </c>
      <c r="G35" s="1363"/>
      <c r="H35" s="101" t="s">
        <v>5575</v>
      </c>
      <c r="I35" s="101" t="s">
        <v>5576</v>
      </c>
      <c r="J35" s="391">
        <v>1030</v>
      </c>
      <c r="K35" s="1011"/>
      <c r="L35" s="390"/>
      <c r="M35" s="1285"/>
      <c r="N35" s="1953"/>
      <c r="O35" s="1954">
        <v>2175360</v>
      </c>
      <c r="P35" s="390"/>
      <c r="Q35" s="390">
        <v>0</v>
      </c>
      <c r="R35" s="274">
        <f t="shared" si="0"/>
        <v>2175360</v>
      </c>
      <c r="S35" s="425">
        <v>5</v>
      </c>
      <c r="T35" s="246"/>
      <c r="AS35" s="13" t="s">
        <v>1746</v>
      </c>
    </row>
    <row r="36" spans="1:45">
      <c r="A36" s="233" t="s">
        <v>1366</v>
      </c>
      <c r="B36" s="101" t="s">
        <v>4576</v>
      </c>
      <c r="C36" s="101" t="s">
        <v>4576</v>
      </c>
      <c r="D36" s="101" t="s">
        <v>4576</v>
      </c>
      <c r="E36" s="1266" t="s">
        <v>5208</v>
      </c>
      <c r="F36" s="1949">
        <v>55</v>
      </c>
      <c r="G36" s="1363"/>
      <c r="H36" s="101" t="s">
        <v>5577</v>
      </c>
      <c r="I36" s="101" t="s">
        <v>5577</v>
      </c>
      <c r="J36" s="391"/>
      <c r="K36" s="1011"/>
      <c r="L36" s="390"/>
      <c r="M36" s="1285"/>
      <c r="N36" s="1953"/>
      <c r="O36" s="1954"/>
      <c r="P36" s="390"/>
      <c r="Q36" s="390">
        <v>195300</v>
      </c>
      <c r="R36" s="274">
        <f t="shared" si="0"/>
        <v>195300</v>
      </c>
      <c r="S36" s="425">
        <v>6</v>
      </c>
      <c r="T36" s="246"/>
      <c r="AS36" s="13" t="s">
        <v>1746</v>
      </c>
    </row>
    <row r="37" spans="1:45">
      <c r="A37" s="233" t="s">
        <v>1367</v>
      </c>
      <c r="B37" s="101" t="s">
        <v>5528</v>
      </c>
      <c r="C37" s="101" t="s">
        <v>5527</v>
      </c>
      <c r="D37" s="101" t="s">
        <v>5528</v>
      </c>
      <c r="E37" s="1266" t="s">
        <v>5555</v>
      </c>
      <c r="F37" s="1949">
        <v>142</v>
      </c>
      <c r="G37" s="1363"/>
      <c r="H37" s="101" t="s">
        <v>5578</v>
      </c>
      <c r="I37" s="101" t="s">
        <v>5553</v>
      </c>
      <c r="J37" s="391">
        <v>1420</v>
      </c>
      <c r="K37" s="1011"/>
      <c r="L37" s="390"/>
      <c r="M37" s="1285"/>
      <c r="N37" s="1953"/>
      <c r="O37" s="1954">
        <v>2999040</v>
      </c>
      <c r="P37" s="390"/>
      <c r="Q37" s="390">
        <v>0</v>
      </c>
      <c r="R37" s="274">
        <f t="shared" si="0"/>
        <v>2999040</v>
      </c>
      <c r="S37" s="425">
        <v>7</v>
      </c>
      <c r="T37" s="246"/>
      <c r="AS37" s="13" t="s">
        <v>1051</v>
      </c>
    </row>
    <row r="38" spans="1:45">
      <c r="A38" s="233" t="s">
        <v>1368</v>
      </c>
      <c r="B38" s="101" t="s">
        <v>5528</v>
      </c>
      <c r="C38" s="101" t="s">
        <v>5528</v>
      </c>
      <c r="D38" s="101" t="s">
        <v>5528</v>
      </c>
      <c r="E38" s="1266" t="s">
        <v>5555</v>
      </c>
      <c r="F38" s="1949">
        <v>142</v>
      </c>
      <c r="G38" s="1363"/>
      <c r="H38" s="101" t="s">
        <v>5575</v>
      </c>
      <c r="I38" s="101" t="s">
        <v>5553</v>
      </c>
      <c r="J38" s="391">
        <v>2060</v>
      </c>
      <c r="K38" s="1011"/>
      <c r="L38" s="390"/>
      <c r="M38" s="1285"/>
      <c r="N38" s="1953"/>
      <c r="O38" s="1954">
        <v>4350720</v>
      </c>
      <c r="P38" s="390"/>
      <c r="Q38" s="390">
        <v>0</v>
      </c>
      <c r="R38" s="274">
        <f t="shared" si="0"/>
        <v>4350720</v>
      </c>
      <c r="S38" s="425">
        <v>8</v>
      </c>
      <c r="T38" s="246"/>
      <c r="AI38" s="13" t="s">
        <v>1746</v>
      </c>
      <c r="AJ38" s="13" t="s">
        <v>1746</v>
      </c>
      <c r="AK38" s="13" t="s">
        <v>1746</v>
      </c>
      <c r="AL38" s="13" t="s">
        <v>1746</v>
      </c>
      <c r="AM38" s="13" t="s">
        <v>1746</v>
      </c>
      <c r="AN38" s="13" t="s">
        <v>1746</v>
      </c>
      <c r="AO38" s="13" t="s">
        <v>1746</v>
      </c>
      <c r="AP38" s="13" t="s">
        <v>1746</v>
      </c>
      <c r="AQ38" s="13" t="s">
        <v>1746</v>
      </c>
      <c r="AR38" s="13" t="s">
        <v>1746</v>
      </c>
      <c r="AS38" s="13" t="s">
        <v>1746</v>
      </c>
    </row>
    <row r="39" spans="1:45">
      <c r="A39" s="233" t="s">
        <v>1369</v>
      </c>
      <c r="B39" s="101" t="s">
        <v>2861</v>
      </c>
      <c r="C39" s="101" t="s">
        <v>2861</v>
      </c>
      <c r="D39" s="101" t="s">
        <v>2861</v>
      </c>
      <c r="E39" s="1266" t="s">
        <v>5555</v>
      </c>
      <c r="F39" s="1949">
        <v>165</v>
      </c>
      <c r="G39" s="1363"/>
      <c r="H39" s="101" t="s">
        <v>5382</v>
      </c>
      <c r="I39" s="101" t="s">
        <v>5382</v>
      </c>
      <c r="J39" s="391">
        <v>1870</v>
      </c>
      <c r="K39" s="1011"/>
      <c r="L39" s="390"/>
      <c r="M39" s="1285"/>
      <c r="N39" s="1953"/>
      <c r="O39" s="1954">
        <v>3769920</v>
      </c>
      <c r="P39" s="390"/>
      <c r="Q39" s="390">
        <v>0</v>
      </c>
      <c r="R39" s="274">
        <f t="shared" si="0"/>
        <v>3769920</v>
      </c>
      <c r="S39" s="425">
        <v>9</v>
      </c>
      <c r="T39" s="246"/>
    </row>
    <row r="40" spans="1:45">
      <c r="A40" s="233" t="s">
        <v>1703</v>
      </c>
      <c r="B40" s="101" t="s">
        <v>4615</v>
      </c>
      <c r="C40" s="101" t="s">
        <v>4615</v>
      </c>
      <c r="D40" s="101" t="s">
        <v>4615</v>
      </c>
      <c r="E40" s="1266" t="s">
        <v>5555</v>
      </c>
      <c r="F40" s="1949">
        <v>174</v>
      </c>
      <c r="G40" s="1363"/>
      <c r="H40" s="101" t="s">
        <v>5579</v>
      </c>
      <c r="I40" s="101" t="s">
        <v>5580</v>
      </c>
      <c r="J40" s="76"/>
      <c r="K40" s="1011">
        <v>9938</v>
      </c>
      <c r="L40" s="390">
        <v>9938</v>
      </c>
      <c r="M40" s="1285"/>
      <c r="N40" s="1953"/>
      <c r="O40" s="1954">
        <v>0</v>
      </c>
      <c r="P40" s="390"/>
      <c r="Q40" s="390">
        <v>73711</v>
      </c>
      <c r="R40" s="274">
        <f t="shared" si="0"/>
        <v>73711</v>
      </c>
      <c r="S40" s="425">
        <v>10</v>
      </c>
      <c r="T40" s="246"/>
    </row>
    <row r="41" spans="1:45">
      <c r="A41" s="233" t="s">
        <v>1704</v>
      </c>
      <c r="B41" s="101" t="s">
        <v>5529</v>
      </c>
      <c r="C41" s="101" t="s">
        <v>5529</v>
      </c>
      <c r="D41" s="101" t="s">
        <v>5553</v>
      </c>
      <c r="E41" s="1266" t="s">
        <v>5555</v>
      </c>
      <c r="F41" s="1949">
        <v>171</v>
      </c>
      <c r="G41" s="1363"/>
      <c r="H41" s="101" t="s">
        <v>5581</v>
      </c>
      <c r="I41" s="101" t="s">
        <v>5553</v>
      </c>
      <c r="J41" s="76"/>
      <c r="K41" s="1011"/>
      <c r="L41" s="390"/>
      <c r="M41" s="1285"/>
      <c r="N41" s="1953"/>
      <c r="O41" s="1954"/>
      <c r="P41" s="390"/>
      <c r="Q41" s="390">
        <v>0</v>
      </c>
      <c r="R41" s="274">
        <f t="shared" si="0"/>
        <v>0</v>
      </c>
      <c r="S41" s="425">
        <v>11</v>
      </c>
      <c r="T41" s="246"/>
    </row>
    <row r="42" spans="1:45">
      <c r="A42" s="233" t="s">
        <v>1705</v>
      </c>
      <c r="B42" s="101" t="s">
        <v>5530</v>
      </c>
      <c r="C42" s="101" t="s">
        <v>5530</v>
      </c>
      <c r="D42" s="101" t="s">
        <v>5553</v>
      </c>
      <c r="E42" s="1266" t="s">
        <v>5555</v>
      </c>
      <c r="F42" s="1949">
        <v>178</v>
      </c>
      <c r="G42" s="1363"/>
      <c r="H42" s="101" t="s">
        <v>5582</v>
      </c>
      <c r="I42" s="101" t="s">
        <v>5553</v>
      </c>
      <c r="J42" s="76"/>
      <c r="K42" s="1011"/>
      <c r="L42" s="390"/>
      <c r="M42" s="1285"/>
      <c r="N42" s="1953"/>
      <c r="O42" s="1954"/>
      <c r="P42" s="390"/>
      <c r="Q42" s="390">
        <v>0</v>
      </c>
      <c r="R42" s="274">
        <f t="shared" si="0"/>
        <v>0</v>
      </c>
      <c r="S42" s="425">
        <v>12</v>
      </c>
      <c r="T42" s="246"/>
    </row>
    <row r="43" spans="1:45">
      <c r="A43" s="233" t="s">
        <v>1706</v>
      </c>
      <c r="B43" s="101" t="s">
        <v>4616</v>
      </c>
      <c r="C43" s="101" t="s">
        <v>4616</v>
      </c>
      <c r="D43" s="101" t="s">
        <v>5553</v>
      </c>
      <c r="E43" s="1266" t="s">
        <v>5555</v>
      </c>
      <c r="F43" s="1949">
        <v>175</v>
      </c>
      <c r="G43" s="1363"/>
      <c r="H43" s="101" t="s">
        <v>5583</v>
      </c>
      <c r="I43" s="101" t="s">
        <v>5553</v>
      </c>
      <c r="J43" s="76"/>
      <c r="K43" s="1011"/>
      <c r="L43" s="390"/>
      <c r="M43" s="1285"/>
      <c r="N43" s="1953"/>
      <c r="O43" s="1954"/>
      <c r="P43" s="390"/>
      <c r="Q43" s="390">
        <v>0</v>
      </c>
      <c r="R43" s="274">
        <f t="shared" si="0"/>
        <v>0</v>
      </c>
      <c r="S43" s="425">
        <v>13</v>
      </c>
      <c r="T43" s="246"/>
    </row>
    <row r="44" spans="1:45">
      <c r="A44" s="233" t="s">
        <v>1707</v>
      </c>
      <c r="B44" s="101" t="s">
        <v>5531</v>
      </c>
      <c r="C44" s="101" t="s">
        <v>5382</v>
      </c>
      <c r="D44" s="101" t="s">
        <v>5382</v>
      </c>
      <c r="E44" s="1266" t="s">
        <v>5208</v>
      </c>
      <c r="F44" s="1949" t="s">
        <v>5144</v>
      </c>
      <c r="G44" s="1363"/>
      <c r="H44" s="101" t="s">
        <v>5382</v>
      </c>
      <c r="I44" s="101" t="s">
        <v>5382</v>
      </c>
      <c r="J44" s="76"/>
      <c r="K44" s="1011"/>
      <c r="L44" s="390"/>
      <c r="M44" s="1285"/>
      <c r="N44" s="1953"/>
      <c r="O44" s="1954"/>
      <c r="P44" s="390"/>
      <c r="Q44" s="390">
        <v>0</v>
      </c>
      <c r="R44" s="274">
        <f t="shared" si="0"/>
        <v>0</v>
      </c>
      <c r="S44" s="425">
        <v>14</v>
      </c>
      <c r="T44" s="246"/>
    </row>
    <row r="45" spans="1:45">
      <c r="A45" s="233" t="s">
        <v>1708</v>
      </c>
      <c r="B45" s="101" t="s">
        <v>5532</v>
      </c>
      <c r="C45" s="101" t="s">
        <v>5382</v>
      </c>
      <c r="D45" s="101" t="s">
        <v>5382</v>
      </c>
      <c r="E45" s="1266" t="s">
        <v>5555</v>
      </c>
      <c r="F45" s="1949">
        <v>178</v>
      </c>
      <c r="G45" s="1363"/>
      <c r="H45" s="101" t="s">
        <v>5382</v>
      </c>
      <c r="I45" s="101" t="s">
        <v>5382</v>
      </c>
      <c r="J45" s="76"/>
      <c r="K45" s="1011"/>
      <c r="L45" s="390"/>
      <c r="M45" s="1285"/>
      <c r="N45" s="1953"/>
      <c r="O45" s="1954">
        <v>319896</v>
      </c>
      <c r="P45" s="390"/>
      <c r="Q45" s="390">
        <v>0</v>
      </c>
      <c r="R45" s="274">
        <f t="shared" si="0"/>
        <v>319896</v>
      </c>
      <c r="S45" s="425">
        <v>15</v>
      </c>
      <c r="T45" s="246"/>
    </row>
    <row r="46" spans="1:45">
      <c r="A46" s="233" t="s">
        <v>1709</v>
      </c>
      <c r="B46" s="101" t="s">
        <v>5533</v>
      </c>
      <c r="C46" s="101" t="s">
        <v>5382</v>
      </c>
      <c r="D46" s="101" t="s">
        <v>5382</v>
      </c>
      <c r="E46" s="1266" t="s">
        <v>5208</v>
      </c>
      <c r="F46" s="1949" t="s">
        <v>5144</v>
      </c>
      <c r="G46" s="1363"/>
      <c r="H46" s="101" t="s">
        <v>5382</v>
      </c>
      <c r="I46" s="101" t="s">
        <v>5382</v>
      </c>
      <c r="J46" s="76"/>
      <c r="K46" s="1011">
        <v>312955</v>
      </c>
      <c r="L46" s="390">
        <v>312955</v>
      </c>
      <c r="M46" s="1285"/>
      <c r="N46" s="1953"/>
      <c r="O46" s="1954"/>
      <c r="P46" s="390"/>
      <c r="Q46" s="390">
        <v>2806020</v>
      </c>
      <c r="R46" s="274">
        <f t="shared" si="0"/>
        <v>2806020</v>
      </c>
      <c r="S46" s="425">
        <v>16</v>
      </c>
      <c r="T46" s="246"/>
    </row>
    <row r="47" spans="1:45">
      <c r="A47" s="233" t="s">
        <v>1710</v>
      </c>
      <c r="B47" s="101" t="s">
        <v>5534</v>
      </c>
      <c r="C47" s="101" t="s">
        <v>5382</v>
      </c>
      <c r="D47" s="101" t="s">
        <v>5382</v>
      </c>
      <c r="E47" s="1266" t="s">
        <v>5208</v>
      </c>
      <c r="F47" s="1949" t="s">
        <v>5144</v>
      </c>
      <c r="G47" s="1363"/>
      <c r="H47" s="101" t="s">
        <v>4887</v>
      </c>
      <c r="I47" s="101" t="s">
        <v>5382</v>
      </c>
      <c r="J47" s="76"/>
      <c r="K47" s="1011">
        <v>2656101</v>
      </c>
      <c r="L47" s="390">
        <v>2656101</v>
      </c>
      <c r="M47" s="1285"/>
      <c r="N47" s="1953"/>
      <c r="O47" s="1954"/>
      <c r="P47" s="390"/>
      <c r="Q47" s="390">
        <v>27707434</v>
      </c>
      <c r="R47" s="274">
        <f t="shared" si="0"/>
        <v>27707434</v>
      </c>
      <c r="S47" s="425">
        <v>17</v>
      </c>
      <c r="T47" s="246"/>
    </row>
    <row r="48" spans="1:45">
      <c r="A48" s="233" t="s">
        <v>1711</v>
      </c>
      <c r="B48" s="101" t="s">
        <v>4617</v>
      </c>
      <c r="C48" s="101" t="s">
        <v>4617</v>
      </c>
      <c r="D48" s="101" t="s">
        <v>4617</v>
      </c>
      <c r="E48" s="1266" t="s">
        <v>5208</v>
      </c>
      <c r="F48" s="1949" t="s">
        <v>5144</v>
      </c>
      <c r="G48" s="1363"/>
      <c r="H48" s="101" t="s">
        <v>5584</v>
      </c>
      <c r="I48" s="101" t="s">
        <v>5584</v>
      </c>
      <c r="J48" s="76"/>
      <c r="K48" s="1011"/>
      <c r="L48" s="390"/>
      <c r="M48" s="1285"/>
      <c r="N48" s="1955"/>
      <c r="O48" s="1956"/>
      <c r="P48" s="390"/>
      <c r="Q48" s="390">
        <v>322103</v>
      </c>
      <c r="R48" s="274">
        <f t="shared" si="0"/>
        <v>322103</v>
      </c>
      <c r="S48" s="425">
        <v>18</v>
      </c>
      <c r="T48" s="246"/>
    </row>
    <row r="49" spans="1:20">
      <c r="A49" s="233" t="s">
        <v>1712</v>
      </c>
      <c r="B49" s="101" t="s">
        <v>5535</v>
      </c>
      <c r="C49" s="101" t="s">
        <v>5554</v>
      </c>
      <c r="D49" s="101" t="s">
        <v>5554</v>
      </c>
      <c r="E49" s="1266" t="s">
        <v>5208</v>
      </c>
      <c r="F49" s="1949" t="s">
        <v>5556</v>
      </c>
      <c r="G49" s="1363"/>
      <c r="H49" s="101" t="s">
        <v>5535</v>
      </c>
      <c r="I49" s="101" t="s">
        <v>5535</v>
      </c>
      <c r="J49" s="76"/>
      <c r="K49" s="1011"/>
      <c r="L49" s="390"/>
      <c r="M49" s="1285"/>
      <c r="N49" s="1955"/>
      <c r="O49" s="1956"/>
      <c r="P49" s="390"/>
      <c r="Q49" s="390">
        <v>22958</v>
      </c>
      <c r="R49" s="274">
        <f t="shared" si="0"/>
        <v>22958</v>
      </c>
      <c r="S49" s="425">
        <v>19</v>
      </c>
      <c r="T49" s="246"/>
    </row>
    <row r="50" spans="1:20">
      <c r="A50" s="233" t="s">
        <v>1713</v>
      </c>
      <c r="B50" s="101" t="s">
        <v>5536</v>
      </c>
      <c r="C50" s="101" t="s">
        <v>5554</v>
      </c>
      <c r="D50" s="101" t="s">
        <v>5554</v>
      </c>
      <c r="E50" s="1266" t="s">
        <v>5208</v>
      </c>
      <c r="F50" s="1949" t="s">
        <v>5557</v>
      </c>
      <c r="G50" s="1363"/>
      <c r="H50" s="101" t="s">
        <v>5536</v>
      </c>
      <c r="I50" s="101" t="s">
        <v>5536</v>
      </c>
      <c r="J50" s="76"/>
      <c r="K50" s="1011"/>
      <c r="L50" s="390"/>
      <c r="M50" s="1285"/>
      <c r="N50" s="1955"/>
      <c r="O50" s="1956"/>
      <c r="P50" s="390"/>
      <c r="Q50" s="390">
        <v>5681</v>
      </c>
      <c r="R50" s="274">
        <f t="shared" si="0"/>
        <v>5681</v>
      </c>
      <c r="S50" s="425">
        <v>20</v>
      </c>
      <c r="T50" s="246"/>
    </row>
    <row r="51" spans="1:20">
      <c r="A51" s="233" t="s">
        <v>558</v>
      </c>
      <c r="B51" s="101" t="s">
        <v>5537</v>
      </c>
      <c r="C51" s="101" t="s">
        <v>5554</v>
      </c>
      <c r="D51" s="101" t="s">
        <v>5554</v>
      </c>
      <c r="E51" s="1266" t="s">
        <v>5208</v>
      </c>
      <c r="F51" s="1949" t="s">
        <v>5558</v>
      </c>
      <c r="G51" s="1363"/>
      <c r="H51" s="101" t="s">
        <v>5537</v>
      </c>
      <c r="I51" s="101" t="s">
        <v>5537</v>
      </c>
      <c r="J51" s="76"/>
      <c r="K51" s="1011"/>
      <c r="L51" s="390"/>
      <c r="M51" s="1285"/>
      <c r="N51" s="1955"/>
      <c r="O51" s="1956"/>
      <c r="P51" s="390"/>
      <c r="Q51" s="390">
        <v>6200</v>
      </c>
      <c r="R51" s="274">
        <f t="shared" si="0"/>
        <v>6200</v>
      </c>
      <c r="S51" s="425">
        <v>21</v>
      </c>
      <c r="T51" s="246"/>
    </row>
    <row r="52" spans="1:20">
      <c r="A52" s="233" t="s">
        <v>559</v>
      </c>
      <c r="B52" s="101" t="s">
        <v>5538</v>
      </c>
      <c r="C52" s="101" t="s">
        <v>5554</v>
      </c>
      <c r="D52" s="101" t="s">
        <v>5554</v>
      </c>
      <c r="E52" s="1266" t="s">
        <v>5208</v>
      </c>
      <c r="F52" s="1949" t="s">
        <v>5559</v>
      </c>
      <c r="G52" s="1363"/>
      <c r="H52" s="101" t="s">
        <v>5538</v>
      </c>
      <c r="I52" s="101" t="s">
        <v>5538</v>
      </c>
      <c r="J52" s="76"/>
      <c r="K52" s="1011"/>
      <c r="L52" s="390"/>
      <c r="M52" s="1285"/>
      <c r="N52" s="1955"/>
      <c r="O52" s="1956"/>
      <c r="P52" s="390"/>
      <c r="Q52" s="390">
        <v>2400</v>
      </c>
      <c r="R52" s="274">
        <f t="shared" si="0"/>
        <v>2400</v>
      </c>
      <c r="S52" s="425">
        <v>22</v>
      </c>
      <c r="T52" s="246"/>
    </row>
    <row r="53" spans="1:20">
      <c r="A53" s="233" t="s">
        <v>560</v>
      </c>
      <c r="B53" s="101" t="s">
        <v>5539</v>
      </c>
      <c r="C53" s="101" t="s">
        <v>5554</v>
      </c>
      <c r="D53" s="101" t="s">
        <v>5554</v>
      </c>
      <c r="E53" s="1266" t="s">
        <v>5208</v>
      </c>
      <c r="F53" s="1949" t="s">
        <v>5560</v>
      </c>
      <c r="G53" s="1363"/>
      <c r="H53" s="101" t="s">
        <v>5539</v>
      </c>
      <c r="I53" s="101" t="s">
        <v>5539</v>
      </c>
      <c r="J53" s="76"/>
      <c r="K53" s="1011"/>
      <c r="L53" s="390"/>
      <c r="M53" s="1285"/>
      <c r="N53" s="1949"/>
      <c r="O53" s="1363"/>
      <c r="P53" s="390"/>
      <c r="Q53" s="390">
        <v>75240</v>
      </c>
      <c r="R53" s="274">
        <f t="shared" si="0"/>
        <v>75240</v>
      </c>
      <c r="S53" s="425">
        <v>23</v>
      </c>
      <c r="T53" s="246"/>
    </row>
    <row r="54" spans="1:20">
      <c r="A54" s="233" t="s">
        <v>561</v>
      </c>
      <c r="B54" s="101" t="s">
        <v>5540</v>
      </c>
      <c r="C54" s="101" t="s">
        <v>5554</v>
      </c>
      <c r="D54" s="101" t="s">
        <v>5554</v>
      </c>
      <c r="E54" s="1266" t="s">
        <v>5208</v>
      </c>
      <c r="F54" s="1949" t="s">
        <v>5561</v>
      </c>
      <c r="G54" s="1363"/>
      <c r="H54" s="101" t="s">
        <v>5540</v>
      </c>
      <c r="I54" s="101" t="s">
        <v>5540</v>
      </c>
      <c r="J54" s="76"/>
      <c r="K54" s="1011"/>
      <c r="L54" s="390"/>
      <c r="M54" s="1285"/>
      <c r="N54" s="1949"/>
      <c r="O54" s="1363"/>
      <c r="P54" s="390"/>
      <c r="Q54" s="390">
        <v>-5885</v>
      </c>
      <c r="R54" s="274">
        <f t="shared" si="0"/>
        <v>-5885</v>
      </c>
      <c r="S54" s="425">
        <v>24</v>
      </c>
      <c r="T54" s="246"/>
    </row>
    <row r="55" spans="1:20">
      <c r="A55" s="233" t="s">
        <v>562</v>
      </c>
      <c r="B55" s="101" t="s">
        <v>5541</v>
      </c>
      <c r="C55" s="101" t="s">
        <v>5554</v>
      </c>
      <c r="D55" s="101" t="s">
        <v>5554</v>
      </c>
      <c r="E55" s="1266" t="s">
        <v>5208</v>
      </c>
      <c r="F55" s="1949" t="s">
        <v>5562</v>
      </c>
      <c r="G55" s="1363"/>
      <c r="H55" s="101" t="s">
        <v>5541</v>
      </c>
      <c r="I55" s="101" t="s">
        <v>5541</v>
      </c>
      <c r="J55" s="76"/>
      <c r="K55" s="1011"/>
      <c r="L55" s="390"/>
      <c r="M55" s="1285"/>
      <c r="N55" s="1949"/>
      <c r="O55" s="1363"/>
      <c r="P55" s="390"/>
      <c r="Q55" s="390">
        <v>4096</v>
      </c>
      <c r="R55" s="274">
        <f t="shared" si="0"/>
        <v>4096</v>
      </c>
      <c r="S55" s="425">
        <v>25</v>
      </c>
      <c r="T55" s="246"/>
    </row>
    <row r="56" spans="1:20">
      <c r="A56" s="233" t="s">
        <v>563</v>
      </c>
      <c r="B56" s="101" t="s">
        <v>5542</v>
      </c>
      <c r="C56" s="101" t="s">
        <v>5554</v>
      </c>
      <c r="D56" s="101" t="s">
        <v>5554</v>
      </c>
      <c r="E56" s="1266" t="s">
        <v>5208</v>
      </c>
      <c r="F56" s="1949" t="s">
        <v>5563</v>
      </c>
      <c r="G56" s="1363"/>
      <c r="H56" s="101" t="s">
        <v>5542</v>
      </c>
      <c r="I56" s="101" t="s">
        <v>5542</v>
      </c>
      <c r="J56" s="76"/>
      <c r="K56" s="1011"/>
      <c r="L56" s="390"/>
      <c r="M56" s="1285"/>
      <c r="N56" s="1949"/>
      <c r="O56" s="1363"/>
      <c r="P56" s="390"/>
      <c r="Q56" s="390">
        <v>91494</v>
      </c>
      <c r="R56" s="274">
        <f t="shared" si="0"/>
        <v>91494</v>
      </c>
      <c r="S56" s="425">
        <v>26</v>
      </c>
      <c r="T56" s="246"/>
    </row>
    <row r="57" spans="1:20">
      <c r="A57" s="233" t="s">
        <v>564</v>
      </c>
      <c r="B57" s="101" t="s">
        <v>5543</v>
      </c>
      <c r="C57" s="101" t="s">
        <v>5554</v>
      </c>
      <c r="D57" s="101" t="s">
        <v>5554</v>
      </c>
      <c r="E57" s="1266" t="s">
        <v>5208</v>
      </c>
      <c r="F57" s="1949" t="s">
        <v>5564</v>
      </c>
      <c r="G57" s="1363"/>
      <c r="H57" s="101" t="s">
        <v>5543</v>
      </c>
      <c r="I57" s="101" t="s">
        <v>5543</v>
      </c>
      <c r="J57" s="76"/>
      <c r="K57" s="1011"/>
      <c r="L57" s="390"/>
      <c r="M57" s="1285"/>
      <c r="N57" s="1949"/>
      <c r="O57" s="1363"/>
      <c r="P57" s="390"/>
      <c r="Q57" s="390">
        <v>72436</v>
      </c>
      <c r="R57" s="274">
        <f t="shared" si="0"/>
        <v>72436</v>
      </c>
      <c r="S57" s="425">
        <v>27</v>
      </c>
      <c r="T57" s="246"/>
    </row>
    <row r="58" spans="1:20">
      <c r="A58" s="233" t="s">
        <v>2293</v>
      </c>
      <c r="B58" s="101" t="s">
        <v>5544</v>
      </c>
      <c r="C58" s="101" t="s">
        <v>5554</v>
      </c>
      <c r="D58" s="101" t="s">
        <v>5554</v>
      </c>
      <c r="E58" s="1266" t="s">
        <v>5208</v>
      </c>
      <c r="F58" s="1949" t="s">
        <v>5565</v>
      </c>
      <c r="G58" s="1363"/>
      <c r="H58" s="101" t="s">
        <v>5585</v>
      </c>
      <c r="I58" s="101" t="s">
        <v>5585</v>
      </c>
      <c r="J58" s="76"/>
      <c r="K58" s="1011"/>
      <c r="L58" s="390"/>
      <c r="M58" s="1285"/>
      <c r="N58" s="1949"/>
      <c r="O58" s="1363"/>
      <c r="P58" s="390"/>
      <c r="Q58" s="390">
        <v>24074</v>
      </c>
      <c r="R58" s="274">
        <f t="shared" si="0"/>
        <v>24074</v>
      </c>
      <c r="S58" s="425">
        <v>28</v>
      </c>
      <c r="T58" s="246"/>
    </row>
    <row r="59" spans="1:20">
      <c r="A59" s="233" t="s">
        <v>2294</v>
      </c>
      <c r="B59" s="101" t="s">
        <v>5545</v>
      </c>
      <c r="C59" s="101" t="s">
        <v>5554</v>
      </c>
      <c r="D59" s="101" t="s">
        <v>5554</v>
      </c>
      <c r="E59" s="1266" t="s">
        <v>5208</v>
      </c>
      <c r="F59" s="1949" t="s">
        <v>5566</v>
      </c>
      <c r="G59" s="1363"/>
      <c r="H59" s="101" t="s">
        <v>6300</v>
      </c>
      <c r="I59" s="101" t="s">
        <v>5586</v>
      </c>
      <c r="J59" s="76"/>
      <c r="K59" s="1011"/>
      <c r="L59" s="390"/>
      <c r="M59" s="1285"/>
      <c r="N59" s="1949"/>
      <c r="O59" s="1363"/>
      <c r="P59" s="390"/>
      <c r="Q59" s="390">
        <v>2523</v>
      </c>
      <c r="R59" s="274">
        <f t="shared" si="0"/>
        <v>2523</v>
      </c>
      <c r="S59" s="425">
        <v>29</v>
      </c>
      <c r="T59" s="246"/>
    </row>
    <row r="60" spans="1:20">
      <c r="A60" s="233" t="s">
        <v>2295</v>
      </c>
      <c r="B60" s="101" t="s">
        <v>5546</v>
      </c>
      <c r="C60" s="101" t="s">
        <v>5554</v>
      </c>
      <c r="D60" s="101" t="s">
        <v>5554</v>
      </c>
      <c r="E60" s="1266" t="s">
        <v>5208</v>
      </c>
      <c r="F60" s="1949" t="s">
        <v>5567</v>
      </c>
      <c r="G60" s="1363"/>
      <c r="H60" s="101" t="s">
        <v>5587</v>
      </c>
      <c r="I60" s="101" t="s">
        <v>5587</v>
      </c>
      <c r="J60" s="76"/>
      <c r="K60" s="1011"/>
      <c r="L60" s="390"/>
      <c r="M60" s="1285"/>
      <c r="N60" s="1949"/>
      <c r="O60" s="1363"/>
      <c r="P60" s="390"/>
      <c r="Q60" s="390">
        <v>22671</v>
      </c>
      <c r="R60" s="274">
        <f t="shared" si="0"/>
        <v>22671</v>
      </c>
      <c r="S60" s="425">
        <v>30</v>
      </c>
      <c r="T60" s="246"/>
    </row>
    <row r="61" spans="1:20">
      <c r="A61" s="233" t="s">
        <v>2296</v>
      </c>
      <c r="B61" s="101" t="s">
        <v>5547</v>
      </c>
      <c r="C61" s="101" t="s">
        <v>5554</v>
      </c>
      <c r="D61" s="101" t="s">
        <v>5554</v>
      </c>
      <c r="E61" s="1266" t="s">
        <v>5208</v>
      </c>
      <c r="F61" s="1949" t="s">
        <v>5568</v>
      </c>
      <c r="G61" s="1363"/>
      <c r="H61" s="101" t="s">
        <v>5588</v>
      </c>
      <c r="I61" s="101" t="s">
        <v>5589</v>
      </c>
      <c r="J61" s="76"/>
      <c r="K61" s="1011"/>
      <c r="L61" s="390"/>
      <c r="M61" s="1285"/>
      <c r="N61" s="1949"/>
      <c r="O61" s="1363"/>
      <c r="P61" s="390"/>
      <c r="Q61" s="390">
        <v>0</v>
      </c>
      <c r="R61" s="274">
        <f t="shared" si="0"/>
        <v>0</v>
      </c>
      <c r="S61" s="425">
        <v>31</v>
      </c>
      <c r="T61" s="246"/>
    </row>
    <row r="62" spans="1:20">
      <c r="A62" s="233" t="s">
        <v>2297</v>
      </c>
      <c r="B62" s="101" t="s">
        <v>5355</v>
      </c>
      <c r="C62" s="101" t="s">
        <v>5554</v>
      </c>
      <c r="D62" s="101" t="s">
        <v>5554</v>
      </c>
      <c r="E62" s="1266" t="s">
        <v>5208</v>
      </c>
      <c r="F62" s="1949" t="s">
        <v>5569</v>
      </c>
      <c r="G62" s="1363"/>
      <c r="H62" s="101" t="s">
        <v>5590</v>
      </c>
      <c r="I62" s="101" t="s">
        <v>5591</v>
      </c>
      <c r="J62" s="76"/>
      <c r="K62" s="1011"/>
      <c r="L62" s="390"/>
      <c r="M62" s="1285"/>
      <c r="N62" s="1949"/>
      <c r="O62" s="1363"/>
      <c r="P62" s="390"/>
      <c r="Q62" s="390">
        <v>8411</v>
      </c>
      <c r="R62" s="274">
        <f t="shared" si="0"/>
        <v>8411</v>
      </c>
      <c r="S62" s="425">
        <v>32</v>
      </c>
      <c r="T62" s="246"/>
    </row>
    <row r="63" spans="1:20">
      <c r="A63" s="233" t="s">
        <v>2298</v>
      </c>
      <c r="B63" s="101" t="s">
        <v>6299</v>
      </c>
      <c r="C63" s="101" t="s">
        <v>5554</v>
      </c>
      <c r="D63" s="101" t="s">
        <v>5554</v>
      </c>
      <c r="E63" s="1266" t="s">
        <v>5208</v>
      </c>
      <c r="F63" s="1949" t="s">
        <v>5570</v>
      </c>
      <c r="G63" s="1363"/>
      <c r="H63" s="101" t="s">
        <v>5592</v>
      </c>
      <c r="I63" s="101" t="s">
        <v>5592</v>
      </c>
      <c r="J63" s="76"/>
      <c r="K63" s="1011"/>
      <c r="L63" s="390"/>
      <c r="M63" s="1285"/>
      <c r="N63" s="1949"/>
      <c r="O63" s="1363"/>
      <c r="P63" s="390"/>
      <c r="Q63" s="390">
        <v>17568</v>
      </c>
      <c r="R63" s="274">
        <f t="shared" si="0"/>
        <v>17568</v>
      </c>
      <c r="S63" s="425">
        <v>33</v>
      </c>
      <c r="T63" s="246"/>
    </row>
    <row r="64" spans="1:20">
      <c r="A64" s="233" t="s">
        <v>2299</v>
      </c>
      <c r="B64" s="101" t="s">
        <v>4902</v>
      </c>
      <c r="C64" s="101" t="s">
        <v>5554</v>
      </c>
      <c r="D64" s="101" t="s">
        <v>5554</v>
      </c>
      <c r="E64" s="1266" t="s">
        <v>5208</v>
      </c>
      <c r="F64" s="1949" t="s">
        <v>5571</v>
      </c>
      <c r="G64" s="1363"/>
      <c r="H64" s="101" t="s">
        <v>5593</v>
      </c>
      <c r="I64" s="101" t="s">
        <v>5593</v>
      </c>
      <c r="J64" s="76"/>
      <c r="K64" s="1011"/>
      <c r="L64" s="390"/>
      <c r="M64" s="1285"/>
      <c r="N64" s="1949"/>
      <c r="O64" s="1363"/>
      <c r="P64" s="390"/>
      <c r="Q64" s="390">
        <v>44933</v>
      </c>
      <c r="R64" s="274">
        <f t="shared" si="0"/>
        <v>44933</v>
      </c>
      <c r="S64" s="425">
        <v>34</v>
      </c>
      <c r="T64" s="246"/>
    </row>
    <row r="65" spans="1:20">
      <c r="A65" s="233" t="s">
        <v>2300</v>
      </c>
      <c r="B65" s="101" t="s">
        <v>5548</v>
      </c>
      <c r="C65" s="101" t="s">
        <v>5554</v>
      </c>
      <c r="D65" s="101" t="s">
        <v>5554</v>
      </c>
      <c r="E65" s="1266" t="s">
        <v>5208</v>
      </c>
      <c r="F65" s="1949"/>
      <c r="G65" s="1363"/>
      <c r="H65" s="101" t="s">
        <v>5548</v>
      </c>
      <c r="I65" s="101" t="s">
        <v>5548</v>
      </c>
      <c r="J65" s="76"/>
      <c r="K65" s="1011"/>
      <c r="L65" s="390"/>
      <c r="M65" s="1285"/>
      <c r="N65" s="1949"/>
      <c r="O65" s="1363"/>
      <c r="P65" s="390"/>
      <c r="Q65" s="390">
        <v>12208</v>
      </c>
      <c r="R65" s="274">
        <f t="shared" si="0"/>
        <v>12208</v>
      </c>
      <c r="S65" s="425">
        <v>35</v>
      </c>
      <c r="T65" s="246"/>
    </row>
    <row r="66" spans="1:20">
      <c r="A66" s="233" t="s">
        <v>2301</v>
      </c>
      <c r="B66" s="101" t="s">
        <v>519</v>
      </c>
      <c r="C66" s="1286"/>
      <c r="D66" s="1286"/>
      <c r="E66" s="1287"/>
      <c r="F66" s="3708"/>
      <c r="G66" s="3709"/>
      <c r="H66" s="1286"/>
      <c r="I66" s="1286"/>
      <c r="J66" s="76"/>
      <c r="K66" s="1056"/>
      <c r="L66" s="390"/>
      <c r="M66" s="1285"/>
      <c r="N66" s="1949"/>
      <c r="O66" s="1954"/>
      <c r="P66" s="1954">
        <f>P157</f>
        <v>0</v>
      </c>
      <c r="Q66" s="205">
        <f>Q157</f>
        <v>13773</v>
      </c>
      <c r="R66" s="205">
        <f>R157</f>
        <v>13773</v>
      </c>
      <c r="S66" s="425">
        <v>36</v>
      </c>
      <c r="T66" s="246"/>
    </row>
    <row r="67" spans="1:20">
      <c r="A67" s="233" t="s">
        <v>2302</v>
      </c>
      <c r="B67" s="344" t="s">
        <v>2253</v>
      </c>
      <c r="C67" s="1286"/>
      <c r="D67" s="1286"/>
      <c r="E67" s="1287"/>
      <c r="F67" s="3708"/>
      <c r="G67" s="3709"/>
      <c r="H67" s="1286"/>
      <c r="I67" s="1286"/>
      <c r="J67" s="1518">
        <f>SUM(J31:J66)</f>
        <v>6385.9913999999999</v>
      </c>
      <c r="K67" s="390">
        <f>SUM(K31:K66)</f>
        <v>3059926</v>
      </c>
      <c r="L67" s="390">
        <f>SUM(L31:L66)</f>
        <v>3059926</v>
      </c>
      <c r="M67" s="1285"/>
      <c r="N67" s="3702">
        <f>SUM(N31:O66)</f>
        <v>13614936</v>
      </c>
      <c r="O67" s="3703"/>
      <c r="P67" s="274">
        <f>SUM(P31:P66)</f>
        <v>0</v>
      </c>
      <c r="Q67" s="274">
        <f>SUM(Q31:Q66)</f>
        <v>32381994</v>
      </c>
      <c r="R67" s="274">
        <f>SUM(R31:R66)</f>
        <v>45996930</v>
      </c>
      <c r="S67" s="425">
        <v>37</v>
      </c>
      <c r="T67" s="246"/>
    </row>
    <row r="68" spans="1:20">
      <c r="A68" s="1245"/>
      <c r="B68" s="284"/>
      <c r="C68" s="284"/>
      <c r="D68" s="284"/>
      <c r="E68" s="1288"/>
      <c r="F68" s="1245"/>
      <c r="G68" s="284"/>
      <c r="H68" s="284"/>
      <c r="I68" s="284"/>
      <c r="J68" s="284"/>
      <c r="K68" s="284"/>
      <c r="L68" s="284"/>
      <c r="M68" s="1288"/>
      <c r="N68" s="1347"/>
      <c r="O68" s="284"/>
      <c r="P68" s="284"/>
      <c r="Q68" s="284"/>
      <c r="R68" s="284"/>
      <c r="S68" s="1246"/>
      <c r="T68" s="16"/>
    </row>
    <row r="69" spans="1:20">
      <c r="A69" s="551"/>
      <c r="B69" s="16"/>
      <c r="C69" s="16"/>
      <c r="D69" s="16"/>
      <c r="E69" s="1289"/>
      <c r="F69" s="551"/>
      <c r="G69" s="16"/>
      <c r="H69" s="16"/>
      <c r="I69" s="16"/>
      <c r="J69" s="16"/>
      <c r="K69" s="16"/>
      <c r="L69" s="16"/>
      <c r="M69" s="1289"/>
      <c r="N69" s="551"/>
      <c r="O69" s="16"/>
      <c r="P69" s="16"/>
      <c r="Q69" s="16"/>
      <c r="R69" s="16"/>
      <c r="S69" s="69"/>
      <c r="T69" s="16"/>
    </row>
    <row r="70" spans="1:20">
      <c r="A70" s="551"/>
      <c r="B70" s="16"/>
      <c r="C70" s="16"/>
      <c r="D70" s="16"/>
      <c r="E70" s="1289"/>
      <c r="F70" s="551"/>
      <c r="G70" s="16"/>
      <c r="H70" s="16"/>
      <c r="I70" s="16"/>
      <c r="J70" s="16"/>
      <c r="K70" s="16"/>
      <c r="L70" s="16"/>
      <c r="M70" s="1289"/>
      <c r="N70" s="551"/>
      <c r="O70" s="16"/>
      <c r="P70" s="16"/>
      <c r="Q70" s="16"/>
      <c r="R70" s="16"/>
      <c r="S70" s="69"/>
      <c r="T70" s="16"/>
    </row>
    <row r="71" spans="1:20">
      <c r="A71" s="551"/>
      <c r="B71" s="16"/>
      <c r="C71" s="16"/>
      <c r="D71" s="16"/>
      <c r="E71" s="1289"/>
      <c r="F71" s="551"/>
      <c r="G71" s="16"/>
      <c r="H71" s="16"/>
      <c r="I71" s="16"/>
      <c r="J71" s="16"/>
      <c r="K71" s="16"/>
      <c r="L71" s="16"/>
      <c r="M71" s="1289"/>
      <c r="N71" s="551"/>
      <c r="O71" s="16"/>
      <c r="P71" s="16"/>
      <c r="Q71" s="16"/>
      <c r="R71" s="16"/>
      <c r="S71" s="69"/>
      <c r="T71" s="16"/>
    </row>
    <row r="72" spans="1:20">
      <c r="A72" s="551"/>
      <c r="B72" s="16"/>
      <c r="C72" s="16"/>
      <c r="D72" s="16"/>
      <c r="E72" s="1289"/>
      <c r="F72" s="551"/>
      <c r="G72" s="16"/>
      <c r="H72" s="16"/>
      <c r="I72" s="16"/>
      <c r="J72" s="16"/>
      <c r="K72" s="16"/>
      <c r="L72" s="16"/>
      <c r="M72" s="1289"/>
      <c r="N72" s="551"/>
      <c r="O72" s="16"/>
      <c r="P72" s="16"/>
      <c r="Q72" s="16"/>
      <c r="R72" s="16"/>
      <c r="S72" s="69"/>
      <c r="T72" s="16"/>
    </row>
    <row r="73" spans="1:20">
      <c r="A73" s="551"/>
      <c r="B73" s="16"/>
      <c r="C73" s="16"/>
      <c r="D73" s="16"/>
      <c r="E73" s="1289"/>
      <c r="F73" s="551"/>
      <c r="G73" s="16"/>
      <c r="H73" s="16"/>
      <c r="I73" s="16"/>
      <c r="J73" s="16"/>
      <c r="K73" s="16"/>
      <c r="L73" s="16"/>
      <c r="M73" s="1289"/>
      <c r="N73" s="551"/>
      <c r="O73" s="16"/>
      <c r="P73" s="16"/>
      <c r="Q73" s="16"/>
      <c r="R73" s="16"/>
      <c r="S73" s="69"/>
      <c r="T73" s="16"/>
    </row>
    <row r="74" spans="1:20">
      <c r="A74" s="263"/>
      <c r="B74" s="16"/>
      <c r="C74" s="16"/>
      <c r="D74" s="16"/>
      <c r="E74" s="1289"/>
      <c r="F74" s="263"/>
      <c r="G74" s="16"/>
      <c r="H74" s="16"/>
      <c r="I74" s="16"/>
      <c r="J74" s="16"/>
      <c r="K74" s="16"/>
      <c r="L74" s="16"/>
      <c r="M74" s="1289"/>
      <c r="N74" s="263"/>
      <c r="O74" s="16"/>
      <c r="P74" s="16"/>
      <c r="Q74" s="16"/>
      <c r="R74" s="16"/>
      <c r="S74" s="69"/>
      <c r="T74" s="16"/>
    </row>
    <row r="75" spans="1:20">
      <c r="A75" s="263"/>
      <c r="B75" s="16"/>
      <c r="C75" s="16"/>
      <c r="D75" s="16"/>
      <c r="E75" s="1289"/>
      <c r="F75" s="263"/>
      <c r="G75" s="16"/>
      <c r="H75" s="16"/>
      <c r="I75" s="16"/>
      <c r="J75" s="16"/>
      <c r="K75" s="16"/>
      <c r="L75" s="16"/>
      <c r="M75" s="1289"/>
      <c r="N75" s="263"/>
      <c r="O75" s="16"/>
      <c r="P75" s="16"/>
      <c r="Q75" s="16"/>
      <c r="R75" s="16"/>
      <c r="S75" s="69"/>
      <c r="T75" s="16"/>
    </row>
    <row r="76" spans="1:20">
      <c r="A76" s="263"/>
      <c r="B76" s="16"/>
      <c r="C76" s="16"/>
      <c r="D76" s="16"/>
      <c r="E76" s="1289"/>
      <c r="F76" s="263"/>
      <c r="G76" s="16"/>
      <c r="H76" s="16"/>
      <c r="I76" s="16"/>
      <c r="J76" s="16"/>
      <c r="K76" s="16"/>
      <c r="L76" s="16"/>
      <c r="M76" s="1289"/>
      <c r="N76" s="263"/>
      <c r="O76" s="16"/>
      <c r="P76" s="16"/>
      <c r="Q76" s="16"/>
      <c r="R76" s="16"/>
      <c r="S76" s="69"/>
      <c r="T76" s="16"/>
    </row>
    <row r="77" spans="1:20">
      <c r="A77" s="263"/>
      <c r="B77" s="16"/>
      <c r="C77" s="16"/>
      <c r="D77" s="16"/>
      <c r="E77" s="1289"/>
      <c r="F77" s="263"/>
      <c r="G77" s="16"/>
      <c r="H77" s="16"/>
      <c r="I77" s="16"/>
      <c r="J77" s="16"/>
      <c r="K77" s="16"/>
      <c r="L77" s="16"/>
      <c r="M77" s="1289"/>
      <c r="N77" s="263"/>
      <c r="O77" s="16"/>
      <c r="P77" s="16"/>
      <c r="Q77" s="16"/>
      <c r="R77" s="16"/>
      <c r="S77" s="69"/>
      <c r="T77" s="16"/>
    </row>
    <row r="78" spans="1:20" ht="15.75" thickBot="1">
      <c r="A78" s="942"/>
      <c r="B78" s="427"/>
      <c r="C78" s="427"/>
      <c r="D78" s="427"/>
      <c r="E78" s="1290"/>
      <c r="F78" s="942"/>
      <c r="G78" s="427"/>
      <c r="H78" s="427"/>
      <c r="I78" s="427"/>
      <c r="J78" s="427"/>
      <c r="K78" s="427"/>
      <c r="L78" s="427"/>
      <c r="M78" s="1290"/>
      <c r="N78" s="942"/>
      <c r="O78" s="427"/>
      <c r="P78" s="427"/>
      <c r="Q78" s="427"/>
      <c r="R78" s="427"/>
      <c r="S78" s="428"/>
      <c r="T78" s="16"/>
    </row>
    <row r="79" spans="1:20">
      <c r="A79" s="16"/>
      <c r="B79" s="16"/>
      <c r="C79" s="16"/>
      <c r="D79" s="16"/>
      <c r="E79" s="16"/>
      <c r="F79" s="16"/>
      <c r="G79" s="16"/>
      <c r="H79" s="16"/>
      <c r="I79" s="16"/>
      <c r="J79" s="16"/>
      <c r="K79" s="16"/>
      <c r="L79" s="16"/>
      <c r="M79" s="16"/>
      <c r="N79" s="16"/>
      <c r="O79" s="16"/>
      <c r="P79" s="16"/>
      <c r="Q79" s="16"/>
      <c r="R79" s="16"/>
      <c r="S79" s="16"/>
      <c r="T79" s="16"/>
    </row>
    <row r="80" spans="1:20">
      <c r="A80" s="17" t="s">
        <v>4503</v>
      </c>
      <c r="B80"/>
      <c r="C80"/>
      <c r="D80" s="16"/>
      <c r="E80" s="16"/>
      <c r="F80" s="17" t="s">
        <v>4503</v>
      </c>
      <c r="G80"/>
      <c r="H80"/>
      <c r="I80"/>
      <c r="J80" s="16"/>
      <c r="K80" s="16"/>
      <c r="L80" s="16"/>
      <c r="M80" s="16"/>
      <c r="N80" s="17" t="s">
        <v>4503</v>
      </c>
      <c r="O80" s="16"/>
      <c r="P80"/>
      <c r="Q80" s="16"/>
      <c r="R80" s="16"/>
      <c r="S80" s="231" t="s">
        <v>1370</v>
      </c>
      <c r="T80" s="231"/>
    </row>
    <row r="81" spans="1:20">
      <c r="A81" s="16" t="s">
        <v>1371</v>
      </c>
      <c r="B81" s="16"/>
      <c r="C81" s="16"/>
      <c r="D81" s="16"/>
      <c r="E81" s="16"/>
      <c r="F81" s="16" t="s">
        <v>1372</v>
      </c>
      <c r="G81" s="16"/>
      <c r="H81" s="16"/>
      <c r="I81" s="16"/>
      <c r="J81" s="337"/>
      <c r="K81" s="337"/>
      <c r="L81" s="337"/>
      <c r="M81" s="16"/>
      <c r="N81" s="3517" t="s">
        <v>1373</v>
      </c>
      <c r="O81" s="3517"/>
      <c r="P81" s="3517"/>
      <c r="Q81" s="3517"/>
      <c r="R81" s="3517"/>
      <c r="S81" s="3517"/>
      <c r="T81" s="16"/>
    </row>
    <row r="82" spans="1:20" ht="18">
      <c r="A82" s="10" t="s">
        <v>1374</v>
      </c>
      <c r="B82" s="709"/>
      <c r="C82" s="414"/>
      <c r="D82" s="16"/>
      <c r="E82" s="16"/>
      <c r="J82" s="260"/>
      <c r="K82" s="260"/>
      <c r="L82" s="260"/>
      <c r="N82" s="260"/>
      <c r="P82" s="260"/>
      <c r="Q82" s="260"/>
      <c r="R82" s="260"/>
    </row>
    <row r="83" spans="1:20" ht="18">
      <c r="A83" s="412"/>
      <c r="B83" s="411"/>
      <c r="C83" s="412"/>
      <c r="J83" s="260"/>
      <c r="K83" s="260"/>
      <c r="L83" s="260"/>
      <c r="N83" s="260"/>
      <c r="P83" s="260"/>
      <c r="Q83" s="260"/>
      <c r="R83" s="260"/>
    </row>
    <row r="84" spans="1:20" ht="18.75" thickBot="1">
      <c r="A84" s="765" t="str">
        <f>'Data Sheet'!$C$25</f>
        <v xml:space="preserve">Niagara Mohawk Power Corporation </v>
      </c>
      <c r="B84" s="412"/>
      <c r="D84" s="821" t="str">
        <f>'Data Sheet'!$C$40</f>
        <v>April 30, 2025</v>
      </c>
      <c r="E84" t="str">
        <f>'Data Sheet'!$C$38</f>
        <v>December 31, 2024</v>
      </c>
      <c r="F84" s="765" t="str">
        <f>'Data Sheet'!$C$25</f>
        <v xml:space="preserve">Niagara Mohawk Power Corporation </v>
      </c>
      <c r="J84" s="821" t="str">
        <f>'Data Sheet'!$C$40</f>
        <v>April 30, 2025</v>
      </c>
      <c r="K84" s="260"/>
      <c r="L84" t="str">
        <f>'Data Sheet'!$C$38</f>
        <v>December 31, 2024</v>
      </c>
      <c r="N84" s="765" t="str">
        <f>'Data Sheet'!$C$25</f>
        <v xml:space="preserve">Niagara Mohawk Power Corporation </v>
      </c>
      <c r="P84" s="260"/>
      <c r="Q84" s="821" t="str">
        <f>'Data Sheet'!$C$40</f>
        <v>April 30, 2025</v>
      </c>
      <c r="R84" t="str">
        <f>'Data Sheet'!$C$38</f>
        <v>December 31, 2024</v>
      </c>
    </row>
    <row r="85" spans="1:20">
      <c r="A85" s="1962"/>
      <c r="B85" s="2197"/>
      <c r="C85" s="2197"/>
      <c r="D85" s="2197"/>
      <c r="E85" s="1964"/>
      <c r="F85" s="1962"/>
      <c r="G85" s="2197"/>
      <c r="H85" s="2197"/>
      <c r="I85" s="2197"/>
      <c r="J85" s="2247"/>
      <c r="K85" s="2247"/>
      <c r="L85" s="2247"/>
      <c r="M85" s="1964"/>
      <c r="N85" s="2833"/>
      <c r="O85" s="2197"/>
      <c r="P85" s="2247"/>
      <c r="Q85" s="2247"/>
      <c r="R85" s="2247"/>
      <c r="S85" s="1964"/>
    </row>
    <row r="86" spans="1:20">
      <c r="A86" s="3667" t="s">
        <v>1934</v>
      </c>
      <c r="B86" s="3517"/>
      <c r="C86" s="3517"/>
      <c r="D86" s="3517"/>
      <c r="E86" s="3668"/>
      <c r="F86" s="3667" t="s">
        <v>1935</v>
      </c>
      <c r="G86" s="3517"/>
      <c r="H86" s="3517"/>
      <c r="I86" s="3517"/>
      <c r="J86" s="3517"/>
      <c r="K86" s="3517"/>
      <c r="L86" s="3517"/>
      <c r="M86" s="3668"/>
      <c r="N86" s="3667" t="s">
        <v>1935</v>
      </c>
      <c r="O86" s="3517"/>
      <c r="P86" s="3517"/>
      <c r="Q86" s="3517"/>
      <c r="R86" s="3517"/>
      <c r="S86" s="3668"/>
      <c r="T86" s="246"/>
    </row>
    <row r="87" spans="1:20">
      <c r="A87" s="3667" t="s">
        <v>1936</v>
      </c>
      <c r="B87" s="3517"/>
      <c r="C87" s="3517"/>
      <c r="D87" s="3517"/>
      <c r="E87" s="3668"/>
      <c r="F87" s="3667" t="s">
        <v>1936</v>
      </c>
      <c r="G87" s="3517"/>
      <c r="H87" s="3517"/>
      <c r="I87" s="3517"/>
      <c r="J87" s="3517"/>
      <c r="K87" s="3517"/>
      <c r="L87" s="3517"/>
      <c r="M87" s="3668"/>
      <c r="N87" s="3667" t="s">
        <v>1936</v>
      </c>
      <c r="O87" s="3517"/>
      <c r="P87" s="3517"/>
      <c r="Q87" s="3517"/>
      <c r="R87" s="3517"/>
      <c r="S87" s="3668"/>
      <c r="T87" s="246"/>
    </row>
    <row r="88" spans="1:20">
      <c r="A88" s="2675"/>
      <c r="E88" s="2678"/>
      <c r="F88" s="2675"/>
      <c r="M88" s="2678"/>
      <c r="N88" s="2675"/>
      <c r="S88" s="2678"/>
    </row>
    <row r="89" spans="1:20">
      <c r="A89" s="2267" t="s">
        <v>1746</v>
      </c>
      <c r="B89" s="429" t="s">
        <v>1346</v>
      </c>
      <c r="C89" s="429" t="s">
        <v>1347</v>
      </c>
      <c r="D89" s="313" t="s">
        <v>1348</v>
      </c>
      <c r="E89" s="2215" t="s">
        <v>1746</v>
      </c>
      <c r="F89" s="2283" t="s">
        <v>1917</v>
      </c>
      <c r="G89" s="313"/>
      <c r="H89" s="429"/>
      <c r="I89" s="429"/>
      <c r="J89" s="429" t="s">
        <v>1349</v>
      </c>
      <c r="K89" s="284" t="s">
        <v>1350</v>
      </c>
      <c r="L89" s="313"/>
      <c r="M89" s="2215"/>
      <c r="N89" s="2834" t="s">
        <v>5799</v>
      </c>
      <c r="O89" s="190"/>
      <c r="P89" s="190"/>
      <c r="Q89" s="190"/>
      <c r="R89" s="190"/>
      <c r="S89" s="2054"/>
      <c r="T89" s="16"/>
    </row>
    <row r="90" spans="1:20">
      <c r="A90" s="2094"/>
      <c r="B90" s="247" t="s">
        <v>1352</v>
      </c>
      <c r="C90" s="247" t="s">
        <v>1352</v>
      </c>
      <c r="D90" s="247" t="s">
        <v>1352</v>
      </c>
      <c r="E90" s="2751" t="s">
        <v>3493</v>
      </c>
      <c r="F90" s="2741" t="s">
        <v>3494</v>
      </c>
      <c r="G90" s="342"/>
      <c r="H90" s="247" t="s">
        <v>1353</v>
      </c>
      <c r="I90" s="247" t="s">
        <v>1354</v>
      </c>
      <c r="J90" s="247" t="s">
        <v>1918</v>
      </c>
      <c r="K90" s="429" t="s">
        <v>3497</v>
      </c>
      <c r="L90" s="429" t="s">
        <v>3497</v>
      </c>
      <c r="M90" s="2751" t="s">
        <v>1686</v>
      </c>
      <c r="N90" s="2741" t="s">
        <v>3498</v>
      </c>
      <c r="O90" s="342"/>
      <c r="P90" s="247" t="s">
        <v>3499</v>
      </c>
      <c r="Q90" s="247" t="s">
        <v>3500</v>
      </c>
      <c r="R90" s="247" t="s">
        <v>1355</v>
      </c>
      <c r="S90" s="2751" t="s">
        <v>1686</v>
      </c>
      <c r="T90" s="246"/>
    </row>
    <row r="91" spans="1:20">
      <c r="A91" s="2057" t="s">
        <v>1686</v>
      </c>
      <c r="B91" s="247" t="s">
        <v>1356</v>
      </c>
      <c r="C91" s="247" t="s">
        <v>1356</v>
      </c>
      <c r="D91" s="247" t="s">
        <v>1356</v>
      </c>
      <c r="E91" s="2751" t="s">
        <v>3503</v>
      </c>
      <c r="F91" s="2741" t="s">
        <v>3504</v>
      </c>
      <c r="G91" s="342"/>
      <c r="H91" s="247" t="s">
        <v>1357</v>
      </c>
      <c r="I91" s="247" t="s">
        <v>1357</v>
      </c>
      <c r="J91" s="247" t="s">
        <v>1358</v>
      </c>
      <c r="K91" s="247" t="s">
        <v>1359</v>
      </c>
      <c r="L91" s="247" t="s">
        <v>1925</v>
      </c>
      <c r="M91" s="2751" t="s">
        <v>1689</v>
      </c>
      <c r="N91" s="2741" t="s">
        <v>3509</v>
      </c>
      <c r="O91" s="342"/>
      <c r="P91" s="247" t="s">
        <v>3509</v>
      </c>
      <c r="Q91" s="247" t="s">
        <v>3509</v>
      </c>
      <c r="R91" s="247" t="s">
        <v>1360</v>
      </c>
      <c r="S91" s="2751" t="s">
        <v>1689</v>
      </c>
      <c r="T91" s="246"/>
    </row>
    <row r="92" spans="1:20">
      <c r="A92" s="2738" t="s">
        <v>1689</v>
      </c>
      <c r="B92" s="344" t="s">
        <v>2935</v>
      </c>
      <c r="C92" s="344" t="s">
        <v>2936</v>
      </c>
      <c r="D92" s="344" t="s">
        <v>2937</v>
      </c>
      <c r="E92" s="2216" t="s">
        <v>2938</v>
      </c>
      <c r="F92" s="2798" t="s">
        <v>2268</v>
      </c>
      <c r="G92" s="267"/>
      <c r="H92" s="344" t="s">
        <v>2269</v>
      </c>
      <c r="I92" s="344" t="s">
        <v>2270</v>
      </c>
      <c r="J92" s="344" t="s">
        <v>2271</v>
      </c>
      <c r="K92" s="344" t="s">
        <v>2272</v>
      </c>
      <c r="L92" s="344" t="s">
        <v>2273</v>
      </c>
      <c r="M92" s="2216"/>
      <c r="N92" s="2798" t="s">
        <v>2274</v>
      </c>
      <c r="O92" s="267"/>
      <c r="P92" s="344" t="s">
        <v>2275</v>
      </c>
      <c r="Q92" s="344" t="s">
        <v>168</v>
      </c>
      <c r="R92" s="344" t="s">
        <v>169</v>
      </c>
      <c r="S92" s="2216"/>
      <c r="T92" s="246"/>
    </row>
    <row r="93" spans="1:20">
      <c r="A93" s="2738" t="s">
        <v>1361</v>
      </c>
      <c r="B93" s="101" t="s">
        <v>5549</v>
      </c>
      <c r="C93" s="101" t="s">
        <v>5554</v>
      </c>
      <c r="D93" s="101" t="s">
        <v>5554</v>
      </c>
      <c r="E93" s="2029" t="s">
        <v>5208</v>
      </c>
      <c r="F93" s="2769"/>
      <c r="G93" s="101"/>
      <c r="H93" s="101" t="s">
        <v>5549</v>
      </c>
      <c r="I93" s="101" t="s">
        <v>5549</v>
      </c>
      <c r="J93" s="101"/>
      <c r="K93" s="390"/>
      <c r="L93" s="390"/>
      <c r="M93" s="2201"/>
      <c r="N93" s="2769"/>
      <c r="O93" s="274"/>
      <c r="P93" s="274"/>
      <c r="Q93" s="274">
        <v>12209</v>
      </c>
      <c r="R93" s="274">
        <f t="shared" ref="R93:R94" si="1">SUM(O93:Q93)</f>
        <v>12209</v>
      </c>
      <c r="S93" s="2201" t="s">
        <v>1361</v>
      </c>
      <c r="T93" s="246"/>
    </row>
    <row r="94" spans="1:20">
      <c r="A94" s="2738" t="s">
        <v>1362</v>
      </c>
      <c r="B94" s="101" t="s">
        <v>5550</v>
      </c>
      <c r="C94" s="101" t="s">
        <v>5554</v>
      </c>
      <c r="D94" s="101" t="s">
        <v>5554</v>
      </c>
      <c r="E94" s="2029" t="s">
        <v>5208</v>
      </c>
      <c r="F94" s="2769"/>
      <c r="G94" s="101"/>
      <c r="H94" s="101" t="s">
        <v>5550</v>
      </c>
      <c r="I94" s="101" t="s">
        <v>5550</v>
      </c>
      <c r="J94" s="101"/>
      <c r="K94" s="390"/>
      <c r="L94" s="390"/>
      <c r="M94" s="2201"/>
      <c r="N94" s="2769"/>
      <c r="O94" s="390"/>
      <c r="P94" s="390"/>
      <c r="Q94" s="390">
        <v>1564</v>
      </c>
      <c r="R94" s="274">
        <f t="shared" si="1"/>
        <v>1564</v>
      </c>
      <c r="S94" s="2201" t="s">
        <v>1362</v>
      </c>
      <c r="T94" s="246"/>
    </row>
    <row r="95" spans="1:20">
      <c r="A95" s="2738" t="s">
        <v>1363</v>
      </c>
      <c r="B95" s="101"/>
      <c r="C95" s="101"/>
      <c r="D95" s="101"/>
      <c r="E95" s="2029"/>
      <c r="F95" s="2769"/>
      <c r="G95" s="101"/>
      <c r="H95" s="101"/>
      <c r="I95" s="101"/>
      <c r="J95" s="101"/>
      <c r="K95" s="390"/>
      <c r="L95" s="390"/>
      <c r="M95" s="2201" t="s">
        <v>1363</v>
      </c>
      <c r="N95" s="2769"/>
      <c r="O95" s="390"/>
      <c r="P95" s="390"/>
      <c r="Q95" s="390"/>
      <c r="R95" s="390">
        <f t="shared" ref="R95:R156" si="2">SUM(O95:Q95)</f>
        <v>0</v>
      </c>
      <c r="S95" s="2201" t="s">
        <v>1363</v>
      </c>
      <c r="T95" s="246"/>
    </row>
    <row r="96" spans="1:20">
      <c r="A96" s="2738" t="s">
        <v>1364</v>
      </c>
      <c r="B96" s="101"/>
      <c r="C96" s="101"/>
      <c r="D96" s="101"/>
      <c r="E96" s="2029"/>
      <c r="F96" s="2769"/>
      <c r="G96" s="101"/>
      <c r="H96" s="101"/>
      <c r="I96" s="101"/>
      <c r="J96" s="101"/>
      <c r="K96" s="390"/>
      <c r="L96" s="390"/>
      <c r="M96" s="2201" t="s">
        <v>1364</v>
      </c>
      <c r="N96" s="2769"/>
      <c r="O96" s="390"/>
      <c r="P96" s="390"/>
      <c r="Q96" s="390"/>
      <c r="R96" s="390">
        <f t="shared" si="2"/>
        <v>0</v>
      </c>
      <c r="S96" s="2201" t="s">
        <v>1364</v>
      </c>
      <c r="T96" s="246"/>
    </row>
    <row r="97" spans="1:20">
      <c r="A97" s="2738" t="s">
        <v>1365</v>
      </c>
      <c r="B97" s="101"/>
      <c r="C97" s="101"/>
      <c r="D97" s="101"/>
      <c r="E97" s="2029"/>
      <c r="F97" s="2769"/>
      <c r="G97" s="101"/>
      <c r="H97" s="101"/>
      <c r="I97" s="101"/>
      <c r="J97" s="101"/>
      <c r="K97" s="390"/>
      <c r="L97" s="390"/>
      <c r="M97" s="2201" t="s">
        <v>1365</v>
      </c>
      <c r="N97" s="2769"/>
      <c r="O97" s="390"/>
      <c r="P97" s="390"/>
      <c r="Q97" s="390"/>
      <c r="R97" s="390">
        <f t="shared" si="2"/>
        <v>0</v>
      </c>
      <c r="S97" s="2201" t="s">
        <v>1365</v>
      </c>
      <c r="T97" s="246"/>
    </row>
    <row r="98" spans="1:20">
      <c r="A98" s="2738" t="s">
        <v>1366</v>
      </c>
      <c r="B98" s="101"/>
      <c r="C98" s="101"/>
      <c r="D98" s="101"/>
      <c r="E98" s="2029"/>
      <c r="F98" s="2769"/>
      <c r="G98" s="101"/>
      <c r="H98" s="101"/>
      <c r="I98" s="101"/>
      <c r="J98" s="101"/>
      <c r="K98" s="390"/>
      <c r="L98" s="390"/>
      <c r="M98" s="2201" t="s">
        <v>1366</v>
      </c>
      <c r="N98" s="2769"/>
      <c r="O98" s="390"/>
      <c r="P98" s="390"/>
      <c r="Q98" s="390"/>
      <c r="R98" s="390">
        <f t="shared" si="2"/>
        <v>0</v>
      </c>
      <c r="S98" s="2201" t="s">
        <v>1366</v>
      </c>
      <c r="T98" s="246"/>
    </row>
    <row r="99" spans="1:20">
      <c r="A99" s="2738" t="s">
        <v>1367</v>
      </c>
      <c r="B99" s="101"/>
      <c r="C99" s="101"/>
      <c r="D99" s="101"/>
      <c r="E99" s="2029"/>
      <c r="F99" s="2769"/>
      <c r="G99" s="101"/>
      <c r="H99" s="101"/>
      <c r="I99" s="101"/>
      <c r="J99" s="101"/>
      <c r="K99" s="390"/>
      <c r="L99" s="390"/>
      <c r="M99" s="2201" t="s">
        <v>1367</v>
      </c>
      <c r="N99" s="2769"/>
      <c r="O99" s="390"/>
      <c r="P99" s="390"/>
      <c r="Q99" s="390"/>
      <c r="R99" s="390">
        <f t="shared" si="2"/>
        <v>0</v>
      </c>
      <c r="S99" s="2201" t="s">
        <v>1367</v>
      </c>
      <c r="T99" s="246"/>
    </row>
    <row r="100" spans="1:20">
      <c r="A100" s="2738" t="s">
        <v>1368</v>
      </c>
      <c r="B100" s="101"/>
      <c r="C100" s="101"/>
      <c r="D100" s="101"/>
      <c r="E100" s="2029"/>
      <c r="F100" s="2769"/>
      <c r="G100" s="101"/>
      <c r="H100" s="101"/>
      <c r="I100" s="101"/>
      <c r="J100" s="101"/>
      <c r="K100" s="390"/>
      <c r="L100" s="390"/>
      <c r="M100" s="2201" t="s">
        <v>1368</v>
      </c>
      <c r="N100" s="2769"/>
      <c r="O100" s="390"/>
      <c r="P100" s="390"/>
      <c r="Q100" s="390"/>
      <c r="R100" s="390">
        <f t="shared" si="2"/>
        <v>0</v>
      </c>
      <c r="S100" s="2201" t="s">
        <v>1368</v>
      </c>
      <c r="T100" s="246"/>
    </row>
    <row r="101" spans="1:20">
      <c r="A101" s="2738" t="s">
        <v>1369</v>
      </c>
      <c r="B101" s="101"/>
      <c r="C101" s="101"/>
      <c r="D101" s="101"/>
      <c r="E101" s="2029"/>
      <c r="F101" s="2769"/>
      <c r="G101" s="101"/>
      <c r="H101" s="101"/>
      <c r="I101" s="101"/>
      <c r="J101" s="101"/>
      <c r="K101" s="390"/>
      <c r="L101" s="390"/>
      <c r="M101" s="2201" t="s">
        <v>1369</v>
      </c>
      <c r="N101" s="2769"/>
      <c r="O101" s="390"/>
      <c r="P101" s="390"/>
      <c r="Q101" s="390"/>
      <c r="R101" s="390">
        <f t="shared" si="2"/>
        <v>0</v>
      </c>
      <c r="S101" s="2201" t="s">
        <v>1369</v>
      </c>
      <c r="T101" s="246"/>
    </row>
    <row r="102" spans="1:20">
      <c r="A102" s="2738" t="s">
        <v>1703</v>
      </c>
      <c r="B102" s="101"/>
      <c r="C102" s="101"/>
      <c r="D102" s="101"/>
      <c r="E102" s="2029"/>
      <c r="F102" s="2769"/>
      <c r="G102" s="101"/>
      <c r="H102" s="101"/>
      <c r="I102" s="101"/>
      <c r="J102" s="101"/>
      <c r="K102" s="390"/>
      <c r="L102" s="390"/>
      <c r="M102" s="2201" t="s">
        <v>1703</v>
      </c>
      <c r="N102" s="2769"/>
      <c r="O102" s="390"/>
      <c r="P102" s="390"/>
      <c r="Q102" s="390"/>
      <c r="R102" s="390">
        <f t="shared" si="2"/>
        <v>0</v>
      </c>
      <c r="S102" s="2201" t="s">
        <v>1703</v>
      </c>
      <c r="T102" s="246"/>
    </row>
    <row r="103" spans="1:20">
      <c r="A103" s="2738" t="s">
        <v>1704</v>
      </c>
      <c r="B103" s="101"/>
      <c r="C103" s="101"/>
      <c r="D103" s="101"/>
      <c r="E103" s="2029"/>
      <c r="F103" s="2769"/>
      <c r="G103" s="101"/>
      <c r="H103" s="101"/>
      <c r="I103" s="101"/>
      <c r="J103" s="101"/>
      <c r="K103" s="390"/>
      <c r="L103" s="390"/>
      <c r="M103" s="2201" t="s">
        <v>1704</v>
      </c>
      <c r="N103" s="2769"/>
      <c r="O103" s="390"/>
      <c r="P103" s="390"/>
      <c r="Q103" s="390"/>
      <c r="R103" s="390">
        <f t="shared" si="2"/>
        <v>0</v>
      </c>
      <c r="S103" s="2201" t="s">
        <v>1704</v>
      </c>
      <c r="T103" s="246"/>
    </row>
    <row r="104" spans="1:20">
      <c r="A104" s="2738">
        <v>12</v>
      </c>
      <c r="B104" s="101"/>
      <c r="C104" s="101"/>
      <c r="D104" s="101"/>
      <c r="E104" s="2029"/>
      <c r="F104" s="2769"/>
      <c r="G104" s="101"/>
      <c r="H104" s="101"/>
      <c r="I104" s="101"/>
      <c r="J104" s="101"/>
      <c r="K104" s="390"/>
      <c r="L104" s="390"/>
      <c r="M104" s="2201">
        <v>12</v>
      </c>
      <c r="N104" s="2769"/>
      <c r="O104" s="390"/>
      <c r="P104" s="390"/>
      <c r="Q104" s="390"/>
      <c r="R104" s="390">
        <f t="shared" si="2"/>
        <v>0</v>
      </c>
      <c r="S104" s="2201">
        <v>12</v>
      </c>
      <c r="T104" s="246"/>
    </row>
    <row r="105" spans="1:20">
      <c r="A105" s="2738">
        <v>13</v>
      </c>
      <c r="B105" s="101"/>
      <c r="C105" s="101"/>
      <c r="D105" s="101"/>
      <c r="E105" s="2029"/>
      <c r="F105" s="2769"/>
      <c r="G105" s="101"/>
      <c r="H105" s="101"/>
      <c r="I105" s="101"/>
      <c r="J105" s="101"/>
      <c r="K105" s="390"/>
      <c r="L105" s="390"/>
      <c r="M105" s="2201">
        <v>13</v>
      </c>
      <c r="N105" s="2769"/>
      <c r="O105" s="390"/>
      <c r="P105" s="390"/>
      <c r="Q105" s="390"/>
      <c r="R105" s="390">
        <f t="shared" si="2"/>
        <v>0</v>
      </c>
      <c r="S105" s="2201">
        <v>13</v>
      </c>
      <c r="T105" s="246"/>
    </row>
    <row r="106" spans="1:20">
      <c r="A106" s="2738">
        <v>14</v>
      </c>
      <c r="B106" s="101"/>
      <c r="C106" s="101"/>
      <c r="D106" s="101"/>
      <c r="E106" s="2029"/>
      <c r="F106" s="2769"/>
      <c r="G106" s="101"/>
      <c r="H106" s="101"/>
      <c r="I106" s="101"/>
      <c r="J106" s="101"/>
      <c r="K106" s="390"/>
      <c r="L106" s="390"/>
      <c r="M106" s="2201">
        <v>14</v>
      </c>
      <c r="N106" s="2769"/>
      <c r="O106" s="390"/>
      <c r="P106" s="390"/>
      <c r="Q106" s="390"/>
      <c r="R106" s="390">
        <f t="shared" si="2"/>
        <v>0</v>
      </c>
      <c r="S106" s="2201">
        <v>14</v>
      </c>
      <c r="T106" s="246"/>
    </row>
    <row r="107" spans="1:20">
      <c r="A107" s="2738">
        <v>15</v>
      </c>
      <c r="B107" s="101"/>
      <c r="C107" s="101"/>
      <c r="D107" s="101"/>
      <c r="E107" s="2029"/>
      <c r="F107" s="2769"/>
      <c r="G107" s="101"/>
      <c r="H107" s="101"/>
      <c r="I107" s="101"/>
      <c r="J107" s="101"/>
      <c r="K107" s="390"/>
      <c r="L107" s="390"/>
      <c r="M107" s="2201">
        <v>15</v>
      </c>
      <c r="N107" s="2769"/>
      <c r="O107" s="390"/>
      <c r="P107" s="390"/>
      <c r="Q107" s="390"/>
      <c r="R107" s="390">
        <f t="shared" si="2"/>
        <v>0</v>
      </c>
      <c r="S107" s="2201">
        <v>15</v>
      </c>
      <c r="T107" s="246"/>
    </row>
    <row r="108" spans="1:20">
      <c r="A108" s="2738">
        <v>16</v>
      </c>
      <c r="B108" s="101"/>
      <c r="C108" s="101"/>
      <c r="D108" s="101"/>
      <c r="E108" s="2029"/>
      <c r="F108" s="2769"/>
      <c r="G108" s="101"/>
      <c r="H108" s="101"/>
      <c r="I108" s="101"/>
      <c r="J108" s="101"/>
      <c r="K108" s="390"/>
      <c r="L108" s="390"/>
      <c r="M108" s="2201">
        <v>16</v>
      </c>
      <c r="N108" s="2769"/>
      <c r="O108" s="390"/>
      <c r="P108" s="390"/>
      <c r="Q108" s="390"/>
      <c r="R108" s="390">
        <f t="shared" si="2"/>
        <v>0</v>
      </c>
      <c r="S108" s="2201">
        <v>16</v>
      </c>
      <c r="T108" s="246"/>
    </row>
    <row r="109" spans="1:20">
      <c r="A109" s="2738">
        <v>17</v>
      </c>
      <c r="B109" s="101"/>
      <c r="C109" s="101"/>
      <c r="D109" s="101"/>
      <c r="E109" s="2029"/>
      <c r="F109" s="2769"/>
      <c r="G109" s="101"/>
      <c r="H109" s="101"/>
      <c r="I109" s="101"/>
      <c r="J109" s="101"/>
      <c r="K109" s="390"/>
      <c r="L109" s="390"/>
      <c r="M109" s="2201">
        <v>17</v>
      </c>
      <c r="N109" s="2769"/>
      <c r="O109" s="390"/>
      <c r="P109" s="390"/>
      <c r="Q109" s="390"/>
      <c r="R109" s="390">
        <f t="shared" si="2"/>
        <v>0</v>
      </c>
      <c r="S109" s="2201">
        <v>17</v>
      </c>
      <c r="T109" s="246"/>
    </row>
    <row r="110" spans="1:20">
      <c r="A110" s="2738">
        <v>18</v>
      </c>
      <c r="B110" s="101"/>
      <c r="C110" s="101"/>
      <c r="D110" s="101"/>
      <c r="E110" s="2029"/>
      <c r="F110" s="2769"/>
      <c r="G110" s="101"/>
      <c r="H110" s="101"/>
      <c r="I110" s="101"/>
      <c r="J110" s="101"/>
      <c r="K110" s="390"/>
      <c r="L110" s="390"/>
      <c r="M110" s="2201">
        <v>18</v>
      </c>
      <c r="N110" s="2769"/>
      <c r="O110" s="390"/>
      <c r="P110" s="390"/>
      <c r="Q110" s="390"/>
      <c r="R110" s="390">
        <f t="shared" si="2"/>
        <v>0</v>
      </c>
      <c r="S110" s="2201">
        <v>18</v>
      </c>
      <c r="T110" s="246"/>
    </row>
    <row r="111" spans="1:20">
      <c r="A111" s="2738">
        <v>19</v>
      </c>
      <c r="B111" s="101"/>
      <c r="C111" s="101"/>
      <c r="D111" s="101"/>
      <c r="E111" s="2029"/>
      <c r="F111" s="2769"/>
      <c r="G111" s="101"/>
      <c r="H111" s="101"/>
      <c r="I111" s="101"/>
      <c r="J111" s="101"/>
      <c r="K111" s="390"/>
      <c r="L111" s="390"/>
      <c r="M111" s="2201">
        <v>19</v>
      </c>
      <c r="N111" s="2769"/>
      <c r="O111" s="390"/>
      <c r="P111" s="390"/>
      <c r="Q111" s="390"/>
      <c r="R111" s="390">
        <f t="shared" si="2"/>
        <v>0</v>
      </c>
      <c r="S111" s="2201">
        <v>19</v>
      </c>
      <c r="T111" s="246"/>
    </row>
    <row r="112" spans="1:20">
      <c r="A112" s="2738">
        <v>20</v>
      </c>
      <c r="B112" s="101"/>
      <c r="C112" s="101"/>
      <c r="D112" s="101"/>
      <c r="E112" s="2029"/>
      <c r="F112" s="2769"/>
      <c r="G112" s="101"/>
      <c r="H112" s="101"/>
      <c r="I112" s="101"/>
      <c r="J112" s="101"/>
      <c r="K112" s="390"/>
      <c r="L112" s="390"/>
      <c r="M112" s="2201">
        <v>20</v>
      </c>
      <c r="N112" s="2769"/>
      <c r="O112" s="390"/>
      <c r="P112" s="390"/>
      <c r="Q112" s="390"/>
      <c r="R112" s="390">
        <f t="shared" si="2"/>
        <v>0</v>
      </c>
      <c r="S112" s="2201">
        <v>20</v>
      </c>
      <c r="T112" s="246"/>
    </row>
    <row r="113" spans="1:20">
      <c r="A113" s="2738">
        <v>21</v>
      </c>
      <c r="B113" s="101"/>
      <c r="C113" s="101"/>
      <c r="D113" s="101"/>
      <c r="E113" s="2029"/>
      <c r="F113" s="2769"/>
      <c r="G113" s="101"/>
      <c r="H113" s="101"/>
      <c r="I113" s="101"/>
      <c r="J113" s="101"/>
      <c r="K113" s="390"/>
      <c r="L113" s="390"/>
      <c r="M113" s="2201">
        <v>21</v>
      </c>
      <c r="N113" s="2769"/>
      <c r="O113" s="390"/>
      <c r="P113" s="390"/>
      <c r="Q113" s="390"/>
      <c r="R113" s="390">
        <f t="shared" si="2"/>
        <v>0</v>
      </c>
      <c r="S113" s="2201">
        <v>21</v>
      </c>
      <c r="T113" s="246"/>
    </row>
    <row r="114" spans="1:20">
      <c r="A114" s="2738">
        <v>22</v>
      </c>
      <c r="B114" s="101"/>
      <c r="C114" s="101"/>
      <c r="D114" s="101"/>
      <c r="E114" s="2029"/>
      <c r="F114" s="2769"/>
      <c r="G114" s="101"/>
      <c r="H114" s="101"/>
      <c r="I114" s="101"/>
      <c r="J114" s="101"/>
      <c r="K114" s="390"/>
      <c r="L114" s="390"/>
      <c r="M114" s="2201">
        <v>22</v>
      </c>
      <c r="N114" s="2769"/>
      <c r="O114" s="390"/>
      <c r="P114" s="390"/>
      <c r="Q114" s="390"/>
      <c r="R114" s="390">
        <f t="shared" si="2"/>
        <v>0</v>
      </c>
      <c r="S114" s="2201">
        <v>22</v>
      </c>
      <c r="T114" s="246"/>
    </row>
    <row r="115" spans="1:20">
      <c r="A115" s="2738">
        <v>23</v>
      </c>
      <c r="B115" s="101"/>
      <c r="C115" s="101"/>
      <c r="D115" s="101"/>
      <c r="E115" s="2029"/>
      <c r="F115" s="2769"/>
      <c r="G115" s="101"/>
      <c r="H115" s="101"/>
      <c r="I115" s="101"/>
      <c r="J115" s="101"/>
      <c r="K115" s="390"/>
      <c r="L115" s="390"/>
      <c r="M115" s="2201">
        <v>23</v>
      </c>
      <c r="N115" s="2769"/>
      <c r="O115" s="390"/>
      <c r="P115" s="390"/>
      <c r="Q115" s="390"/>
      <c r="R115" s="390">
        <f t="shared" si="2"/>
        <v>0</v>
      </c>
      <c r="S115" s="2201">
        <v>23</v>
      </c>
      <c r="T115" s="246"/>
    </row>
    <row r="116" spans="1:20">
      <c r="A116" s="2738">
        <v>24</v>
      </c>
      <c r="B116" s="101"/>
      <c r="C116" s="101"/>
      <c r="D116" s="101"/>
      <c r="E116" s="2029"/>
      <c r="F116" s="2769"/>
      <c r="G116" s="101"/>
      <c r="H116" s="101"/>
      <c r="I116" s="101"/>
      <c r="J116" s="101"/>
      <c r="K116" s="390"/>
      <c r="L116" s="390"/>
      <c r="M116" s="2201">
        <v>24</v>
      </c>
      <c r="N116" s="2769"/>
      <c r="O116" s="390"/>
      <c r="P116" s="390"/>
      <c r="Q116" s="390"/>
      <c r="R116" s="390">
        <f t="shared" si="2"/>
        <v>0</v>
      </c>
      <c r="S116" s="2201">
        <v>24</v>
      </c>
      <c r="T116" s="246"/>
    </row>
    <row r="117" spans="1:20">
      <c r="A117" s="2738">
        <v>25</v>
      </c>
      <c r="B117" s="101"/>
      <c r="C117" s="101"/>
      <c r="D117" s="101"/>
      <c r="E117" s="2029"/>
      <c r="F117" s="2769"/>
      <c r="G117" s="101"/>
      <c r="H117" s="101"/>
      <c r="I117" s="101"/>
      <c r="J117" s="101"/>
      <c r="K117" s="390"/>
      <c r="L117" s="390"/>
      <c r="M117" s="2201">
        <v>25</v>
      </c>
      <c r="N117" s="2769"/>
      <c r="O117" s="390"/>
      <c r="P117" s="390"/>
      <c r="Q117" s="390"/>
      <c r="R117" s="390">
        <f t="shared" si="2"/>
        <v>0</v>
      </c>
      <c r="S117" s="2201">
        <v>25</v>
      </c>
      <c r="T117" s="246"/>
    </row>
    <row r="118" spans="1:20">
      <c r="A118" s="2738">
        <v>26</v>
      </c>
      <c r="B118" s="101"/>
      <c r="C118" s="101"/>
      <c r="D118" s="101"/>
      <c r="E118" s="2029"/>
      <c r="F118" s="2769"/>
      <c r="G118" s="101"/>
      <c r="H118" s="101"/>
      <c r="I118" s="101"/>
      <c r="J118" s="101"/>
      <c r="K118" s="390"/>
      <c r="L118" s="390"/>
      <c r="M118" s="2201">
        <v>26</v>
      </c>
      <c r="N118" s="2769"/>
      <c r="O118" s="390"/>
      <c r="P118" s="390"/>
      <c r="Q118" s="390"/>
      <c r="R118" s="390">
        <f t="shared" si="2"/>
        <v>0</v>
      </c>
      <c r="S118" s="2201">
        <v>26</v>
      </c>
      <c r="T118" s="246"/>
    </row>
    <row r="119" spans="1:20">
      <c r="A119" s="2738">
        <v>27</v>
      </c>
      <c r="B119" s="101"/>
      <c r="C119" s="101"/>
      <c r="D119" s="101"/>
      <c r="E119" s="2029"/>
      <c r="F119" s="2769"/>
      <c r="G119" s="101"/>
      <c r="H119" s="101"/>
      <c r="I119" s="101"/>
      <c r="J119" s="101"/>
      <c r="K119" s="390"/>
      <c r="L119" s="390"/>
      <c r="M119" s="2201">
        <v>27</v>
      </c>
      <c r="N119" s="2769"/>
      <c r="O119" s="390"/>
      <c r="P119" s="390"/>
      <c r="Q119" s="390"/>
      <c r="R119" s="390">
        <f t="shared" si="2"/>
        <v>0</v>
      </c>
      <c r="S119" s="2201">
        <v>27</v>
      </c>
      <c r="T119" s="246"/>
    </row>
    <row r="120" spans="1:20">
      <c r="A120" s="2738">
        <v>28</v>
      </c>
      <c r="B120" s="101"/>
      <c r="C120" s="101"/>
      <c r="D120" s="101"/>
      <c r="E120" s="2029"/>
      <c r="F120" s="2769"/>
      <c r="G120" s="101"/>
      <c r="H120" s="101"/>
      <c r="I120" s="101"/>
      <c r="J120" s="101"/>
      <c r="K120" s="390"/>
      <c r="L120" s="390"/>
      <c r="M120" s="2201">
        <v>28</v>
      </c>
      <c r="N120" s="2769"/>
      <c r="O120" s="390"/>
      <c r="P120" s="390"/>
      <c r="Q120" s="390"/>
      <c r="R120" s="390">
        <f t="shared" si="2"/>
        <v>0</v>
      </c>
      <c r="S120" s="2201">
        <v>28</v>
      </c>
      <c r="T120" s="246"/>
    </row>
    <row r="121" spans="1:20">
      <c r="A121" s="2738">
        <v>29</v>
      </c>
      <c r="B121" s="101"/>
      <c r="C121" s="101"/>
      <c r="D121" s="101"/>
      <c r="E121" s="2029"/>
      <c r="F121" s="2769"/>
      <c r="G121" s="101"/>
      <c r="H121" s="101"/>
      <c r="I121" s="101"/>
      <c r="J121" s="101"/>
      <c r="K121" s="390"/>
      <c r="L121" s="390"/>
      <c r="M121" s="2201">
        <v>29</v>
      </c>
      <c r="N121" s="2769"/>
      <c r="O121" s="390"/>
      <c r="P121" s="390"/>
      <c r="Q121" s="390"/>
      <c r="R121" s="390">
        <f t="shared" si="2"/>
        <v>0</v>
      </c>
      <c r="S121" s="2201">
        <v>29</v>
      </c>
      <c r="T121" s="246"/>
    </row>
    <row r="122" spans="1:20">
      <c r="A122" s="2738">
        <v>30</v>
      </c>
      <c r="B122" s="101"/>
      <c r="C122" s="101"/>
      <c r="D122" s="101"/>
      <c r="E122" s="2029"/>
      <c r="F122" s="2769"/>
      <c r="G122" s="101"/>
      <c r="H122" s="101"/>
      <c r="I122" s="101"/>
      <c r="J122" s="101"/>
      <c r="K122" s="390"/>
      <c r="L122" s="390"/>
      <c r="M122" s="2201">
        <v>30</v>
      </c>
      <c r="N122" s="2769"/>
      <c r="O122" s="390"/>
      <c r="P122" s="390"/>
      <c r="Q122" s="390"/>
      <c r="R122" s="390">
        <f t="shared" si="2"/>
        <v>0</v>
      </c>
      <c r="S122" s="2201">
        <v>30</v>
      </c>
      <c r="T122" s="246"/>
    </row>
    <row r="123" spans="1:20">
      <c r="A123" s="2738">
        <v>31</v>
      </c>
      <c r="B123" s="101"/>
      <c r="C123" s="101"/>
      <c r="D123" s="101"/>
      <c r="E123" s="2029"/>
      <c r="F123" s="2769"/>
      <c r="G123" s="101"/>
      <c r="H123" s="101"/>
      <c r="I123" s="101"/>
      <c r="J123" s="101"/>
      <c r="K123" s="390"/>
      <c r="L123" s="390"/>
      <c r="M123" s="2201">
        <v>31</v>
      </c>
      <c r="N123" s="2769"/>
      <c r="O123" s="390"/>
      <c r="P123" s="390"/>
      <c r="Q123" s="390"/>
      <c r="R123" s="390">
        <f t="shared" si="2"/>
        <v>0</v>
      </c>
      <c r="S123" s="2201">
        <v>31</v>
      </c>
      <c r="T123" s="246"/>
    </row>
    <row r="124" spans="1:20">
      <c r="A124" s="2738">
        <v>32</v>
      </c>
      <c r="B124" s="101"/>
      <c r="C124" s="101"/>
      <c r="D124" s="101"/>
      <c r="E124" s="2029"/>
      <c r="F124" s="2769"/>
      <c r="G124" s="101"/>
      <c r="H124" s="101"/>
      <c r="I124" s="101"/>
      <c r="J124" s="101"/>
      <c r="K124" s="390"/>
      <c r="L124" s="390"/>
      <c r="M124" s="2201">
        <v>32</v>
      </c>
      <c r="N124" s="2769"/>
      <c r="O124" s="390"/>
      <c r="P124" s="390"/>
      <c r="Q124" s="390"/>
      <c r="R124" s="390">
        <f t="shared" si="2"/>
        <v>0</v>
      </c>
      <c r="S124" s="2201">
        <v>32</v>
      </c>
      <c r="T124" s="246"/>
    </row>
    <row r="125" spans="1:20">
      <c r="A125" s="2057">
        <v>33</v>
      </c>
      <c r="B125" s="80"/>
      <c r="C125" s="80"/>
      <c r="D125" s="80"/>
      <c r="E125" s="2678"/>
      <c r="F125" s="2769"/>
      <c r="G125" s="101"/>
      <c r="H125" s="101"/>
      <c r="I125" s="101"/>
      <c r="J125" s="101"/>
      <c r="K125" s="390"/>
      <c r="L125" s="390"/>
      <c r="M125" s="2201">
        <v>33</v>
      </c>
      <c r="N125" s="2769"/>
      <c r="O125" s="390"/>
      <c r="P125" s="390"/>
      <c r="Q125" s="390"/>
      <c r="R125" s="390">
        <f t="shared" si="2"/>
        <v>0</v>
      </c>
      <c r="S125" s="2201">
        <v>33</v>
      </c>
      <c r="T125" s="246"/>
    </row>
    <row r="126" spans="1:20">
      <c r="A126" s="2831">
        <v>34</v>
      </c>
      <c r="B126" s="1040"/>
      <c r="C126" s="1040"/>
      <c r="D126" s="1040"/>
      <c r="E126" s="2832"/>
      <c r="F126" s="2769"/>
      <c r="G126" s="101"/>
      <c r="H126" s="101"/>
      <c r="I126" s="101"/>
      <c r="J126" s="101"/>
      <c r="K126" s="390"/>
      <c r="L126" s="390"/>
      <c r="M126" s="2201">
        <v>34</v>
      </c>
      <c r="N126" s="2769"/>
      <c r="O126" s="390"/>
      <c r="P126" s="390"/>
      <c r="Q126" s="390"/>
      <c r="R126" s="390">
        <f t="shared" si="2"/>
        <v>0</v>
      </c>
      <c r="S126" s="2201">
        <v>34</v>
      </c>
      <c r="T126" s="246"/>
    </row>
    <row r="127" spans="1:20">
      <c r="A127" s="2738">
        <v>35</v>
      </c>
      <c r="B127" s="101"/>
      <c r="C127" s="101"/>
      <c r="D127" s="101"/>
      <c r="E127" s="2029"/>
      <c r="F127" s="2769"/>
      <c r="G127" s="101"/>
      <c r="H127" s="101"/>
      <c r="I127" s="101"/>
      <c r="J127" s="101"/>
      <c r="K127" s="390"/>
      <c r="L127" s="390"/>
      <c r="M127" s="2201">
        <v>35</v>
      </c>
      <c r="N127" s="2769"/>
      <c r="O127" s="390"/>
      <c r="P127" s="390"/>
      <c r="Q127" s="390"/>
      <c r="R127" s="390">
        <f t="shared" si="2"/>
        <v>0</v>
      </c>
      <c r="S127" s="2201">
        <v>35</v>
      </c>
      <c r="T127" s="246"/>
    </row>
    <row r="128" spans="1:20">
      <c r="A128" s="2738">
        <v>36</v>
      </c>
      <c r="B128" s="101"/>
      <c r="C128" s="101"/>
      <c r="D128" s="101"/>
      <c r="E128" s="2029"/>
      <c r="F128" s="2769"/>
      <c r="G128" s="101"/>
      <c r="H128" s="101"/>
      <c r="I128" s="101"/>
      <c r="J128" s="101"/>
      <c r="K128" s="390"/>
      <c r="L128" s="390"/>
      <c r="M128" s="2201">
        <v>36</v>
      </c>
      <c r="N128" s="2769"/>
      <c r="O128" s="390"/>
      <c r="P128" s="390"/>
      <c r="Q128" s="390"/>
      <c r="R128" s="390">
        <f t="shared" si="2"/>
        <v>0</v>
      </c>
      <c r="S128" s="2201">
        <v>36</v>
      </c>
      <c r="T128" s="246"/>
    </row>
    <row r="129" spans="1:20">
      <c r="A129" s="2738">
        <v>37</v>
      </c>
      <c r="B129" s="101"/>
      <c r="C129" s="101"/>
      <c r="D129" s="101"/>
      <c r="E129" s="2029"/>
      <c r="F129" s="2769"/>
      <c r="G129" s="101"/>
      <c r="H129" s="101"/>
      <c r="I129" s="101"/>
      <c r="J129" s="101"/>
      <c r="K129" s="390"/>
      <c r="L129" s="390"/>
      <c r="M129" s="2201">
        <v>37</v>
      </c>
      <c r="N129" s="2769"/>
      <c r="O129" s="390"/>
      <c r="P129" s="390"/>
      <c r="Q129" s="390"/>
      <c r="R129" s="390">
        <f t="shared" si="2"/>
        <v>0</v>
      </c>
      <c r="S129" s="2201">
        <v>37</v>
      </c>
      <c r="T129" s="246"/>
    </row>
    <row r="130" spans="1:20">
      <c r="A130" s="2738">
        <v>38</v>
      </c>
      <c r="B130" s="101"/>
      <c r="C130" s="101"/>
      <c r="D130" s="101"/>
      <c r="E130" s="2029"/>
      <c r="F130" s="2769"/>
      <c r="G130" s="101"/>
      <c r="H130" s="101"/>
      <c r="I130" s="101"/>
      <c r="J130" s="101"/>
      <c r="K130" s="390"/>
      <c r="L130" s="390"/>
      <c r="M130" s="2201">
        <v>38</v>
      </c>
      <c r="N130" s="2769"/>
      <c r="O130" s="390"/>
      <c r="P130" s="390"/>
      <c r="Q130" s="390"/>
      <c r="R130" s="390">
        <f t="shared" si="2"/>
        <v>0</v>
      </c>
      <c r="S130" s="2201">
        <v>38</v>
      </c>
      <c r="T130" s="246"/>
    </row>
    <row r="131" spans="1:20">
      <c r="A131" s="2738">
        <v>39</v>
      </c>
      <c r="B131" s="101"/>
      <c r="C131" s="101"/>
      <c r="D131" s="101"/>
      <c r="E131" s="2029"/>
      <c r="F131" s="2769"/>
      <c r="G131" s="101"/>
      <c r="H131" s="101"/>
      <c r="I131" s="101"/>
      <c r="J131" s="101"/>
      <c r="K131" s="390"/>
      <c r="L131" s="390"/>
      <c r="M131" s="2201">
        <v>39</v>
      </c>
      <c r="N131" s="2769"/>
      <c r="O131" s="390"/>
      <c r="P131" s="390"/>
      <c r="Q131" s="390"/>
      <c r="R131" s="390">
        <f t="shared" si="2"/>
        <v>0</v>
      </c>
      <c r="S131" s="2201">
        <v>39</v>
      </c>
      <c r="T131" s="246"/>
    </row>
    <row r="132" spans="1:20">
      <c r="A132" s="2738">
        <v>40</v>
      </c>
      <c r="B132" s="76"/>
      <c r="C132" s="1605"/>
      <c r="D132" s="1605"/>
      <c r="E132" s="2029"/>
      <c r="F132" s="2675"/>
      <c r="G132" s="80"/>
      <c r="H132" s="101"/>
      <c r="I132" s="101"/>
      <c r="J132" s="101"/>
      <c r="K132" s="390"/>
      <c r="L132" s="390"/>
      <c r="M132" s="2201">
        <v>40</v>
      </c>
      <c r="N132" s="2769"/>
      <c r="O132" s="390"/>
      <c r="P132" s="390"/>
      <c r="Q132" s="390"/>
      <c r="R132" s="390">
        <f t="shared" si="2"/>
        <v>0</v>
      </c>
      <c r="S132" s="2201">
        <v>40</v>
      </c>
      <c r="T132" s="246"/>
    </row>
    <row r="133" spans="1:20">
      <c r="A133" s="2738">
        <v>41</v>
      </c>
      <c r="B133" s="76"/>
      <c r="C133" s="2860"/>
      <c r="D133" s="2860"/>
      <c r="E133" s="2029"/>
      <c r="F133" s="2641"/>
      <c r="G133" s="1041"/>
      <c r="H133" s="101"/>
      <c r="I133" s="101"/>
      <c r="J133" s="101"/>
      <c r="K133" s="390"/>
      <c r="L133" s="390"/>
      <c r="M133" s="2201">
        <v>41</v>
      </c>
      <c r="N133" s="2769"/>
      <c r="O133" s="390"/>
      <c r="P133" s="390"/>
      <c r="Q133" s="390"/>
      <c r="R133" s="390">
        <f t="shared" si="2"/>
        <v>0</v>
      </c>
      <c r="S133" s="2201">
        <v>41</v>
      </c>
      <c r="T133" s="246"/>
    </row>
    <row r="134" spans="1:20">
      <c r="A134" s="2057">
        <v>42</v>
      </c>
      <c r="C134" s="1097"/>
      <c r="D134" s="1097"/>
      <c r="E134" s="2678"/>
      <c r="F134" s="2641"/>
      <c r="G134" s="1041"/>
      <c r="H134" s="101"/>
      <c r="I134" s="101"/>
      <c r="J134" s="101"/>
      <c r="K134" s="390"/>
      <c r="L134" s="390"/>
      <c r="M134" s="2201">
        <v>42</v>
      </c>
      <c r="N134" s="2769"/>
      <c r="O134" s="390"/>
      <c r="P134" s="390"/>
      <c r="Q134" s="390"/>
      <c r="R134" s="390">
        <f t="shared" si="2"/>
        <v>0</v>
      </c>
      <c r="S134" s="2201">
        <v>42</v>
      </c>
      <c r="T134" s="246"/>
    </row>
    <row r="135" spans="1:20">
      <c r="A135" s="2831">
        <v>43</v>
      </c>
      <c r="B135" s="1040"/>
      <c r="C135" s="1040"/>
      <c r="D135" s="1040"/>
      <c r="E135" s="2832"/>
      <c r="F135" s="2641"/>
      <c r="G135" s="1041"/>
      <c r="H135" s="101"/>
      <c r="I135" s="101"/>
      <c r="J135" s="101"/>
      <c r="K135" s="390"/>
      <c r="L135" s="390"/>
      <c r="M135" s="2201">
        <v>43</v>
      </c>
      <c r="N135" s="2769"/>
      <c r="O135" s="390"/>
      <c r="P135" s="390"/>
      <c r="Q135" s="390"/>
      <c r="R135" s="390">
        <f t="shared" si="2"/>
        <v>0</v>
      </c>
      <c r="S135" s="2201">
        <v>43</v>
      </c>
      <c r="T135" s="246"/>
    </row>
    <row r="136" spans="1:20">
      <c r="A136" s="2738">
        <v>44</v>
      </c>
      <c r="B136" s="76"/>
      <c r="C136" s="2860"/>
      <c r="D136" s="2860"/>
      <c r="E136" s="2029"/>
      <c r="F136" s="2641"/>
      <c r="G136" s="1041"/>
      <c r="H136" s="101"/>
      <c r="I136" s="101"/>
      <c r="J136" s="101"/>
      <c r="K136" s="390"/>
      <c r="L136" s="390"/>
      <c r="M136" s="2201">
        <v>44</v>
      </c>
      <c r="N136" s="2769"/>
      <c r="O136" s="390"/>
      <c r="P136" s="390"/>
      <c r="Q136" s="390"/>
      <c r="R136" s="390">
        <f t="shared" si="2"/>
        <v>0</v>
      </c>
      <c r="S136" s="2201">
        <v>44</v>
      </c>
      <c r="T136" s="246"/>
    </row>
    <row r="137" spans="1:20">
      <c r="A137" s="2738">
        <v>45</v>
      </c>
      <c r="B137" s="76"/>
      <c r="C137" s="2860"/>
      <c r="D137" s="2860"/>
      <c r="E137" s="2029"/>
      <c r="F137" s="2641"/>
      <c r="G137" s="1041"/>
      <c r="H137" s="101"/>
      <c r="I137" s="101"/>
      <c r="J137" s="101"/>
      <c r="K137" s="390"/>
      <c r="L137" s="390"/>
      <c r="M137" s="2201">
        <v>45</v>
      </c>
      <c r="N137" s="2769"/>
      <c r="O137" s="390"/>
      <c r="P137" s="390"/>
      <c r="Q137" s="390"/>
      <c r="R137" s="390">
        <f t="shared" si="2"/>
        <v>0</v>
      </c>
      <c r="S137" s="2201">
        <v>45</v>
      </c>
      <c r="T137" s="246"/>
    </row>
    <row r="138" spans="1:20">
      <c r="A138" s="2738">
        <v>46</v>
      </c>
      <c r="B138" s="76"/>
      <c r="C138" s="2860"/>
      <c r="D138" s="2860"/>
      <c r="E138" s="2029"/>
      <c r="F138" s="2641"/>
      <c r="G138" s="1041"/>
      <c r="H138" s="101"/>
      <c r="I138" s="101"/>
      <c r="J138" s="101"/>
      <c r="K138" s="390"/>
      <c r="L138" s="390"/>
      <c r="M138" s="2201">
        <v>46</v>
      </c>
      <c r="N138" s="2769"/>
      <c r="O138" s="390"/>
      <c r="P138" s="390"/>
      <c r="Q138" s="390"/>
      <c r="R138" s="390">
        <f t="shared" si="2"/>
        <v>0</v>
      </c>
      <c r="S138" s="2201">
        <v>46</v>
      </c>
      <c r="T138" s="246"/>
    </row>
    <row r="139" spans="1:20">
      <c r="A139" s="2738">
        <v>47</v>
      </c>
      <c r="B139" s="76"/>
      <c r="C139" s="2860"/>
      <c r="D139" s="2860"/>
      <c r="E139" s="2029"/>
      <c r="F139" s="2641"/>
      <c r="G139" s="1041"/>
      <c r="H139" s="101"/>
      <c r="I139" s="101"/>
      <c r="J139" s="101"/>
      <c r="K139" s="390"/>
      <c r="L139" s="390"/>
      <c r="M139" s="2201">
        <v>47</v>
      </c>
      <c r="N139" s="2769"/>
      <c r="O139" s="390"/>
      <c r="P139" s="390"/>
      <c r="Q139" s="390"/>
      <c r="R139" s="390">
        <f t="shared" si="2"/>
        <v>0</v>
      </c>
      <c r="S139" s="2201">
        <v>47</v>
      </c>
      <c r="T139" s="246"/>
    </row>
    <row r="140" spans="1:20">
      <c r="A140" s="2738">
        <v>48</v>
      </c>
      <c r="B140" s="76"/>
      <c r="C140" s="2860"/>
      <c r="D140" s="2860"/>
      <c r="E140" s="2029"/>
      <c r="F140" s="2641"/>
      <c r="G140" s="1041"/>
      <c r="H140" s="101"/>
      <c r="I140" s="101"/>
      <c r="J140" s="101"/>
      <c r="K140" s="390"/>
      <c r="L140" s="390"/>
      <c r="M140" s="2201">
        <v>48</v>
      </c>
      <c r="N140" s="2769"/>
      <c r="O140" s="390"/>
      <c r="P140" s="390"/>
      <c r="Q140" s="390"/>
      <c r="R140" s="390">
        <f t="shared" si="2"/>
        <v>0</v>
      </c>
      <c r="S140" s="2201">
        <v>48</v>
      </c>
      <c r="T140" s="246"/>
    </row>
    <row r="141" spans="1:20">
      <c r="A141" s="2738">
        <v>49</v>
      </c>
      <c r="B141" s="76"/>
      <c r="C141" s="2860"/>
      <c r="D141" s="2860"/>
      <c r="E141" s="2029"/>
      <c r="F141" s="2641"/>
      <c r="G141" s="1041"/>
      <c r="H141" s="101"/>
      <c r="I141" s="101"/>
      <c r="J141" s="101"/>
      <c r="K141" s="390"/>
      <c r="L141" s="390"/>
      <c r="M141" s="2201">
        <v>49</v>
      </c>
      <c r="N141" s="2769"/>
      <c r="O141" s="390"/>
      <c r="P141" s="390"/>
      <c r="Q141" s="390"/>
      <c r="R141" s="390">
        <f t="shared" si="2"/>
        <v>0</v>
      </c>
      <c r="S141" s="2201">
        <v>49</v>
      </c>
      <c r="T141" s="246"/>
    </row>
    <row r="142" spans="1:20">
      <c r="A142" s="2738">
        <v>50</v>
      </c>
      <c r="B142" s="76"/>
      <c r="C142" s="2860"/>
      <c r="D142" s="2860"/>
      <c r="E142" s="2029"/>
      <c r="F142" s="2641"/>
      <c r="G142" s="1041"/>
      <c r="H142" s="101"/>
      <c r="I142" s="101"/>
      <c r="J142" s="101"/>
      <c r="K142" s="390"/>
      <c r="L142" s="390"/>
      <c r="M142" s="2201">
        <v>50</v>
      </c>
      <c r="N142" s="2769"/>
      <c r="O142" s="390"/>
      <c r="P142" s="390"/>
      <c r="Q142" s="390"/>
      <c r="R142" s="390">
        <f t="shared" si="2"/>
        <v>0</v>
      </c>
      <c r="S142" s="2201">
        <v>50</v>
      </c>
      <c r="T142" s="246"/>
    </row>
    <row r="143" spans="1:20">
      <c r="A143" s="2738">
        <v>51</v>
      </c>
      <c r="B143" s="76"/>
      <c r="C143" s="2860"/>
      <c r="D143" s="2860"/>
      <c r="E143" s="2029"/>
      <c r="F143" s="2641"/>
      <c r="G143" s="1041"/>
      <c r="H143" s="101"/>
      <c r="I143" s="101"/>
      <c r="J143" s="101"/>
      <c r="K143" s="390"/>
      <c r="L143" s="390"/>
      <c r="M143" s="2201">
        <v>51</v>
      </c>
      <c r="N143" s="2769"/>
      <c r="O143" s="390"/>
      <c r="P143" s="390"/>
      <c r="Q143" s="390"/>
      <c r="R143" s="390">
        <f t="shared" si="2"/>
        <v>0</v>
      </c>
      <c r="S143" s="2201">
        <v>51</v>
      </c>
      <c r="T143" s="246"/>
    </row>
    <row r="144" spans="1:20">
      <c r="A144" s="2738">
        <v>52</v>
      </c>
      <c r="B144" s="76"/>
      <c r="C144" s="2860"/>
      <c r="D144" s="2860"/>
      <c r="E144" s="2029"/>
      <c r="F144" s="2641"/>
      <c r="G144" s="1041"/>
      <c r="H144" s="101"/>
      <c r="I144" s="101"/>
      <c r="J144" s="101"/>
      <c r="K144" s="390"/>
      <c r="L144" s="390"/>
      <c r="M144" s="2201">
        <v>52</v>
      </c>
      <c r="N144" s="2769"/>
      <c r="O144" s="390"/>
      <c r="P144" s="390"/>
      <c r="Q144" s="390"/>
      <c r="R144" s="390">
        <f t="shared" si="2"/>
        <v>0</v>
      </c>
      <c r="S144" s="2201">
        <v>52</v>
      </c>
      <c r="T144" s="246"/>
    </row>
    <row r="145" spans="1:20">
      <c r="A145" s="2738">
        <v>53</v>
      </c>
      <c r="B145" s="76"/>
      <c r="C145" s="2860"/>
      <c r="D145" s="2860"/>
      <c r="E145" s="2029"/>
      <c r="F145" s="2641"/>
      <c r="G145" s="1041"/>
      <c r="H145" s="101"/>
      <c r="I145" s="101"/>
      <c r="J145" s="101"/>
      <c r="K145" s="390"/>
      <c r="L145" s="390"/>
      <c r="M145" s="2201">
        <v>53</v>
      </c>
      <c r="N145" s="2769"/>
      <c r="O145" s="390"/>
      <c r="P145" s="390"/>
      <c r="Q145" s="390"/>
      <c r="R145" s="390">
        <f t="shared" si="2"/>
        <v>0</v>
      </c>
      <c r="S145" s="2201">
        <v>53</v>
      </c>
      <c r="T145" s="246"/>
    </row>
    <row r="146" spans="1:20">
      <c r="A146" s="2738">
        <v>54</v>
      </c>
      <c r="B146" s="76"/>
      <c r="C146" s="2860"/>
      <c r="D146" s="2860"/>
      <c r="E146" s="2029"/>
      <c r="F146" s="2641"/>
      <c r="G146" s="1041"/>
      <c r="H146" s="101"/>
      <c r="I146" s="101"/>
      <c r="J146" s="101"/>
      <c r="K146" s="390"/>
      <c r="L146" s="390"/>
      <c r="M146" s="2201">
        <v>54</v>
      </c>
      <c r="N146" s="2769"/>
      <c r="O146" s="390"/>
      <c r="P146" s="390"/>
      <c r="Q146" s="390"/>
      <c r="R146" s="390">
        <f t="shared" si="2"/>
        <v>0</v>
      </c>
      <c r="S146" s="2201">
        <v>54</v>
      </c>
      <c r="T146" s="246"/>
    </row>
    <row r="147" spans="1:20">
      <c r="A147" s="2738">
        <v>55</v>
      </c>
      <c r="B147" s="76"/>
      <c r="C147" s="2860"/>
      <c r="D147" s="2860"/>
      <c r="E147" s="2029"/>
      <c r="F147" s="2675"/>
      <c r="G147" s="101"/>
      <c r="H147" s="101"/>
      <c r="I147" s="101"/>
      <c r="J147" s="101"/>
      <c r="K147" s="390"/>
      <c r="L147" s="390"/>
      <c r="M147" s="2201">
        <v>55</v>
      </c>
      <c r="N147" s="2769"/>
      <c r="O147" s="390"/>
      <c r="P147" s="390"/>
      <c r="Q147" s="390"/>
      <c r="R147" s="390">
        <f t="shared" si="2"/>
        <v>0</v>
      </c>
      <c r="S147" s="2201">
        <v>55</v>
      </c>
      <c r="T147" s="246"/>
    </row>
    <row r="148" spans="1:20">
      <c r="A148" s="2738">
        <v>56</v>
      </c>
      <c r="B148" s="76"/>
      <c r="C148" s="2860"/>
      <c r="D148" s="2860"/>
      <c r="E148" s="2029"/>
      <c r="F148" s="2641"/>
      <c r="G148" s="1041"/>
      <c r="H148" s="101"/>
      <c r="I148" s="101"/>
      <c r="J148" s="101"/>
      <c r="K148" s="390"/>
      <c r="L148" s="390"/>
      <c r="M148" s="2201">
        <v>56</v>
      </c>
      <c r="N148" s="2769"/>
      <c r="O148" s="390"/>
      <c r="P148" s="390"/>
      <c r="Q148" s="390"/>
      <c r="R148" s="390">
        <f t="shared" si="2"/>
        <v>0</v>
      </c>
      <c r="S148" s="2201">
        <v>56</v>
      </c>
      <c r="T148" s="246"/>
    </row>
    <row r="149" spans="1:20">
      <c r="A149" s="2738">
        <v>57</v>
      </c>
      <c r="B149" s="76"/>
      <c r="C149" s="2860"/>
      <c r="D149" s="2860"/>
      <c r="E149" s="2029"/>
      <c r="F149" s="2641"/>
      <c r="G149" s="1041"/>
      <c r="H149" s="101"/>
      <c r="I149" s="101"/>
      <c r="J149" s="101"/>
      <c r="K149" s="390"/>
      <c r="L149" s="390"/>
      <c r="M149" s="2201">
        <v>57</v>
      </c>
      <c r="N149" s="2769"/>
      <c r="O149" s="390"/>
      <c r="P149" s="390"/>
      <c r="Q149" s="390"/>
      <c r="R149" s="390">
        <f t="shared" si="2"/>
        <v>0</v>
      </c>
      <c r="S149" s="2201">
        <v>57</v>
      </c>
      <c r="T149" s="246"/>
    </row>
    <row r="150" spans="1:20">
      <c r="A150" s="2738">
        <v>58</v>
      </c>
      <c r="B150" s="76"/>
      <c r="C150" s="2860"/>
      <c r="D150" s="2860"/>
      <c r="E150" s="2029"/>
      <c r="F150" s="2641"/>
      <c r="G150" s="1041"/>
      <c r="H150" s="101"/>
      <c r="I150" s="101"/>
      <c r="J150" s="101"/>
      <c r="K150" s="390"/>
      <c r="L150" s="390"/>
      <c r="M150" s="2201">
        <v>58</v>
      </c>
      <c r="N150" s="2769"/>
      <c r="O150" s="390"/>
      <c r="P150" s="390"/>
      <c r="Q150" s="390"/>
      <c r="R150" s="390">
        <f t="shared" si="2"/>
        <v>0</v>
      </c>
      <c r="S150" s="2201">
        <v>58</v>
      </c>
      <c r="T150" s="246"/>
    </row>
    <row r="151" spans="1:20">
      <c r="A151" s="2738">
        <v>59</v>
      </c>
      <c r="B151" s="76"/>
      <c r="C151" s="2860"/>
      <c r="D151" s="2860"/>
      <c r="E151" s="2029"/>
      <c r="F151" s="2641"/>
      <c r="G151" s="1041"/>
      <c r="H151" s="101"/>
      <c r="I151" s="101"/>
      <c r="J151" s="101"/>
      <c r="K151" s="390"/>
      <c r="L151" s="390"/>
      <c r="M151" s="2201">
        <v>59</v>
      </c>
      <c r="N151" s="2769"/>
      <c r="O151" s="390"/>
      <c r="P151" s="390"/>
      <c r="Q151" s="390"/>
      <c r="R151" s="390">
        <f t="shared" si="2"/>
        <v>0</v>
      </c>
      <c r="S151" s="2201">
        <v>59</v>
      </c>
      <c r="T151" s="246"/>
    </row>
    <row r="152" spans="1:20">
      <c r="A152" s="2738">
        <v>60</v>
      </c>
      <c r="B152" s="76"/>
      <c r="C152" s="2860"/>
      <c r="D152" s="2860"/>
      <c r="E152" s="2029"/>
      <c r="F152" s="2641"/>
      <c r="G152" s="1041"/>
      <c r="H152" s="101"/>
      <c r="I152" s="101"/>
      <c r="J152" s="101"/>
      <c r="K152" s="390"/>
      <c r="L152" s="390"/>
      <c r="M152" s="2201">
        <v>60</v>
      </c>
      <c r="N152" s="2769"/>
      <c r="O152" s="390"/>
      <c r="P152" s="390"/>
      <c r="Q152" s="390"/>
      <c r="R152" s="390">
        <f t="shared" si="2"/>
        <v>0</v>
      </c>
      <c r="S152" s="2201">
        <v>60</v>
      </c>
      <c r="T152" s="246"/>
    </row>
    <row r="153" spans="1:20">
      <c r="A153" s="2738">
        <v>61</v>
      </c>
      <c r="B153" s="76"/>
      <c r="C153" s="2860"/>
      <c r="D153" s="2860"/>
      <c r="E153" s="2029"/>
      <c r="F153" s="2641"/>
      <c r="G153" s="1041"/>
      <c r="H153" s="101"/>
      <c r="I153" s="101"/>
      <c r="J153" s="101"/>
      <c r="K153" s="390"/>
      <c r="L153" s="390"/>
      <c r="M153" s="2201">
        <v>61</v>
      </c>
      <c r="N153" s="2769"/>
      <c r="O153" s="390"/>
      <c r="P153" s="390"/>
      <c r="Q153" s="390"/>
      <c r="R153" s="390">
        <f t="shared" si="2"/>
        <v>0</v>
      </c>
      <c r="S153" s="2201">
        <v>61</v>
      </c>
      <c r="T153" s="246"/>
    </row>
    <row r="154" spans="1:20">
      <c r="A154" s="2738">
        <v>62</v>
      </c>
      <c r="B154" s="76"/>
      <c r="C154" s="2860"/>
      <c r="D154" s="2860"/>
      <c r="E154" s="2029"/>
      <c r="F154" s="2641"/>
      <c r="G154" s="1041"/>
      <c r="H154" s="101"/>
      <c r="I154" s="101"/>
      <c r="J154" s="101"/>
      <c r="K154" s="390"/>
      <c r="L154" s="390"/>
      <c r="M154" s="2201">
        <v>62</v>
      </c>
      <c r="N154" s="2769"/>
      <c r="O154" s="390"/>
      <c r="P154" s="390"/>
      <c r="Q154" s="390"/>
      <c r="R154" s="390">
        <f t="shared" si="2"/>
        <v>0</v>
      </c>
      <c r="S154" s="2201">
        <v>62</v>
      </c>
      <c r="T154" s="246"/>
    </row>
    <row r="155" spans="1:20">
      <c r="A155" s="2738">
        <v>63</v>
      </c>
      <c r="B155" s="76"/>
      <c r="C155" s="2860"/>
      <c r="D155" s="2860"/>
      <c r="E155" s="2029"/>
      <c r="F155" s="2641"/>
      <c r="G155" s="1041"/>
      <c r="H155" s="101"/>
      <c r="I155" s="101"/>
      <c r="J155" s="101"/>
      <c r="K155" s="390"/>
      <c r="L155" s="390"/>
      <c r="M155" s="2201">
        <v>63</v>
      </c>
      <c r="N155" s="2769"/>
      <c r="O155" s="390"/>
      <c r="P155" s="390"/>
      <c r="Q155" s="390"/>
      <c r="R155" s="390">
        <f t="shared" si="2"/>
        <v>0</v>
      </c>
      <c r="S155" s="2201">
        <v>63</v>
      </c>
      <c r="T155" s="246"/>
    </row>
    <row r="156" spans="1:20">
      <c r="A156" s="2738">
        <v>64</v>
      </c>
      <c r="B156" s="76"/>
      <c r="C156" s="2860"/>
      <c r="D156" s="2860"/>
      <c r="E156" s="2029"/>
      <c r="F156" s="2641"/>
      <c r="G156" s="1041"/>
      <c r="H156" s="101"/>
      <c r="I156" s="101"/>
      <c r="J156" s="101"/>
      <c r="K156" s="390"/>
      <c r="L156" s="390"/>
      <c r="M156" s="2201">
        <v>64</v>
      </c>
      <c r="N156" s="2769"/>
      <c r="O156" s="390"/>
      <c r="P156" s="390"/>
      <c r="Q156" s="390"/>
      <c r="R156" s="390">
        <f t="shared" si="2"/>
        <v>0</v>
      </c>
      <c r="S156" s="2201">
        <v>64</v>
      </c>
      <c r="T156" s="246"/>
    </row>
    <row r="157" spans="1:20" ht="15.75" thickBot="1">
      <c r="A157" s="2243">
        <v>65</v>
      </c>
      <c r="B157" s="2819" t="s">
        <v>2253</v>
      </c>
      <c r="C157" s="3071"/>
      <c r="D157" s="3071"/>
      <c r="E157" s="2750"/>
      <c r="F157" s="3072"/>
      <c r="G157" s="3073"/>
      <c r="H157" s="2347"/>
      <c r="I157" s="2347"/>
      <c r="J157" s="2387">
        <f>SUM(J93:J156)</f>
        <v>0</v>
      </c>
      <c r="K157" s="2396">
        <f>SUM(K93:K156)</f>
        <v>0</v>
      </c>
      <c r="L157" s="2396">
        <f>SUM(L93:L156)</f>
        <v>0</v>
      </c>
      <c r="M157" s="2397">
        <v>65</v>
      </c>
      <c r="N157" s="1980"/>
      <c r="O157" s="3074">
        <f>SUM(O93:O156)</f>
        <v>0</v>
      </c>
      <c r="P157" s="3074">
        <f>SUM(P93:P156)</f>
        <v>0</v>
      </c>
      <c r="Q157" s="3074">
        <f>SUM(Q93:Q156)</f>
        <v>13773</v>
      </c>
      <c r="R157" s="3074">
        <f>SUM(R93:R156)</f>
        <v>13773</v>
      </c>
      <c r="S157" s="2397">
        <v>65</v>
      </c>
      <c r="T157" s="246"/>
    </row>
    <row r="158" spans="1:20">
      <c r="A158" s="246"/>
      <c r="B158" s="246"/>
      <c r="C158"/>
      <c r="D158"/>
      <c r="E158"/>
      <c r="F158"/>
      <c r="G158"/>
      <c r="H158"/>
      <c r="I158"/>
      <c r="K158" s="260"/>
      <c r="L158" s="260"/>
      <c r="M158" s="246"/>
      <c r="O158" s="336"/>
      <c r="P158" s="336"/>
      <c r="Q158" s="336"/>
      <c r="R158" s="336"/>
      <c r="S158" s="246"/>
      <c r="T158" s="246"/>
    </row>
    <row r="159" spans="1:20">
      <c r="A159" s="17" t="s">
        <v>4503</v>
      </c>
      <c r="B159"/>
      <c r="C159"/>
      <c r="D159" s="16"/>
      <c r="E159" s="16"/>
      <c r="F159" s="17" t="s">
        <v>4503</v>
      </c>
      <c r="G159"/>
      <c r="H159"/>
      <c r="N159" s="17" t="s">
        <v>4503</v>
      </c>
    </row>
    <row r="160" spans="1:20">
      <c r="A160" s="16" t="s">
        <v>1375</v>
      </c>
      <c r="B160" s="16"/>
      <c r="C160" s="16"/>
      <c r="D160" s="16"/>
      <c r="E160" s="16"/>
      <c r="F160" s="16" t="s">
        <v>1376</v>
      </c>
      <c r="G160" s="16"/>
      <c r="H160" s="16"/>
      <c r="I160" s="16"/>
      <c r="J160" s="337"/>
      <c r="K160" s="337"/>
      <c r="L160" s="337"/>
      <c r="M160" s="16"/>
      <c r="N160" s="3517" t="s">
        <v>1377</v>
      </c>
      <c r="O160" s="3517"/>
      <c r="P160" s="3517"/>
      <c r="Q160" s="3517"/>
      <c r="R160" s="3517"/>
      <c r="S160" s="3517"/>
      <c r="T160" s="16"/>
    </row>
    <row r="161" spans="1:20" ht="18.75" thickBot="1">
      <c r="A161" s="2916" t="str">
        <f>'Data Sheet'!$C$25</f>
        <v xml:space="preserve">Niagara Mohawk Power Corporation </v>
      </c>
      <c r="B161" s="412"/>
      <c r="C161" s="1097"/>
      <c r="D161" s="2894" t="str">
        <f>'Data Sheet'!$C$40</f>
        <v>April 30, 2025</v>
      </c>
      <c r="E161" s="2683" t="str">
        <f>'Data Sheet'!$C$38</f>
        <v>December 31, 2024</v>
      </c>
      <c r="F161" s="2742" t="str">
        <f>'Data Sheet'!$C$25</f>
        <v xml:space="preserve">Niagara Mohawk Power Corporation </v>
      </c>
      <c r="J161" s="756" t="str">
        <f>'Data Sheet'!$C$40</f>
        <v>April 30, 2025</v>
      </c>
      <c r="K161" s="260"/>
      <c r="L161" t="str">
        <f>'Data Sheet'!$C$38</f>
        <v>December 31, 2024</v>
      </c>
      <c r="N161" s="765" t="str">
        <f>'Data Sheet'!$C$25</f>
        <v xml:space="preserve">Niagara Mohawk Power Corporation </v>
      </c>
      <c r="P161" s="260"/>
      <c r="Q161" s="756" t="str">
        <f>'Data Sheet'!$C$40</f>
        <v>April 30, 2025</v>
      </c>
      <c r="R161" t="str">
        <f>'Data Sheet'!$C$38</f>
        <v>December 31, 2024</v>
      </c>
    </row>
    <row r="162" spans="1:20">
      <c r="A162" s="2093"/>
      <c r="B162" s="66"/>
      <c r="C162" s="2862"/>
      <c r="D162" s="2862"/>
      <c r="E162" s="2558"/>
      <c r="F162" s="2743"/>
      <c r="G162" s="66"/>
      <c r="H162" s="66"/>
      <c r="I162" s="66"/>
      <c r="J162" s="1291"/>
      <c r="K162" s="1291"/>
      <c r="L162" s="1291"/>
      <c r="M162" s="67"/>
      <c r="N162" s="1292"/>
      <c r="O162" s="66"/>
      <c r="P162" s="1291"/>
      <c r="Q162" s="1291"/>
      <c r="R162" s="1291"/>
      <c r="S162" s="67"/>
    </row>
    <row r="163" spans="1:20">
      <c r="A163" s="3699" t="s">
        <v>1934</v>
      </c>
      <c r="B163" s="3517"/>
      <c r="C163" s="3700"/>
      <c r="D163" s="3700"/>
      <c r="E163" s="3668"/>
      <c r="F163" s="3701" t="s">
        <v>1935</v>
      </c>
      <c r="G163" s="3517"/>
      <c r="H163" s="3517"/>
      <c r="I163" s="3517"/>
      <c r="J163" s="3517"/>
      <c r="K163" s="3517"/>
      <c r="L163" s="3517"/>
      <c r="M163" s="3520"/>
      <c r="N163" s="3636" t="s">
        <v>1935</v>
      </c>
      <c r="O163" s="3517"/>
      <c r="P163" s="3517"/>
      <c r="Q163" s="3517"/>
      <c r="R163" s="3517"/>
      <c r="S163" s="3520"/>
      <c r="T163" s="246"/>
    </row>
    <row r="164" spans="1:20">
      <c r="A164" s="3699" t="s">
        <v>1936</v>
      </c>
      <c r="B164" s="3517"/>
      <c r="C164" s="3700"/>
      <c r="D164" s="3700"/>
      <c r="E164" s="3668"/>
      <c r="F164" s="3701" t="s">
        <v>1936</v>
      </c>
      <c r="G164" s="3517"/>
      <c r="H164" s="3517"/>
      <c r="I164" s="3517"/>
      <c r="J164" s="3517"/>
      <c r="K164" s="3517"/>
      <c r="L164" s="3517"/>
      <c r="M164" s="3520"/>
      <c r="N164" s="3636" t="s">
        <v>1936</v>
      </c>
      <c r="O164" s="3517"/>
      <c r="P164" s="3517"/>
      <c r="Q164" s="3517"/>
      <c r="R164" s="3517"/>
      <c r="S164" s="3520"/>
      <c r="T164" s="246"/>
    </row>
    <row r="165" spans="1:20">
      <c r="A165" s="2511"/>
      <c r="C165" s="1097"/>
      <c r="D165" s="1097"/>
      <c r="E165" s="2678"/>
      <c r="F165" s="2744"/>
      <c r="M165" s="72"/>
      <c r="N165" s="71"/>
      <c r="S165" s="72"/>
    </row>
    <row r="166" spans="1:20">
      <c r="A166" s="2267" t="s">
        <v>1746</v>
      </c>
      <c r="B166" s="525" t="s">
        <v>1346</v>
      </c>
      <c r="C166" s="1135" t="s">
        <v>1347</v>
      </c>
      <c r="D166" s="2895" t="s">
        <v>1348</v>
      </c>
      <c r="E166" s="2215" t="s">
        <v>1746</v>
      </c>
      <c r="F166" s="2745" t="s">
        <v>1917</v>
      </c>
      <c r="G166" s="313"/>
      <c r="H166" s="429"/>
      <c r="I166" s="429"/>
      <c r="J166" s="429" t="s">
        <v>1349</v>
      </c>
      <c r="K166" s="284" t="s">
        <v>1350</v>
      </c>
      <c r="L166" s="313"/>
      <c r="M166" s="84"/>
      <c r="N166" s="189" t="s">
        <v>1351</v>
      </c>
      <c r="O166" s="190"/>
      <c r="P166" s="190"/>
      <c r="Q166" s="190"/>
      <c r="R166" s="190"/>
      <c r="S166" s="191"/>
      <c r="T166" s="16"/>
    </row>
    <row r="167" spans="1:20">
      <c r="A167" s="2094"/>
      <c r="B167" s="246" t="s">
        <v>1352</v>
      </c>
      <c r="C167" s="1008" t="s">
        <v>1352</v>
      </c>
      <c r="D167" s="1008" t="s">
        <v>1352</v>
      </c>
      <c r="E167" s="2751" t="s">
        <v>3493</v>
      </c>
      <c r="F167" s="2746" t="s">
        <v>3494</v>
      </c>
      <c r="G167" s="342"/>
      <c r="H167" s="247" t="s">
        <v>1353</v>
      </c>
      <c r="I167" s="247" t="s">
        <v>1354</v>
      </c>
      <c r="J167" s="247" t="s">
        <v>1918</v>
      </c>
      <c r="K167" s="429" t="s">
        <v>3497</v>
      </c>
      <c r="L167" s="429" t="s">
        <v>3497</v>
      </c>
      <c r="M167" s="335" t="s">
        <v>1686</v>
      </c>
      <c r="N167" s="263" t="s">
        <v>3498</v>
      </c>
      <c r="O167" s="342"/>
      <c r="P167" s="247" t="s">
        <v>3499</v>
      </c>
      <c r="Q167" s="247" t="s">
        <v>3500</v>
      </c>
      <c r="R167" s="247" t="s">
        <v>1355</v>
      </c>
      <c r="S167" s="335" t="s">
        <v>1686</v>
      </c>
      <c r="T167" s="246"/>
    </row>
    <row r="168" spans="1:20">
      <c r="A168" s="2057" t="s">
        <v>1686</v>
      </c>
      <c r="B168" s="246" t="s">
        <v>1356</v>
      </c>
      <c r="C168" s="1008" t="s">
        <v>1356</v>
      </c>
      <c r="D168" s="1008" t="s">
        <v>1356</v>
      </c>
      <c r="E168" s="2751" t="s">
        <v>3503</v>
      </c>
      <c r="F168" s="2746" t="s">
        <v>3504</v>
      </c>
      <c r="G168" s="342"/>
      <c r="H168" s="247" t="s">
        <v>1357</v>
      </c>
      <c r="I168" s="247" t="s">
        <v>1357</v>
      </c>
      <c r="J168" s="247" t="s">
        <v>1358</v>
      </c>
      <c r="K168" s="247" t="s">
        <v>1359</v>
      </c>
      <c r="L168" s="247" t="s">
        <v>1925</v>
      </c>
      <c r="M168" s="335" t="s">
        <v>1689</v>
      </c>
      <c r="N168" s="263" t="s">
        <v>3509</v>
      </c>
      <c r="O168" s="342"/>
      <c r="P168" s="247" t="s">
        <v>3509</v>
      </c>
      <c r="Q168" s="247" t="s">
        <v>3509</v>
      </c>
      <c r="R168" s="247" t="s">
        <v>1360</v>
      </c>
      <c r="S168" s="335" t="s">
        <v>1689</v>
      </c>
      <c r="T168" s="246"/>
    </row>
    <row r="169" spans="1:20">
      <c r="A169" s="2738" t="s">
        <v>1689</v>
      </c>
      <c r="B169" s="524" t="s">
        <v>2935</v>
      </c>
      <c r="C169" s="1033" t="s">
        <v>2936</v>
      </c>
      <c r="D169" s="1033" t="s">
        <v>2937</v>
      </c>
      <c r="E169" s="2216" t="s">
        <v>2938</v>
      </c>
      <c r="F169" s="2747" t="s">
        <v>2268</v>
      </c>
      <c r="G169" s="267"/>
      <c r="H169" s="344" t="s">
        <v>2269</v>
      </c>
      <c r="I169" s="344" t="s">
        <v>2270</v>
      </c>
      <c r="J169" s="344" t="s">
        <v>2271</v>
      </c>
      <c r="K169" s="344" t="s">
        <v>2272</v>
      </c>
      <c r="L169" s="344" t="s">
        <v>2273</v>
      </c>
      <c r="M169" s="425"/>
      <c r="N169" s="129" t="s">
        <v>2274</v>
      </c>
      <c r="O169" s="267"/>
      <c r="P169" s="344" t="s">
        <v>2275</v>
      </c>
      <c r="Q169" s="344" t="s">
        <v>168</v>
      </c>
      <c r="R169" s="344" t="s">
        <v>169</v>
      </c>
      <c r="S169" s="425"/>
      <c r="T169" s="246"/>
    </row>
    <row r="170" spans="1:20">
      <c r="A170" s="2738" t="s">
        <v>1361</v>
      </c>
      <c r="B170" s="76"/>
      <c r="C170" s="2860"/>
      <c r="D170" s="2860"/>
      <c r="E170" s="2029"/>
      <c r="F170" s="2739"/>
      <c r="G170" s="101"/>
      <c r="H170" s="101"/>
      <c r="I170" s="101"/>
      <c r="J170" s="101"/>
      <c r="K170" s="390"/>
      <c r="L170" s="390"/>
      <c r="M170" s="198" t="s">
        <v>1361</v>
      </c>
      <c r="N170" s="73"/>
      <c r="O170" s="274"/>
      <c r="P170" s="274"/>
      <c r="Q170" s="274"/>
      <c r="R170" s="274">
        <f t="shared" ref="R170:R233" si="3">SUM(O170:Q170)</f>
        <v>0</v>
      </c>
      <c r="S170" s="198" t="s">
        <v>1361</v>
      </c>
      <c r="T170" s="246"/>
    </row>
    <row r="171" spans="1:20">
      <c r="A171" s="2738" t="s">
        <v>1362</v>
      </c>
      <c r="B171" s="76"/>
      <c r="C171" s="2860"/>
      <c r="D171" s="2860"/>
      <c r="E171" s="2029"/>
      <c r="F171" s="2739"/>
      <c r="G171" s="101"/>
      <c r="H171" s="101"/>
      <c r="I171" s="101"/>
      <c r="J171" s="101"/>
      <c r="K171" s="390"/>
      <c r="L171" s="390"/>
      <c r="M171" s="198" t="s">
        <v>1362</v>
      </c>
      <c r="N171" s="73" t="s">
        <v>1746</v>
      </c>
      <c r="O171" s="390"/>
      <c r="P171" s="390"/>
      <c r="Q171" s="390"/>
      <c r="R171" s="390">
        <f t="shared" si="3"/>
        <v>0</v>
      </c>
      <c r="S171" s="198" t="s">
        <v>1362</v>
      </c>
      <c r="T171" s="246"/>
    </row>
    <row r="172" spans="1:20">
      <c r="A172" s="2738" t="s">
        <v>1363</v>
      </c>
      <c r="B172" s="76"/>
      <c r="C172" s="2860"/>
      <c r="D172" s="2860"/>
      <c r="E172" s="2029"/>
      <c r="F172" s="2739"/>
      <c r="G172" s="101"/>
      <c r="H172" s="101"/>
      <c r="I172" s="101"/>
      <c r="J172" s="101"/>
      <c r="K172" s="390"/>
      <c r="L172" s="390"/>
      <c r="M172" s="198" t="s">
        <v>1363</v>
      </c>
      <c r="N172" s="73"/>
      <c r="O172" s="390"/>
      <c r="P172" s="390"/>
      <c r="Q172" s="390"/>
      <c r="R172" s="390">
        <f t="shared" si="3"/>
        <v>0</v>
      </c>
      <c r="S172" s="198" t="s">
        <v>1363</v>
      </c>
      <c r="T172" s="246"/>
    </row>
    <row r="173" spans="1:20">
      <c r="A173" s="2738" t="s">
        <v>1364</v>
      </c>
      <c r="B173" s="76"/>
      <c r="C173" s="2860"/>
      <c r="D173" s="2860"/>
      <c r="E173" s="2029"/>
      <c r="F173" s="2739"/>
      <c r="G173" s="101"/>
      <c r="H173" s="101"/>
      <c r="I173" s="101"/>
      <c r="J173" s="101"/>
      <c r="K173" s="390"/>
      <c r="L173" s="390"/>
      <c r="M173" s="198" t="s">
        <v>1364</v>
      </c>
      <c r="N173" s="73"/>
      <c r="O173" s="390"/>
      <c r="P173" s="390"/>
      <c r="Q173" s="390"/>
      <c r="R173" s="390">
        <f t="shared" si="3"/>
        <v>0</v>
      </c>
      <c r="S173" s="198" t="s">
        <v>1364</v>
      </c>
      <c r="T173" s="246"/>
    </row>
    <row r="174" spans="1:20">
      <c r="A174" s="2738" t="s">
        <v>1365</v>
      </c>
      <c r="B174" s="76"/>
      <c r="C174" s="2860"/>
      <c r="D174" s="2860"/>
      <c r="E174" s="2029"/>
      <c r="F174" s="2739"/>
      <c r="G174" s="101"/>
      <c r="H174" s="101"/>
      <c r="I174" s="101"/>
      <c r="J174" s="101"/>
      <c r="K174" s="390"/>
      <c r="L174" s="390"/>
      <c r="M174" s="198" t="s">
        <v>1365</v>
      </c>
      <c r="N174" s="73"/>
      <c r="O174" s="390"/>
      <c r="P174" s="390"/>
      <c r="Q174" s="390"/>
      <c r="R174" s="390">
        <f t="shared" si="3"/>
        <v>0</v>
      </c>
      <c r="S174" s="198" t="s">
        <v>1365</v>
      </c>
      <c r="T174" s="246"/>
    </row>
    <row r="175" spans="1:20">
      <c r="A175" s="2738" t="s">
        <v>1366</v>
      </c>
      <c r="B175" s="76"/>
      <c r="C175" s="2860"/>
      <c r="D175" s="2860"/>
      <c r="E175" s="2029"/>
      <c r="F175" s="2739"/>
      <c r="G175" s="101"/>
      <c r="H175" s="101"/>
      <c r="I175" s="101"/>
      <c r="J175" s="101"/>
      <c r="K175" s="390"/>
      <c r="L175" s="390"/>
      <c r="M175" s="198" t="s">
        <v>1366</v>
      </c>
      <c r="N175" s="73"/>
      <c r="O175" s="390"/>
      <c r="P175" s="390"/>
      <c r="Q175" s="390"/>
      <c r="R175" s="390">
        <f t="shared" si="3"/>
        <v>0</v>
      </c>
      <c r="S175" s="198" t="s">
        <v>1366</v>
      </c>
      <c r="T175" s="246"/>
    </row>
    <row r="176" spans="1:20">
      <c r="A176" s="2738" t="s">
        <v>1367</v>
      </c>
      <c r="B176" s="76"/>
      <c r="C176" s="2860"/>
      <c r="D176" s="2860"/>
      <c r="E176" s="2029"/>
      <c r="F176" s="2739"/>
      <c r="G176" s="101"/>
      <c r="H176" s="101"/>
      <c r="I176" s="101"/>
      <c r="J176" s="101"/>
      <c r="K176" s="390"/>
      <c r="L176" s="390"/>
      <c r="M176" s="198" t="s">
        <v>1367</v>
      </c>
      <c r="N176" s="73"/>
      <c r="O176" s="390"/>
      <c r="P176" s="390"/>
      <c r="Q176" s="390"/>
      <c r="R176" s="390">
        <f t="shared" si="3"/>
        <v>0</v>
      </c>
      <c r="S176" s="198" t="s">
        <v>1367</v>
      </c>
      <c r="T176" s="246"/>
    </row>
    <row r="177" spans="1:20">
      <c r="A177" s="2738" t="s">
        <v>1368</v>
      </c>
      <c r="B177" s="76"/>
      <c r="C177" s="2860"/>
      <c r="D177" s="2860"/>
      <c r="E177" s="2029"/>
      <c r="F177" s="2739"/>
      <c r="G177" s="101"/>
      <c r="H177" s="101"/>
      <c r="I177" s="101"/>
      <c r="J177" s="101"/>
      <c r="K177" s="390"/>
      <c r="L177" s="390"/>
      <c r="M177" s="198" t="s">
        <v>1368</v>
      </c>
      <c r="N177" s="73"/>
      <c r="O177" s="390"/>
      <c r="P177" s="390"/>
      <c r="Q177" s="390"/>
      <c r="R177" s="390">
        <f t="shared" si="3"/>
        <v>0</v>
      </c>
      <c r="S177" s="198" t="s">
        <v>1368</v>
      </c>
      <c r="T177" s="246"/>
    </row>
    <row r="178" spans="1:20">
      <c r="A178" s="2738" t="s">
        <v>1369</v>
      </c>
      <c r="B178" s="76"/>
      <c r="C178" s="2860"/>
      <c r="D178" s="2860"/>
      <c r="E178" s="2029"/>
      <c r="F178" s="2739"/>
      <c r="G178" s="101"/>
      <c r="H178" s="101"/>
      <c r="I178" s="101"/>
      <c r="J178" s="101"/>
      <c r="K178" s="390"/>
      <c r="L178" s="390"/>
      <c r="M178" s="198" t="s">
        <v>1369</v>
      </c>
      <c r="N178" s="73"/>
      <c r="O178" s="390"/>
      <c r="P178" s="390"/>
      <c r="Q178" s="390"/>
      <c r="R178" s="390">
        <f t="shared" si="3"/>
        <v>0</v>
      </c>
      <c r="S178" s="198" t="s">
        <v>1369</v>
      </c>
      <c r="T178" s="246"/>
    </row>
    <row r="179" spans="1:20">
      <c r="A179" s="2738" t="s">
        <v>1703</v>
      </c>
      <c r="B179" s="76"/>
      <c r="C179" s="1903"/>
      <c r="D179" s="1903"/>
      <c r="E179" s="2029"/>
      <c r="F179" s="2739"/>
      <c r="G179" s="101"/>
      <c r="H179" s="101"/>
      <c r="I179" s="101"/>
      <c r="J179" s="101"/>
      <c r="K179" s="390"/>
      <c r="L179" s="390"/>
      <c r="M179" s="198" t="s">
        <v>1703</v>
      </c>
      <c r="N179" s="73"/>
      <c r="O179" s="390"/>
      <c r="P179" s="390"/>
      <c r="Q179" s="390"/>
      <c r="R179" s="390">
        <f t="shared" si="3"/>
        <v>0</v>
      </c>
      <c r="S179" s="198" t="s">
        <v>1703</v>
      </c>
      <c r="T179" s="246"/>
    </row>
    <row r="180" spans="1:20">
      <c r="A180" s="2738" t="s">
        <v>1704</v>
      </c>
      <c r="B180" s="101"/>
      <c r="C180" s="101"/>
      <c r="D180" s="101"/>
      <c r="E180" s="2029"/>
      <c r="F180" s="2739"/>
      <c r="G180" s="101"/>
      <c r="H180" s="101"/>
      <c r="I180" s="101"/>
      <c r="J180" s="101"/>
      <c r="K180" s="390"/>
      <c r="L180" s="390"/>
      <c r="M180" s="198" t="s">
        <v>1704</v>
      </c>
      <c r="N180" s="73"/>
      <c r="O180" s="390"/>
      <c r="P180" s="390"/>
      <c r="Q180" s="390"/>
      <c r="R180" s="390">
        <f t="shared" si="3"/>
        <v>0</v>
      </c>
      <c r="S180" s="198" t="s">
        <v>1704</v>
      </c>
      <c r="T180" s="246"/>
    </row>
    <row r="181" spans="1:20" ht="15.75" thickBot="1">
      <c r="A181" s="2243">
        <v>12</v>
      </c>
      <c r="B181" s="2387"/>
      <c r="C181" s="2387"/>
      <c r="D181" s="2387"/>
      <c r="E181" s="2273"/>
      <c r="F181" s="2739"/>
      <c r="G181" s="101"/>
      <c r="H181" s="101"/>
      <c r="I181" s="101"/>
      <c r="J181" s="101"/>
      <c r="K181" s="390"/>
      <c r="L181" s="390"/>
      <c r="M181" s="198">
        <v>12</v>
      </c>
      <c r="N181" s="73"/>
      <c r="O181" s="390"/>
      <c r="P181" s="390"/>
      <c r="Q181" s="390"/>
      <c r="R181" s="390">
        <f t="shared" si="3"/>
        <v>0</v>
      </c>
      <c r="S181" s="198">
        <v>12</v>
      </c>
      <c r="T181" s="246"/>
    </row>
    <row r="182" spans="1:20">
      <c r="A182" s="2738">
        <v>13</v>
      </c>
      <c r="B182" s="101"/>
      <c r="C182" s="101"/>
      <c r="D182" s="101"/>
      <c r="E182" s="75"/>
      <c r="F182" s="2739"/>
      <c r="G182" s="101"/>
      <c r="H182" s="101"/>
      <c r="I182" s="101"/>
      <c r="J182" s="101"/>
      <c r="K182" s="390"/>
      <c r="L182" s="390"/>
      <c r="M182" s="198">
        <v>13</v>
      </c>
      <c r="N182" s="73"/>
      <c r="O182" s="390"/>
      <c r="P182" s="390"/>
      <c r="Q182" s="390"/>
      <c r="R182" s="390">
        <f t="shared" si="3"/>
        <v>0</v>
      </c>
      <c r="S182" s="198">
        <v>13</v>
      </c>
      <c r="T182" s="246"/>
    </row>
    <row r="183" spans="1:20">
      <c r="A183" s="2738">
        <v>14</v>
      </c>
      <c r="B183" s="101"/>
      <c r="C183" s="101"/>
      <c r="D183" s="101"/>
      <c r="E183" s="75"/>
      <c r="F183" s="2739"/>
      <c r="G183" s="101"/>
      <c r="H183" s="101"/>
      <c r="I183" s="101"/>
      <c r="J183" s="101"/>
      <c r="K183" s="390"/>
      <c r="L183" s="390"/>
      <c r="M183" s="198">
        <v>14</v>
      </c>
      <c r="N183" s="73"/>
      <c r="O183" s="390"/>
      <c r="P183" s="390"/>
      <c r="Q183" s="390"/>
      <c r="R183" s="390">
        <f t="shared" si="3"/>
        <v>0</v>
      </c>
      <c r="S183" s="198">
        <v>14</v>
      </c>
      <c r="T183" s="246"/>
    </row>
    <row r="184" spans="1:20">
      <c r="A184" s="2738">
        <v>15</v>
      </c>
      <c r="B184" s="101"/>
      <c r="C184" s="101"/>
      <c r="D184" s="101"/>
      <c r="E184" s="75"/>
      <c r="F184" s="2739"/>
      <c r="G184" s="101"/>
      <c r="H184" s="101"/>
      <c r="I184" s="101"/>
      <c r="J184" s="101"/>
      <c r="K184" s="390"/>
      <c r="L184" s="390"/>
      <c r="M184" s="198">
        <v>15</v>
      </c>
      <c r="N184" s="73"/>
      <c r="O184" s="390"/>
      <c r="P184" s="390"/>
      <c r="Q184" s="390"/>
      <c r="R184" s="390">
        <f t="shared" si="3"/>
        <v>0</v>
      </c>
      <c r="S184" s="198">
        <v>15</v>
      </c>
      <c r="T184" s="246"/>
    </row>
    <row r="185" spans="1:20">
      <c r="A185" s="2738">
        <v>16</v>
      </c>
      <c r="B185" s="101"/>
      <c r="C185" s="101"/>
      <c r="D185" s="101"/>
      <c r="E185" s="75"/>
      <c r="F185" s="2739"/>
      <c r="G185" s="101"/>
      <c r="H185" s="101"/>
      <c r="I185" s="101"/>
      <c r="J185" s="101"/>
      <c r="K185" s="390"/>
      <c r="L185" s="390"/>
      <c r="M185" s="198">
        <v>16</v>
      </c>
      <c r="N185" s="73"/>
      <c r="O185" s="390"/>
      <c r="P185" s="390"/>
      <c r="Q185" s="390"/>
      <c r="R185" s="390">
        <f t="shared" si="3"/>
        <v>0</v>
      </c>
      <c r="S185" s="198">
        <v>16</v>
      </c>
      <c r="T185" s="246"/>
    </row>
    <row r="186" spans="1:20">
      <c r="A186" s="2738">
        <v>17</v>
      </c>
      <c r="B186" s="101"/>
      <c r="C186" s="101"/>
      <c r="D186" s="101"/>
      <c r="E186" s="75"/>
      <c r="F186" s="2739"/>
      <c r="G186" s="101"/>
      <c r="H186" s="101"/>
      <c r="I186" s="101"/>
      <c r="J186" s="101"/>
      <c r="K186" s="390"/>
      <c r="L186" s="390"/>
      <c r="M186" s="198">
        <v>17</v>
      </c>
      <c r="N186" s="73"/>
      <c r="O186" s="390"/>
      <c r="P186" s="390"/>
      <c r="Q186" s="390"/>
      <c r="R186" s="390">
        <f t="shared" si="3"/>
        <v>0</v>
      </c>
      <c r="S186" s="198">
        <v>17</v>
      </c>
      <c r="T186" s="246"/>
    </row>
    <row r="187" spans="1:20">
      <c r="A187" s="2738">
        <v>18</v>
      </c>
      <c r="B187" s="101"/>
      <c r="C187" s="101"/>
      <c r="D187" s="101"/>
      <c r="E187" s="75"/>
      <c r="F187" s="2739"/>
      <c r="G187" s="101"/>
      <c r="H187" s="101"/>
      <c r="I187" s="101"/>
      <c r="J187" s="101"/>
      <c r="K187" s="390"/>
      <c r="L187" s="390"/>
      <c r="M187" s="198">
        <v>18</v>
      </c>
      <c r="N187" s="73"/>
      <c r="O187" s="390"/>
      <c r="P187" s="390"/>
      <c r="Q187" s="390"/>
      <c r="R187" s="390">
        <f t="shared" si="3"/>
        <v>0</v>
      </c>
      <c r="S187" s="198">
        <v>18</v>
      </c>
      <c r="T187" s="246"/>
    </row>
    <row r="188" spans="1:20">
      <c r="A188" s="2738">
        <v>19</v>
      </c>
      <c r="B188" s="101"/>
      <c r="C188" s="101"/>
      <c r="D188" s="101"/>
      <c r="E188" s="75"/>
      <c r="F188" s="2739"/>
      <c r="G188" s="101"/>
      <c r="H188" s="101"/>
      <c r="I188" s="101"/>
      <c r="J188" s="101"/>
      <c r="K188" s="390"/>
      <c r="L188" s="390"/>
      <c r="M188" s="198">
        <v>19</v>
      </c>
      <c r="N188" s="73"/>
      <c r="O188" s="390"/>
      <c r="P188" s="390"/>
      <c r="Q188" s="390"/>
      <c r="R188" s="390">
        <f t="shared" si="3"/>
        <v>0</v>
      </c>
      <c r="S188" s="198">
        <v>19</v>
      </c>
      <c r="T188" s="246"/>
    </row>
    <row r="189" spans="1:20">
      <c r="A189" s="2738">
        <v>20</v>
      </c>
      <c r="B189" s="101"/>
      <c r="C189" s="101"/>
      <c r="D189" s="101"/>
      <c r="E189" s="75"/>
      <c r="F189" s="2739"/>
      <c r="G189" s="101"/>
      <c r="H189" s="101"/>
      <c r="I189" s="101"/>
      <c r="J189" s="101"/>
      <c r="K189" s="390"/>
      <c r="L189" s="390"/>
      <c r="M189" s="198">
        <v>20</v>
      </c>
      <c r="N189" s="73"/>
      <c r="O189" s="390"/>
      <c r="P189" s="390"/>
      <c r="Q189" s="390"/>
      <c r="R189" s="390">
        <f t="shared" si="3"/>
        <v>0</v>
      </c>
      <c r="S189" s="198">
        <v>20</v>
      </c>
      <c r="T189" s="246"/>
    </row>
    <row r="190" spans="1:20">
      <c r="A190" s="2738">
        <v>21</v>
      </c>
      <c r="B190" s="101"/>
      <c r="C190" s="101"/>
      <c r="D190" s="101"/>
      <c r="E190" s="75"/>
      <c r="F190" s="2739"/>
      <c r="G190" s="101"/>
      <c r="H190" s="101"/>
      <c r="I190" s="101"/>
      <c r="J190" s="101"/>
      <c r="K190" s="390"/>
      <c r="L190" s="390"/>
      <c r="M190" s="198">
        <v>21</v>
      </c>
      <c r="N190" s="73"/>
      <c r="O190" s="390"/>
      <c r="P190" s="390"/>
      <c r="Q190" s="390"/>
      <c r="R190" s="390">
        <f t="shared" si="3"/>
        <v>0</v>
      </c>
      <c r="S190" s="198">
        <v>21</v>
      </c>
      <c r="T190" s="246"/>
    </row>
    <row r="191" spans="1:20">
      <c r="A191" s="2738">
        <v>22</v>
      </c>
      <c r="B191" s="101"/>
      <c r="C191" s="101"/>
      <c r="D191" s="101"/>
      <c r="E191" s="75"/>
      <c r="F191" s="2739"/>
      <c r="G191" s="101"/>
      <c r="H191" s="101"/>
      <c r="I191" s="101"/>
      <c r="J191" s="101"/>
      <c r="K191" s="390"/>
      <c r="L191" s="390"/>
      <c r="M191" s="198">
        <v>22</v>
      </c>
      <c r="N191" s="73"/>
      <c r="O191" s="390"/>
      <c r="P191" s="390"/>
      <c r="Q191" s="390"/>
      <c r="R191" s="390">
        <f t="shared" si="3"/>
        <v>0</v>
      </c>
      <c r="S191" s="198">
        <v>22</v>
      </c>
      <c r="T191" s="246"/>
    </row>
    <row r="192" spans="1:20">
      <c r="A192" s="2738">
        <v>23</v>
      </c>
      <c r="B192" s="101"/>
      <c r="C192" s="101"/>
      <c r="D192" s="101"/>
      <c r="E192" s="75"/>
      <c r="F192" s="2739"/>
      <c r="G192" s="101"/>
      <c r="H192" s="101"/>
      <c r="I192" s="101"/>
      <c r="J192" s="101"/>
      <c r="K192" s="390"/>
      <c r="L192" s="390"/>
      <c r="M192" s="198">
        <v>23</v>
      </c>
      <c r="N192" s="73"/>
      <c r="O192" s="390"/>
      <c r="P192" s="390"/>
      <c r="Q192" s="390"/>
      <c r="R192" s="390">
        <f t="shared" si="3"/>
        <v>0</v>
      </c>
      <c r="S192" s="198">
        <v>23</v>
      </c>
      <c r="T192" s="246"/>
    </row>
    <row r="193" spans="1:20">
      <c r="A193" s="2738">
        <v>24</v>
      </c>
      <c r="B193" s="101"/>
      <c r="C193" s="101"/>
      <c r="D193" s="101"/>
      <c r="E193" s="75"/>
      <c r="F193" s="2739"/>
      <c r="G193" s="101"/>
      <c r="H193" s="101"/>
      <c r="I193" s="101"/>
      <c r="J193" s="101"/>
      <c r="K193" s="390"/>
      <c r="L193" s="390"/>
      <c r="M193" s="198">
        <v>24</v>
      </c>
      <c r="N193" s="73"/>
      <c r="O193" s="390"/>
      <c r="P193" s="390"/>
      <c r="Q193" s="390"/>
      <c r="R193" s="390">
        <f t="shared" si="3"/>
        <v>0</v>
      </c>
      <c r="S193" s="198">
        <v>24</v>
      </c>
      <c r="T193" s="246"/>
    </row>
    <row r="194" spans="1:20">
      <c r="A194" s="2738">
        <v>25</v>
      </c>
      <c r="B194" s="101"/>
      <c r="C194" s="101"/>
      <c r="D194" s="101"/>
      <c r="E194" s="75"/>
      <c r="F194" s="2739"/>
      <c r="G194" s="101"/>
      <c r="H194" s="101"/>
      <c r="I194" s="101"/>
      <c r="J194" s="101"/>
      <c r="K194" s="390"/>
      <c r="L194" s="390"/>
      <c r="M194" s="198">
        <v>25</v>
      </c>
      <c r="N194" s="73"/>
      <c r="O194" s="390"/>
      <c r="P194" s="390"/>
      <c r="Q194" s="390"/>
      <c r="R194" s="390">
        <f t="shared" si="3"/>
        <v>0</v>
      </c>
      <c r="S194" s="198">
        <v>25</v>
      </c>
      <c r="T194" s="246"/>
    </row>
    <row r="195" spans="1:20">
      <c r="A195" s="2738">
        <v>26</v>
      </c>
      <c r="B195" s="101"/>
      <c r="C195" s="101"/>
      <c r="D195" s="101"/>
      <c r="E195" s="75"/>
      <c r="F195" s="2739"/>
      <c r="G195" s="101"/>
      <c r="H195" s="101"/>
      <c r="I195" s="101"/>
      <c r="J195" s="101"/>
      <c r="K195" s="390"/>
      <c r="L195" s="390"/>
      <c r="M195" s="198">
        <v>26</v>
      </c>
      <c r="N195" s="73"/>
      <c r="O195" s="390"/>
      <c r="P195" s="390"/>
      <c r="Q195" s="390"/>
      <c r="R195" s="390">
        <f t="shared" si="3"/>
        <v>0</v>
      </c>
      <c r="S195" s="198">
        <v>26</v>
      </c>
      <c r="T195" s="246"/>
    </row>
    <row r="196" spans="1:20">
      <c r="A196" s="2738">
        <v>27</v>
      </c>
      <c r="B196" s="101"/>
      <c r="C196" s="101"/>
      <c r="D196" s="101"/>
      <c r="E196" s="75"/>
      <c r="F196" s="2739"/>
      <c r="G196" s="101"/>
      <c r="H196" s="101"/>
      <c r="I196" s="101"/>
      <c r="J196" s="101"/>
      <c r="K196" s="390"/>
      <c r="L196" s="390"/>
      <c r="M196" s="198">
        <v>27</v>
      </c>
      <c r="N196" s="73"/>
      <c r="O196" s="390"/>
      <c r="P196" s="390"/>
      <c r="Q196" s="390"/>
      <c r="R196" s="390">
        <f t="shared" si="3"/>
        <v>0</v>
      </c>
      <c r="S196" s="198">
        <v>27</v>
      </c>
      <c r="T196" s="246"/>
    </row>
    <row r="197" spans="1:20">
      <c r="A197" s="2738">
        <v>28</v>
      </c>
      <c r="B197" s="101"/>
      <c r="C197" s="101"/>
      <c r="D197" s="101"/>
      <c r="E197" s="75"/>
      <c r="F197" s="2739"/>
      <c r="G197" s="101"/>
      <c r="H197" s="101"/>
      <c r="I197" s="101"/>
      <c r="J197" s="101"/>
      <c r="K197" s="390"/>
      <c r="L197" s="390"/>
      <c r="M197" s="198">
        <v>28</v>
      </c>
      <c r="N197" s="73"/>
      <c r="O197" s="390"/>
      <c r="P197" s="390"/>
      <c r="Q197" s="390"/>
      <c r="R197" s="390">
        <f t="shared" si="3"/>
        <v>0</v>
      </c>
      <c r="S197" s="198">
        <v>28</v>
      </c>
      <c r="T197" s="246"/>
    </row>
    <row r="198" spans="1:20">
      <c r="A198" s="2738">
        <v>29</v>
      </c>
      <c r="B198" s="101"/>
      <c r="C198" s="101"/>
      <c r="D198" s="101"/>
      <c r="E198" s="75"/>
      <c r="F198" s="2739"/>
      <c r="G198" s="101"/>
      <c r="H198" s="101"/>
      <c r="I198" s="101"/>
      <c r="J198" s="101"/>
      <c r="K198" s="390"/>
      <c r="L198" s="390"/>
      <c r="M198" s="198">
        <v>29</v>
      </c>
      <c r="N198" s="73"/>
      <c r="O198" s="390"/>
      <c r="P198" s="390"/>
      <c r="Q198" s="390"/>
      <c r="R198" s="390">
        <f t="shared" si="3"/>
        <v>0</v>
      </c>
      <c r="S198" s="198">
        <v>29</v>
      </c>
      <c r="T198" s="246"/>
    </row>
    <row r="199" spans="1:20">
      <c r="A199" s="2738">
        <v>30</v>
      </c>
      <c r="B199" s="101"/>
      <c r="C199" s="101"/>
      <c r="D199" s="101"/>
      <c r="E199" s="75"/>
      <c r="F199" s="2739"/>
      <c r="G199" s="101"/>
      <c r="H199" s="101"/>
      <c r="I199" s="101"/>
      <c r="J199" s="101"/>
      <c r="K199" s="390"/>
      <c r="L199" s="390"/>
      <c r="M199" s="198">
        <v>30</v>
      </c>
      <c r="N199" s="73"/>
      <c r="O199" s="390"/>
      <c r="P199" s="390"/>
      <c r="Q199" s="390"/>
      <c r="R199" s="390">
        <f t="shared" si="3"/>
        <v>0</v>
      </c>
      <c r="S199" s="198">
        <v>30</v>
      </c>
      <c r="T199" s="246"/>
    </row>
    <row r="200" spans="1:20" ht="15.75" thickBot="1">
      <c r="A200" s="2243">
        <v>31</v>
      </c>
      <c r="B200" s="2387"/>
      <c r="C200" s="2387"/>
      <c r="D200" s="2387"/>
      <c r="E200" s="2748"/>
      <c r="F200" s="2749"/>
      <c r="G200" s="101"/>
      <c r="H200" s="101"/>
      <c r="I200" s="101"/>
      <c r="J200" s="101"/>
      <c r="K200" s="390"/>
      <c r="L200" s="390"/>
      <c r="M200" s="198">
        <v>31</v>
      </c>
      <c r="N200" s="73"/>
      <c r="O200" s="390"/>
      <c r="P200" s="390"/>
      <c r="Q200" s="390"/>
      <c r="R200" s="390">
        <f t="shared" si="3"/>
        <v>0</v>
      </c>
      <c r="S200" s="198">
        <v>31</v>
      </c>
      <c r="T200" s="246"/>
    </row>
    <row r="201" spans="1:20">
      <c r="A201" s="233">
        <v>32</v>
      </c>
      <c r="B201" s="101"/>
      <c r="C201" s="101"/>
      <c r="D201" s="101"/>
      <c r="E201" s="75"/>
      <c r="F201" s="73"/>
      <c r="G201" s="101"/>
      <c r="H201" s="101"/>
      <c r="I201" s="101"/>
      <c r="J201" s="101"/>
      <c r="K201" s="390"/>
      <c r="L201" s="390"/>
      <c r="M201" s="198">
        <v>32</v>
      </c>
      <c r="N201" s="73"/>
      <c r="O201" s="390"/>
      <c r="P201" s="390"/>
      <c r="Q201" s="390"/>
      <c r="R201" s="390">
        <f t="shared" si="3"/>
        <v>0</v>
      </c>
      <c r="S201" s="198">
        <v>32</v>
      </c>
      <c r="T201" s="246"/>
    </row>
    <row r="202" spans="1:20">
      <c r="A202" s="233">
        <v>33</v>
      </c>
      <c r="B202" s="101"/>
      <c r="C202" s="101"/>
      <c r="D202" s="101"/>
      <c r="E202" s="75"/>
      <c r="F202" s="73"/>
      <c r="G202" s="101"/>
      <c r="H202" s="101"/>
      <c r="I202" s="101"/>
      <c r="J202" s="101"/>
      <c r="K202" s="390"/>
      <c r="L202" s="390"/>
      <c r="M202" s="198">
        <v>33</v>
      </c>
      <c r="N202" s="73"/>
      <c r="O202" s="390"/>
      <c r="P202" s="390"/>
      <c r="Q202" s="390"/>
      <c r="R202" s="390">
        <f t="shared" si="3"/>
        <v>0</v>
      </c>
      <c r="S202" s="198">
        <v>33</v>
      </c>
      <c r="T202" s="246"/>
    </row>
    <row r="203" spans="1:20">
      <c r="A203" s="233">
        <v>34</v>
      </c>
      <c r="B203" s="101"/>
      <c r="C203" s="101"/>
      <c r="D203" s="101"/>
      <c r="E203" s="75"/>
      <c r="F203" s="73"/>
      <c r="G203" s="101"/>
      <c r="H203" s="101"/>
      <c r="I203" s="101"/>
      <c r="J203" s="101"/>
      <c r="K203" s="390"/>
      <c r="L203" s="390"/>
      <c r="M203" s="198">
        <v>34</v>
      </c>
      <c r="N203" s="73"/>
      <c r="O203" s="390"/>
      <c r="P203" s="390"/>
      <c r="Q203" s="390"/>
      <c r="R203" s="390">
        <f t="shared" si="3"/>
        <v>0</v>
      </c>
      <c r="S203" s="198">
        <v>34</v>
      </c>
      <c r="T203" s="246"/>
    </row>
    <row r="204" spans="1:20">
      <c r="A204" s="233">
        <v>35</v>
      </c>
      <c r="B204" s="101"/>
      <c r="C204" s="101"/>
      <c r="D204" s="101"/>
      <c r="E204" s="75"/>
      <c r="F204" s="73"/>
      <c r="G204" s="101"/>
      <c r="H204" s="101"/>
      <c r="I204" s="101"/>
      <c r="J204" s="101"/>
      <c r="K204" s="390"/>
      <c r="L204" s="390"/>
      <c r="M204" s="198">
        <v>35</v>
      </c>
      <c r="N204" s="73"/>
      <c r="O204" s="390"/>
      <c r="P204" s="390"/>
      <c r="Q204" s="390"/>
      <c r="R204" s="390">
        <f t="shared" si="3"/>
        <v>0</v>
      </c>
      <c r="S204" s="198">
        <v>35</v>
      </c>
      <c r="T204" s="246"/>
    </row>
    <row r="205" spans="1:20">
      <c r="A205" s="233">
        <v>36</v>
      </c>
      <c r="B205" s="101"/>
      <c r="C205" s="101"/>
      <c r="D205" s="101"/>
      <c r="E205" s="75"/>
      <c r="F205" s="73"/>
      <c r="G205" s="101"/>
      <c r="H205" s="101"/>
      <c r="I205" s="101"/>
      <c r="J205" s="101"/>
      <c r="K205" s="390"/>
      <c r="L205" s="390"/>
      <c r="M205" s="198">
        <v>36</v>
      </c>
      <c r="N205" s="73"/>
      <c r="O205" s="390"/>
      <c r="P205" s="390"/>
      <c r="Q205" s="390"/>
      <c r="R205" s="390">
        <f t="shared" si="3"/>
        <v>0</v>
      </c>
      <c r="S205" s="198">
        <v>36</v>
      </c>
      <c r="T205" s="246"/>
    </row>
    <row r="206" spans="1:20">
      <c r="A206" s="233">
        <v>37</v>
      </c>
      <c r="B206" s="101"/>
      <c r="C206" s="101"/>
      <c r="D206" s="101"/>
      <c r="E206" s="75"/>
      <c r="F206" s="73"/>
      <c r="G206" s="101"/>
      <c r="H206" s="101"/>
      <c r="I206" s="101"/>
      <c r="J206" s="101"/>
      <c r="K206" s="390"/>
      <c r="L206" s="390"/>
      <c r="M206" s="198">
        <v>37</v>
      </c>
      <c r="N206" s="73"/>
      <c r="O206" s="390"/>
      <c r="P206" s="390"/>
      <c r="Q206" s="390"/>
      <c r="R206" s="390">
        <f t="shared" si="3"/>
        <v>0</v>
      </c>
      <c r="S206" s="198">
        <v>37</v>
      </c>
      <c r="T206" s="246"/>
    </row>
    <row r="207" spans="1:20">
      <c r="A207" s="233">
        <v>38</v>
      </c>
      <c r="B207" s="101"/>
      <c r="C207" s="101"/>
      <c r="D207" s="101"/>
      <c r="E207" s="75"/>
      <c r="F207" s="73"/>
      <c r="G207" s="101"/>
      <c r="H207" s="101"/>
      <c r="I207" s="101"/>
      <c r="J207" s="101"/>
      <c r="K207" s="390"/>
      <c r="L207" s="390"/>
      <c r="M207" s="198">
        <v>38</v>
      </c>
      <c r="N207" s="73"/>
      <c r="O207" s="390"/>
      <c r="P207" s="390"/>
      <c r="Q207" s="390"/>
      <c r="R207" s="390">
        <f t="shared" si="3"/>
        <v>0</v>
      </c>
      <c r="S207" s="198">
        <v>38</v>
      </c>
      <c r="T207" s="246"/>
    </row>
    <row r="208" spans="1:20">
      <c r="A208" s="233">
        <v>39</v>
      </c>
      <c r="B208" s="101"/>
      <c r="C208" s="101"/>
      <c r="D208" s="101"/>
      <c r="E208" s="75"/>
      <c r="F208" s="73"/>
      <c r="G208" s="101"/>
      <c r="H208" s="101"/>
      <c r="I208" s="101"/>
      <c r="J208" s="101"/>
      <c r="K208" s="390"/>
      <c r="L208" s="390"/>
      <c r="M208" s="198">
        <v>39</v>
      </c>
      <c r="N208" s="73"/>
      <c r="O208" s="390"/>
      <c r="P208" s="390"/>
      <c r="Q208" s="390"/>
      <c r="R208" s="390">
        <f t="shared" si="3"/>
        <v>0</v>
      </c>
      <c r="S208" s="198">
        <v>39</v>
      </c>
      <c r="T208" s="246"/>
    </row>
    <row r="209" spans="1:20">
      <c r="A209" s="233">
        <v>40</v>
      </c>
      <c r="B209" s="101"/>
      <c r="C209" s="101"/>
      <c r="D209" s="101"/>
      <c r="E209" s="75"/>
      <c r="F209" s="73"/>
      <c r="G209" s="101"/>
      <c r="H209" s="101"/>
      <c r="I209" s="101"/>
      <c r="J209" s="101"/>
      <c r="K209" s="390"/>
      <c r="L209" s="390"/>
      <c r="M209" s="198">
        <v>40</v>
      </c>
      <c r="N209" s="73"/>
      <c r="O209" s="390"/>
      <c r="P209" s="390"/>
      <c r="Q209" s="390"/>
      <c r="R209" s="390">
        <f t="shared" si="3"/>
        <v>0</v>
      </c>
      <c r="S209" s="198">
        <v>40</v>
      </c>
      <c r="T209" s="246"/>
    </row>
    <row r="210" spans="1:20">
      <c r="A210" s="233">
        <v>41</v>
      </c>
      <c r="B210" s="101"/>
      <c r="C210" s="101"/>
      <c r="D210" s="101"/>
      <c r="E210" s="75"/>
      <c r="F210" s="73"/>
      <c r="G210" s="101"/>
      <c r="H210" s="101"/>
      <c r="I210" s="101"/>
      <c r="J210" s="101"/>
      <c r="K210" s="390"/>
      <c r="L210" s="390"/>
      <c r="M210" s="198">
        <v>41</v>
      </c>
      <c r="N210" s="73"/>
      <c r="O210" s="390"/>
      <c r="P210" s="390"/>
      <c r="Q210" s="390"/>
      <c r="R210" s="390">
        <f t="shared" si="3"/>
        <v>0</v>
      </c>
      <c r="S210" s="198">
        <v>41</v>
      </c>
      <c r="T210" s="246"/>
    </row>
    <row r="211" spans="1:20">
      <c r="A211" s="233">
        <v>42</v>
      </c>
      <c r="B211" s="101"/>
      <c r="C211" s="101"/>
      <c r="D211" s="101"/>
      <c r="E211" s="75"/>
      <c r="F211" s="73"/>
      <c r="G211" s="101"/>
      <c r="H211" s="101"/>
      <c r="I211" s="101"/>
      <c r="J211" s="101"/>
      <c r="K211" s="390"/>
      <c r="L211" s="390"/>
      <c r="M211" s="198">
        <v>42</v>
      </c>
      <c r="N211" s="73"/>
      <c r="O211" s="390"/>
      <c r="P211" s="390"/>
      <c r="Q211" s="390"/>
      <c r="R211" s="390">
        <f t="shared" si="3"/>
        <v>0</v>
      </c>
      <c r="S211" s="198">
        <v>42</v>
      </c>
      <c r="T211" s="246"/>
    </row>
    <row r="212" spans="1:20">
      <c r="A212" s="233">
        <v>43</v>
      </c>
      <c r="B212" s="101"/>
      <c r="C212" s="101"/>
      <c r="D212" s="101"/>
      <c r="E212" s="75"/>
      <c r="F212" s="73"/>
      <c r="G212" s="101"/>
      <c r="H212" s="101"/>
      <c r="I212" s="101"/>
      <c r="J212" s="101"/>
      <c r="K212" s="390"/>
      <c r="L212" s="390"/>
      <c r="M212" s="198">
        <v>43</v>
      </c>
      <c r="N212" s="73"/>
      <c r="O212" s="390"/>
      <c r="P212" s="390"/>
      <c r="Q212" s="390"/>
      <c r="R212" s="390">
        <f t="shared" si="3"/>
        <v>0</v>
      </c>
      <c r="S212" s="198">
        <v>43</v>
      </c>
      <c r="T212" s="246"/>
    </row>
    <row r="213" spans="1:20">
      <c r="A213" s="233">
        <v>44</v>
      </c>
      <c r="B213" s="101"/>
      <c r="C213" s="101"/>
      <c r="D213" s="101"/>
      <c r="E213" s="75"/>
      <c r="F213" s="73"/>
      <c r="G213" s="101"/>
      <c r="H213" s="101"/>
      <c r="I213" s="101"/>
      <c r="J213" s="101"/>
      <c r="K213" s="390"/>
      <c r="L213" s="390"/>
      <c r="M213" s="198">
        <v>44</v>
      </c>
      <c r="N213" s="73"/>
      <c r="O213" s="390"/>
      <c r="P213" s="390"/>
      <c r="Q213" s="390"/>
      <c r="R213" s="390">
        <f t="shared" si="3"/>
        <v>0</v>
      </c>
      <c r="S213" s="198">
        <v>44</v>
      </c>
      <c r="T213" s="246"/>
    </row>
    <row r="214" spans="1:20">
      <c r="A214" s="233">
        <v>45</v>
      </c>
      <c r="B214" s="101"/>
      <c r="C214" s="101"/>
      <c r="D214" s="101"/>
      <c r="E214" s="75"/>
      <c r="F214" s="73"/>
      <c r="G214" s="101"/>
      <c r="H214" s="101"/>
      <c r="I214" s="101"/>
      <c r="J214" s="101"/>
      <c r="K214" s="390"/>
      <c r="L214" s="390"/>
      <c r="M214" s="198">
        <v>45</v>
      </c>
      <c r="N214" s="73"/>
      <c r="O214" s="390"/>
      <c r="P214" s="390"/>
      <c r="Q214" s="390"/>
      <c r="R214" s="390">
        <f t="shared" si="3"/>
        <v>0</v>
      </c>
      <c r="S214" s="198">
        <v>45</v>
      </c>
      <c r="T214" s="246"/>
    </row>
    <row r="215" spans="1:20">
      <c r="A215" s="233">
        <v>46</v>
      </c>
      <c r="B215" s="101"/>
      <c r="C215" s="101"/>
      <c r="D215" s="101"/>
      <c r="E215" s="75"/>
      <c r="F215" s="73"/>
      <c r="G215" s="101"/>
      <c r="H215" s="101"/>
      <c r="I215" s="101"/>
      <c r="J215" s="101"/>
      <c r="K215" s="390"/>
      <c r="L215" s="390"/>
      <c r="M215" s="198">
        <v>46</v>
      </c>
      <c r="N215" s="73"/>
      <c r="O215" s="390"/>
      <c r="P215" s="390"/>
      <c r="Q215" s="390"/>
      <c r="R215" s="390">
        <f t="shared" si="3"/>
        <v>0</v>
      </c>
      <c r="S215" s="198">
        <v>46</v>
      </c>
      <c r="T215" s="246"/>
    </row>
    <row r="216" spans="1:20">
      <c r="A216" s="233">
        <v>47</v>
      </c>
      <c r="B216" s="101"/>
      <c r="C216" s="101"/>
      <c r="D216" s="101"/>
      <c r="E216" s="75"/>
      <c r="F216" s="73"/>
      <c r="G216" s="101"/>
      <c r="H216" s="101"/>
      <c r="I216" s="101"/>
      <c r="J216" s="101"/>
      <c r="K216" s="390"/>
      <c r="L216" s="390"/>
      <c r="M216" s="198">
        <v>47</v>
      </c>
      <c r="N216" s="73"/>
      <c r="O216" s="390"/>
      <c r="P216" s="390"/>
      <c r="Q216" s="390"/>
      <c r="R216" s="390">
        <f t="shared" si="3"/>
        <v>0</v>
      </c>
      <c r="S216" s="198">
        <v>47</v>
      </c>
      <c r="T216" s="246"/>
    </row>
    <row r="217" spans="1:20">
      <c r="A217" s="233">
        <v>48</v>
      </c>
      <c r="B217" s="101"/>
      <c r="C217" s="101"/>
      <c r="D217" s="101"/>
      <c r="E217" s="75"/>
      <c r="F217" s="73"/>
      <c r="G217" s="101"/>
      <c r="H217" s="101"/>
      <c r="I217" s="101"/>
      <c r="J217" s="101"/>
      <c r="K217" s="390"/>
      <c r="L217" s="390"/>
      <c r="M217" s="198">
        <v>48</v>
      </c>
      <c r="N217" s="73"/>
      <c r="O217" s="390"/>
      <c r="P217" s="390"/>
      <c r="Q217" s="390"/>
      <c r="R217" s="390">
        <f t="shared" si="3"/>
        <v>0</v>
      </c>
      <c r="S217" s="198">
        <v>48</v>
      </c>
      <c r="T217" s="246"/>
    </row>
    <row r="218" spans="1:20">
      <c r="A218" s="233">
        <v>49</v>
      </c>
      <c r="B218" s="101"/>
      <c r="C218" s="101"/>
      <c r="D218" s="101"/>
      <c r="E218" s="75"/>
      <c r="F218" s="73"/>
      <c r="G218" s="101"/>
      <c r="H218" s="101"/>
      <c r="I218" s="101"/>
      <c r="J218" s="101"/>
      <c r="K218" s="390"/>
      <c r="L218" s="390"/>
      <c r="M218" s="198">
        <v>49</v>
      </c>
      <c r="N218" s="73"/>
      <c r="O218" s="390"/>
      <c r="P218" s="390"/>
      <c r="Q218" s="390"/>
      <c r="R218" s="390">
        <f t="shared" si="3"/>
        <v>0</v>
      </c>
      <c r="S218" s="198">
        <v>49</v>
      </c>
      <c r="T218" s="246"/>
    </row>
    <row r="219" spans="1:20">
      <c r="A219" s="233">
        <v>50</v>
      </c>
      <c r="B219" s="101"/>
      <c r="C219" s="101"/>
      <c r="D219" s="101"/>
      <c r="E219" s="75"/>
      <c r="F219" s="73"/>
      <c r="G219" s="101"/>
      <c r="H219" s="101"/>
      <c r="I219" s="101"/>
      <c r="J219" s="101"/>
      <c r="K219" s="390"/>
      <c r="L219" s="390"/>
      <c r="M219" s="198">
        <v>50</v>
      </c>
      <c r="N219" s="73"/>
      <c r="O219" s="390"/>
      <c r="P219" s="390"/>
      <c r="Q219" s="390"/>
      <c r="R219" s="390">
        <f t="shared" si="3"/>
        <v>0</v>
      </c>
      <c r="S219" s="198">
        <v>50</v>
      </c>
      <c r="T219" s="246"/>
    </row>
    <row r="220" spans="1:20">
      <c r="A220" s="233">
        <v>51</v>
      </c>
      <c r="B220" s="101"/>
      <c r="C220" s="101"/>
      <c r="D220" s="101"/>
      <c r="E220" s="75"/>
      <c r="F220" s="73"/>
      <c r="G220" s="101"/>
      <c r="H220" s="101"/>
      <c r="I220" s="101"/>
      <c r="J220" s="101"/>
      <c r="K220" s="390"/>
      <c r="L220" s="390"/>
      <c r="M220" s="198">
        <v>51</v>
      </c>
      <c r="N220" s="73"/>
      <c r="O220" s="390"/>
      <c r="P220" s="390"/>
      <c r="Q220" s="390"/>
      <c r="R220" s="390">
        <f t="shared" si="3"/>
        <v>0</v>
      </c>
      <c r="S220" s="198">
        <v>51</v>
      </c>
      <c r="T220" s="246"/>
    </row>
    <row r="221" spans="1:20">
      <c r="A221" s="233">
        <v>52</v>
      </c>
      <c r="B221" s="101"/>
      <c r="C221" s="101"/>
      <c r="D221" s="101"/>
      <c r="E221" s="75"/>
      <c r="F221" s="73"/>
      <c r="G221" s="101"/>
      <c r="H221" s="101"/>
      <c r="I221" s="101"/>
      <c r="J221" s="101"/>
      <c r="K221" s="390"/>
      <c r="L221" s="390"/>
      <c r="M221" s="198">
        <v>52</v>
      </c>
      <c r="N221" s="73"/>
      <c r="O221" s="390"/>
      <c r="P221" s="390"/>
      <c r="Q221" s="390"/>
      <c r="R221" s="390">
        <f t="shared" si="3"/>
        <v>0</v>
      </c>
      <c r="S221" s="198">
        <v>52</v>
      </c>
      <c r="T221" s="246"/>
    </row>
    <row r="222" spans="1:20">
      <c r="A222" s="233">
        <v>53</v>
      </c>
      <c r="B222" s="101"/>
      <c r="C222" s="101"/>
      <c r="D222" s="101"/>
      <c r="E222" s="75"/>
      <c r="F222" s="73"/>
      <c r="G222" s="101"/>
      <c r="H222" s="101"/>
      <c r="I222" s="101"/>
      <c r="J222" s="101"/>
      <c r="K222" s="390"/>
      <c r="L222" s="390"/>
      <c r="M222" s="198">
        <v>53</v>
      </c>
      <c r="N222" s="73"/>
      <c r="O222" s="390"/>
      <c r="P222" s="390"/>
      <c r="Q222" s="390"/>
      <c r="R222" s="390">
        <f t="shared" si="3"/>
        <v>0</v>
      </c>
      <c r="S222" s="198">
        <v>53</v>
      </c>
      <c r="T222" s="246"/>
    </row>
    <row r="223" spans="1:20">
      <c r="A223" s="233">
        <v>54</v>
      </c>
      <c r="B223" s="101"/>
      <c r="C223" s="101"/>
      <c r="D223" s="101"/>
      <c r="E223" s="75"/>
      <c r="F223" s="73"/>
      <c r="G223" s="101"/>
      <c r="H223" s="101"/>
      <c r="I223" s="101"/>
      <c r="J223" s="101"/>
      <c r="K223" s="390"/>
      <c r="L223" s="390"/>
      <c r="M223" s="198">
        <v>54</v>
      </c>
      <c r="N223" s="73"/>
      <c r="O223" s="390"/>
      <c r="P223" s="390"/>
      <c r="Q223" s="390"/>
      <c r="R223" s="390">
        <f t="shared" si="3"/>
        <v>0</v>
      </c>
      <c r="S223" s="198">
        <v>54</v>
      </c>
      <c r="T223" s="246"/>
    </row>
    <row r="224" spans="1:20">
      <c r="A224" s="233">
        <v>55</v>
      </c>
      <c r="B224" s="101"/>
      <c r="C224" s="101"/>
      <c r="D224" s="101"/>
      <c r="E224" s="75"/>
      <c r="F224" s="73"/>
      <c r="G224" s="101"/>
      <c r="H224" s="101"/>
      <c r="I224" s="101"/>
      <c r="J224" s="101"/>
      <c r="K224" s="390"/>
      <c r="L224" s="390"/>
      <c r="M224" s="198">
        <v>55</v>
      </c>
      <c r="N224" s="73"/>
      <c r="O224" s="390"/>
      <c r="P224" s="390"/>
      <c r="Q224" s="390"/>
      <c r="R224" s="390">
        <f t="shared" si="3"/>
        <v>0</v>
      </c>
      <c r="S224" s="198">
        <v>55</v>
      </c>
      <c r="T224" s="246"/>
    </row>
    <row r="225" spans="1:20">
      <c r="A225" s="233">
        <v>56</v>
      </c>
      <c r="B225" s="101"/>
      <c r="C225" s="101"/>
      <c r="D225" s="101"/>
      <c r="E225" s="75"/>
      <c r="F225" s="73"/>
      <c r="G225" s="101"/>
      <c r="H225" s="101"/>
      <c r="I225" s="101"/>
      <c r="J225" s="101"/>
      <c r="K225" s="390"/>
      <c r="L225" s="390"/>
      <c r="M225" s="198">
        <v>56</v>
      </c>
      <c r="N225" s="73"/>
      <c r="O225" s="390"/>
      <c r="P225" s="390"/>
      <c r="Q225" s="390"/>
      <c r="R225" s="390">
        <f t="shared" si="3"/>
        <v>0</v>
      </c>
      <c r="S225" s="198">
        <v>56</v>
      </c>
      <c r="T225" s="246"/>
    </row>
    <row r="226" spans="1:20">
      <c r="A226" s="233">
        <v>57</v>
      </c>
      <c r="B226" s="101"/>
      <c r="C226" s="101"/>
      <c r="D226" s="101"/>
      <c r="E226" s="75"/>
      <c r="F226" s="73"/>
      <c r="G226" s="101"/>
      <c r="H226" s="101"/>
      <c r="I226" s="101"/>
      <c r="J226" s="101"/>
      <c r="K226" s="390"/>
      <c r="L226" s="390"/>
      <c r="M226" s="198">
        <v>57</v>
      </c>
      <c r="N226" s="73"/>
      <c r="O226" s="390"/>
      <c r="P226" s="390"/>
      <c r="Q226" s="390"/>
      <c r="R226" s="390">
        <f t="shared" si="3"/>
        <v>0</v>
      </c>
      <c r="S226" s="198">
        <v>57</v>
      </c>
      <c r="T226" s="246"/>
    </row>
    <row r="227" spans="1:20">
      <c r="A227" s="233">
        <v>58</v>
      </c>
      <c r="B227" s="101"/>
      <c r="C227" s="101"/>
      <c r="D227" s="101"/>
      <c r="E227" s="75"/>
      <c r="F227" s="73"/>
      <c r="G227" s="101"/>
      <c r="H227" s="101"/>
      <c r="I227" s="101"/>
      <c r="J227" s="101"/>
      <c r="K227" s="390"/>
      <c r="L227" s="390"/>
      <c r="M227" s="198">
        <v>58</v>
      </c>
      <c r="N227" s="73"/>
      <c r="O227" s="390"/>
      <c r="P227" s="390"/>
      <c r="Q227" s="390"/>
      <c r="R227" s="390">
        <f t="shared" si="3"/>
        <v>0</v>
      </c>
      <c r="S227" s="198">
        <v>58</v>
      </c>
      <c r="T227" s="246"/>
    </row>
    <row r="228" spans="1:20">
      <c r="A228" s="233">
        <v>59</v>
      </c>
      <c r="B228" s="101"/>
      <c r="C228" s="101"/>
      <c r="D228" s="101"/>
      <c r="E228" s="75"/>
      <c r="F228" s="73"/>
      <c r="G228" s="101"/>
      <c r="H228" s="101"/>
      <c r="I228" s="101"/>
      <c r="J228" s="101"/>
      <c r="K228" s="390"/>
      <c r="L228" s="390"/>
      <c r="M228" s="198">
        <v>59</v>
      </c>
      <c r="N228" s="73"/>
      <c r="O228" s="390"/>
      <c r="P228" s="390"/>
      <c r="Q228" s="390"/>
      <c r="R228" s="390">
        <f t="shared" si="3"/>
        <v>0</v>
      </c>
      <c r="S228" s="198">
        <v>59</v>
      </c>
      <c r="T228" s="246"/>
    </row>
    <row r="229" spans="1:20">
      <c r="A229" s="233">
        <v>60</v>
      </c>
      <c r="B229" s="101"/>
      <c r="C229" s="101"/>
      <c r="D229" s="101"/>
      <c r="E229" s="75"/>
      <c r="F229" s="73"/>
      <c r="G229" s="101"/>
      <c r="H229" s="101"/>
      <c r="I229" s="101"/>
      <c r="J229" s="101"/>
      <c r="K229" s="390"/>
      <c r="L229" s="390"/>
      <c r="M229" s="198">
        <v>60</v>
      </c>
      <c r="N229" s="73"/>
      <c r="O229" s="390"/>
      <c r="P229" s="390"/>
      <c r="Q229" s="390"/>
      <c r="R229" s="390">
        <f t="shared" si="3"/>
        <v>0</v>
      </c>
      <c r="S229" s="198">
        <v>60</v>
      </c>
      <c r="T229" s="246"/>
    </row>
    <row r="230" spans="1:20">
      <c r="A230" s="233">
        <v>61</v>
      </c>
      <c r="B230" s="101"/>
      <c r="C230" s="101"/>
      <c r="D230" s="101"/>
      <c r="E230" s="75"/>
      <c r="F230" s="73"/>
      <c r="G230" s="101"/>
      <c r="H230" s="101"/>
      <c r="I230" s="101"/>
      <c r="J230" s="101"/>
      <c r="K230" s="390"/>
      <c r="L230" s="390"/>
      <c r="M230" s="198">
        <v>61</v>
      </c>
      <c r="N230" s="73"/>
      <c r="O230" s="390"/>
      <c r="P230" s="390"/>
      <c r="Q230" s="390"/>
      <c r="R230" s="390">
        <f t="shared" si="3"/>
        <v>0</v>
      </c>
      <c r="S230" s="198">
        <v>61</v>
      </c>
      <c r="T230" s="246"/>
    </row>
    <row r="231" spans="1:20">
      <c r="A231" s="233">
        <v>62</v>
      </c>
      <c r="B231" s="101"/>
      <c r="C231" s="101"/>
      <c r="D231" s="101"/>
      <c r="E231" s="75"/>
      <c r="F231" s="73"/>
      <c r="G231" s="101"/>
      <c r="H231" s="101"/>
      <c r="I231" s="101"/>
      <c r="J231" s="101"/>
      <c r="K231" s="390"/>
      <c r="L231" s="390"/>
      <c r="M231" s="198">
        <v>62</v>
      </c>
      <c r="N231" s="73"/>
      <c r="O231" s="390"/>
      <c r="P231" s="390"/>
      <c r="Q231" s="390"/>
      <c r="R231" s="390">
        <f t="shared" si="3"/>
        <v>0</v>
      </c>
      <c r="S231" s="198">
        <v>62</v>
      </c>
      <c r="T231" s="246"/>
    </row>
    <row r="232" spans="1:20">
      <c r="A232" s="233">
        <v>63</v>
      </c>
      <c r="B232" s="101"/>
      <c r="C232" s="101"/>
      <c r="D232" s="101"/>
      <c r="E232" s="75"/>
      <c r="F232" s="73"/>
      <c r="G232" s="101"/>
      <c r="H232" s="101"/>
      <c r="I232" s="101"/>
      <c r="J232" s="101"/>
      <c r="K232" s="390"/>
      <c r="L232" s="390"/>
      <c r="M232" s="198">
        <v>63</v>
      </c>
      <c r="N232" s="73"/>
      <c r="O232" s="390"/>
      <c r="P232" s="390"/>
      <c r="Q232" s="390"/>
      <c r="R232" s="390">
        <f t="shared" si="3"/>
        <v>0</v>
      </c>
      <c r="S232" s="198">
        <v>63</v>
      </c>
      <c r="T232" s="246"/>
    </row>
    <row r="233" spans="1:20">
      <c r="A233" s="233">
        <v>64</v>
      </c>
      <c r="B233" s="101"/>
      <c r="C233" s="101"/>
      <c r="D233" s="101"/>
      <c r="E233" s="75"/>
      <c r="F233" s="73"/>
      <c r="G233" s="101"/>
      <c r="H233" s="101"/>
      <c r="I233" s="101"/>
      <c r="J233" s="101"/>
      <c r="K233" s="390"/>
      <c r="L233" s="390"/>
      <c r="M233" s="198">
        <v>64</v>
      </c>
      <c r="N233" s="73"/>
      <c r="O233" s="390"/>
      <c r="P233" s="390"/>
      <c r="Q233" s="390"/>
      <c r="R233" s="390">
        <f t="shared" si="3"/>
        <v>0</v>
      </c>
      <c r="S233" s="198">
        <v>64</v>
      </c>
      <c r="T233" s="246"/>
    </row>
    <row r="234" spans="1:20" ht="15.75" thickBot="1">
      <c r="A234" s="240">
        <v>65</v>
      </c>
      <c r="B234" s="1258" t="s">
        <v>2253</v>
      </c>
      <c r="C234" s="419"/>
      <c r="D234" s="419"/>
      <c r="E234" s="1293"/>
      <c r="F234" s="1294"/>
      <c r="G234" s="419"/>
      <c r="H234" s="419"/>
      <c r="I234" s="419"/>
      <c r="J234" s="1150">
        <f>SUM(J170:J233)</f>
        <v>0</v>
      </c>
      <c r="K234" s="1259">
        <f>SUM(K170:K233)</f>
        <v>0</v>
      </c>
      <c r="L234" s="1259">
        <f>SUM(L170:L233)</f>
        <v>0</v>
      </c>
      <c r="M234" s="213">
        <v>65</v>
      </c>
      <c r="N234" s="95"/>
      <c r="O234" s="361">
        <f>SUM(O170:O233)</f>
        <v>0</v>
      </c>
      <c r="P234" s="361">
        <f>SUM(P170:P233)</f>
        <v>0</v>
      </c>
      <c r="Q234" s="361">
        <f>SUM(Q170:Q233)</f>
        <v>0</v>
      </c>
      <c r="R234" s="361">
        <f>SUM(R170:R233)</f>
        <v>0</v>
      </c>
      <c r="S234" s="213">
        <v>65</v>
      </c>
      <c r="T234" s="246"/>
    </row>
    <row r="235" spans="1:20">
      <c r="A235" s="246"/>
      <c r="B235" s="246"/>
      <c r="C235"/>
      <c r="D235"/>
      <c r="E235"/>
      <c r="F235"/>
      <c r="G235"/>
      <c r="H235"/>
      <c r="I235"/>
      <c r="K235" s="260"/>
      <c r="L235" s="260"/>
      <c r="M235" s="246"/>
      <c r="O235" s="336"/>
      <c r="P235" s="336"/>
      <c r="Q235" s="336"/>
      <c r="R235" s="336"/>
      <c r="S235" s="246"/>
      <c r="T235" s="246"/>
    </row>
    <row r="236" spans="1:20">
      <c r="A236" s="17" t="s">
        <v>4503</v>
      </c>
      <c r="B236"/>
      <c r="C236"/>
      <c r="D236" s="16"/>
      <c r="E236" s="16"/>
      <c r="F236" s="17" t="s">
        <v>4503</v>
      </c>
      <c r="G236"/>
      <c r="H236"/>
      <c r="N236" s="17" t="s">
        <v>4503</v>
      </c>
    </row>
    <row r="237" spans="1:20">
      <c r="A237" s="16" t="s">
        <v>1378</v>
      </c>
      <c r="B237" s="16"/>
      <c r="C237" s="16"/>
      <c r="D237" s="16"/>
      <c r="E237" s="16"/>
      <c r="F237" s="16" t="s">
        <v>1379</v>
      </c>
      <c r="G237" s="16"/>
      <c r="H237" s="16"/>
      <c r="I237" s="16"/>
      <c r="J237" s="337"/>
      <c r="K237" s="337"/>
      <c r="L237" s="337"/>
      <c r="M237" s="16"/>
      <c r="N237" s="16" t="s">
        <v>1380</v>
      </c>
      <c r="O237" s="16"/>
      <c r="P237" s="337"/>
      <c r="Q237" s="337"/>
      <c r="R237" s="337"/>
      <c r="S237" s="16"/>
      <c r="T237" s="16"/>
    </row>
    <row r="238" spans="1:20">
      <c r="A238"/>
      <c r="B238"/>
      <c r="C238"/>
      <c r="D238"/>
      <c r="E238"/>
      <c r="F238"/>
      <c r="G238"/>
      <c r="H238"/>
      <c r="I238"/>
      <c r="J238"/>
      <c r="K238"/>
      <c r="L238"/>
      <c r="M238"/>
      <c r="N238"/>
      <c r="O238"/>
      <c r="P238"/>
      <c r="Q238"/>
      <c r="R238"/>
      <c r="S238"/>
      <c r="T238"/>
    </row>
    <row r="239" spans="1:20">
      <c r="A239"/>
      <c r="B239"/>
      <c r="C239"/>
      <c r="D239"/>
      <c r="E239"/>
      <c r="F239"/>
      <c r="G239"/>
      <c r="H239"/>
      <c r="I239"/>
      <c r="J239"/>
      <c r="K239"/>
      <c r="L239"/>
      <c r="M239"/>
      <c r="N239"/>
      <c r="O239"/>
      <c r="P239"/>
      <c r="Q239"/>
      <c r="R239"/>
      <c r="S239"/>
      <c r="T239"/>
    </row>
    <row r="240" spans="1:20">
      <c r="A240"/>
      <c r="B240"/>
      <c r="C240"/>
      <c r="D240"/>
      <c r="E240"/>
      <c r="F240"/>
      <c r="G240"/>
      <c r="H240"/>
      <c r="I240"/>
      <c r="J240"/>
      <c r="K240"/>
      <c r="L240"/>
      <c r="M240"/>
      <c r="N240"/>
      <c r="O240"/>
      <c r="P240"/>
      <c r="Q240"/>
      <c r="R240"/>
      <c r="S240"/>
      <c r="T240"/>
    </row>
    <row r="241" spans="1:20">
      <c r="A241"/>
      <c r="B241"/>
      <c r="C241"/>
      <c r="D241"/>
      <c r="E241"/>
      <c r="F241"/>
      <c r="G241"/>
      <c r="H241"/>
      <c r="I241"/>
      <c r="J241"/>
      <c r="K241"/>
      <c r="L241"/>
      <c r="M241"/>
      <c r="N241"/>
      <c r="O241"/>
      <c r="P241"/>
      <c r="Q241"/>
      <c r="R241"/>
      <c r="S241"/>
      <c r="T241"/>
    </row>
    <row r="242" spans="1:20">
      <c r="A242"/>
      <c r="B242"/>
      <c r="C242"/>
      <c r="D242"/>
      <c r="E242"/>
      <c r="F242"/>
      <c r="G242"/>
      <c r="H242"/>
      <c r="I242"/>
      <c r="J242"/>
      <c r="K242"/>
      <c r="L242"/>
      <c r="M242"/>
      <c r="N242"/>
      <c r="O242"/>
      <c r="P242"/>
      <c r="Q242"/>
      <c r="R242"/>
      <c r="S242"/>
      <c r="T242"/>
    </row>
    <row r="243" spans="1:20">
      <c r="A243"/>
      <c r="B243"/>
      <c r="C243"/>
      <c r="D243"/>
      <c r="E243"/>
      <c r="F243"/>
      <c r="G243"/>
      <c r="H243"/>
      <c r="I243"/>
      <c r="J243"/>
      <c r="K243"/>
      <c r="L243"/>
      <c r="M243"/>
      <c r="N243"/>
      <c r="O243"/>
      <c r="P243"/>
      <c r="Q243"/>
      <c r="R243"/>
      <c r="S243"/>
      <c r="T243"/>
    </row>
    <row r="244" spans="1:20">
      <c r="A244"/>
      <c r="B244"/>
      <c r="C244"/>
      <c r="D244"/>
      <c r="E244"/>
      <c r="F244"/>
      <c r="G244"/>
      <c r="H244"/>
      <c r="I244"/>
      <c r="J244"/>
      <c r="K244"/>
      <c r="L244"/>
      <c r="M244"/>
      <c r="N244"/>
      <c r="O244"/>
      <c r="P244"/>
      <c r="Q244"/>
      <c r="R244"/>
      <c r="S244"/>
      <c r="T244"/>
    </row>
    <row r="245" spans="1:20">
      <c r="A245"/>
      <c r="B245"/>
      <c r="C245"/>
      <c r="D245"/>
      <c r="E245"/>
      <c r="F245"/>
      <c r="G245"/>
      <c r="H245"/>
      <c r="I245"/>
      <c r="J245"/>
      <c r="K245"/>
      <c r="L245"/>
      <c r="M245"/>
      <c r="N245"/>
      <c r="O245"/>
      <c r="P245"/>
      <c r="Q245"/>
      <c r="R245"/>
      <c r="S245"/>
      <c r="T245"/>
    </row>
    <row r="246" spans="1:20">
      <c r="A246"/>
      <c r="B246"/>
      <c r="C246"/>
      <c r="D246"/>
      <c r="E246"/>
      <c r="F246"/>
      <c r="G246"/>
      <c r="H246"/>
      <c r="I246"/>
      <c r="J246"/>
      <c r="K246"/>
      <c r="L246"/>
      <c r="M246"/>
      <c r="N246"/>
      <c r="O246"/>
      <c r="P246"/>
      <c r="Q246"/>
      <c r="R246"/>
      <c r="S246"/>
      <c r="T246"/>
    </row>
    <row r="247" spans="1:20">
      <c r="A247"/>
      <c r="B247"/>
      <c r="C247"/>
      <c r="D247"/>
      <c r="E247"/>
      <c r="F247"/>
      <c r="G247"/>
      <c r="H247"/>
      <c r="I247"/>
      <c r="J247"/>
      <c r="K247"/>
      <c r="L247"/>
      <c r="M247"/>
      <c r="N247"/>
      <c r="O247"/>
      <c r="P247"/>
      <c r="Q247"/>
      <c r="R247"/>
      <c r="S247"/>
      <c r="T247"/>
    </row>
    <row r="248" spans="1:20">
      <c r="A248"/>
      <c r="B248"/>
      <c r="C248"/>
      <c r="D248"/>
      <c r="E248"/>
      <c r="F248"/>
      <c r="G248"/>
      <c r="H248"/>
      <c r="I248"/>
      <c r="J248"/>
      <c r="K248"/>
      <c r="L248"/>
      <c r="M248"/>
      <c r="N248"/>
      <c r="O248"/>
      <c r="P248"/>
      <c r="Q248"/>
      <c r="R248"/>
      <c r="S248"/>
      <c r="T248"/>
    </row>
    <row r="249" spans="1:20">
      <c r="A249"/>
      <c r="B249"/>
      <c r="C249"/>
      <c r="D249"/>
      <c r="E249"/>
      <c r="F249"/>
      <c r="G249"/>
      <c r="H249"/>
      <c r="I249"/>
      <c r="J249"/>
      <c r="K249"/>
      <c r="L249"/>
      <c r="M249"/>
      <c r="N249"/>
      <c r="O249"/>
      <c r="P249"/>
      <c r="Q249"/>
      <c r="R249"/>
      <c r="S249"/>
      <c r="T249"/>
    </row>
    <row r="250" spans="1:20">
      <c r="A250"/>
      <c r="B250"/>
      <c r="C250"/>
      <c r="D250"/>
      <c r="E250"/>
      <c r="F250"/>
      <c r="G250"/>
      <c r="H250"/>
      <c r="I250"/>
      <c r="J250"/>
      <c r="K250"/>
      <c r="L250"/>
      <c r="M250"/>
      <c r="N250"/>
      <c r="O250"/>
      <c r="P250"/>
      <c r="Q250"/>
      <c r="R250"/>
      <c r="S250"/>
      <c r="T250"/>
    </row>
    <row r="251" spans="1:20">
      <c r="A251"/>
      <c r="B251"/>
      <c r="C251"/>
      <c r="D251"/>
      <c r="E251"/>
      <c r="F251"/>
      <c r="G251"/>
      <c r="H251"/>
      <c r="I251"/>
      <c r="J251"/>
      <c r="K251"/>
      <c r="L251"/>
      <c r="M251"/>
      <c r="N251"/>
      <c r="O251"/>
      <c r="P251"/>
      <c r="Q251"/>
      <c r="R251"/>
      <c r="S251"/>
      <c r="T251"/>
    </row>
  </sheetData>
  <mergeCells count="31">
    <mergeCell ref="A164:E164"/>
    <mergeCell ref="F164:M164"/>
    <mergeCell ref="N164:S164"/>
    <mergeCell ref="N4:S4"/>
    <mergeCell ref="N5:S5"/>
    <mergeCell ref="A86:E86"/>
    <mergeCell ref="A87:E87"/>
    <mergeCell ref="F86:M86"/>
    <mergeCell ref="F87:M87"/>
    <mergeCell ref="N86:S86"/>
    <mergeCell ref="N87:S87"/>
    <mergeCell ref="F4:M4"/>
    <mergeCell ref="A4:E4"/>
    <mergeCell ref="A5:E5"/>
    <mergeCell ref="F5:M5"/>
    <mergeCell ref="F67:G67"/>
    <mergeCell ref="F27:G27"/>
    <mergeCell ref="N27:S27"/>
    <mergeCell ref="A163:E163"/>
    <mergeCell ref="F163:M163"/>
    <mergeCell ref="N163:S163"/>
    <mergeCell ref="N67:O67"/>
    <mergeCell ref="F28:G28"/>
    <mergeCell ref="F30:G30"/>
    <mergeCell ref="F29:G29"/>
    <mergeCell ref="N28:O28"/>
    <mergeCell ref="N29:O29"/>
    <mergeCell ref="N30:O30"/>
    <mergeCell ref="F66:G66"/>
    <mergeCell ref="N81:S81"/>
    <mergeCell ref="N160:S160"/>
  </mergeCells>
  <printOptions horizontalCentered="1" verticalCentered="1"/>
  <pageMargins left="0" right="0" top="0" bottom="0" header="0" footer="0"/>
  <pageSetup scale="61" fitToWidth="3" fitToHeight="3" orientation="portrait" r:id="rId1"/>
  <headerFooter alignWithMargins="0"/>
  <rowBreaks count="2" manualBreakCount="2">
    <brk id="82" max="18" man="1"/>
    <brk id="160" max="18" man="1"/>
  </rowBreaks>
  <colBreaks count="3" manualBreakCount="3">
    <brk id="5" max="1048575" man="1"/>
    <brk id="13" max="1048575" man="1"/>
    <brk id="23" max="1048575" man="1"/>
  </colBreaks>
  <customProperties>
    <customPr name="_pios_id" r:id="rId2"/>
  </customPropertie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92D050"/>
  </sheetPr>
  <dimension ref="A1:G200"/>
  <sheetViews>
    <sheetView view="pageBreakPreview" zoomScale="60" zoomScaleNormal="60" workbookViewId="0">
      <selection activeCell="H1" sqref="H1:V1048576"/>
    </sheetView>
  </sheetViews>
  <sheetFormatPr defaultColWidth="8.6640625" defaultRowHeight="15"/>
  <cols>
    <col min="1" max="1" width="4" customWidth="1"/>
    <col min="2" max="2" width="44.6640625" customWidth="1"/>
    <col min="3" max="3" width="19" bestFit="1" customWidth="1"/>
    <col min="4" max="4" width="18" bestFit="1" customWidth="1"/>
    <col min="5" max="5" width="18.6640625" bestFit="1" customWidth="1"/>
    <col min="6" max="6" width="19.6640625" customWidth="1"/>
    <col min="7" max="8" width="9" customWidth="1"/>
    <col min="9" max="9" width="29" bestFit="1" customWidth="1"/>
    <col min="10" max="10" width="12" customWidth="1"/>
    <col min="11" max="11" width="9.6640625" customWidth="1"/>
    <col min="12" max="12" width="15.6640625" bestFit="1" customWidth="1"/>
    <col min="15" max="15" width="9" bestFit="1" customWidth="1"/>
    <col min="18" max="18" width="9" bestFit="1" customWidth="1"/>
    <col min="21" max="21" width="18.44140625" customWidth="1"/>
  </cols>
  <sheetData>
    <row r="1" spans="1:7" ht="15.75" thickBot="1"/>
    <row r="2" spans="1:7" ht="15.75" thickTop="1">
      <c r="A2" s="978" t="s">
        <v>3199</v>
      </c>
      <c r="B2" s="979"/>
      <c r="C2" s="980" t="s">
        <v>3200</v>
      </c>
      <c r="D2" s="981" t="s">
        <v>1759</v>
      </c>
      <c r="E2" s="982" t="s">
        <v>1760</v>
      </c>
      <c r="F2" s="983"/>
      <c r="G2" s="13"/>
    </row>
    <row r="3" spans="1:7">
      <c r="A3" s="984" t="str">
        <f>'Data Sheet'!$C$25</f>
        <v xml:space="preserve">Niagara Mohawk Power Corporation </v>
      </c>
      <c r="B3" s="80"/>
      <c r="C3" s="13" t="s">
        <v>5792</v>
      </c>
      <c r="D3" s="77" t="s">
        <v>3219</v>
      </c>
      <c r="E3" s="90"/>
      <c r="F3" s="985"/>
      <c r="G3" s="13"/>
    </row>
    <row r="4" spans="1:7">
      <c r="A4" s="986" t="s">
        <v>3202</v>
      </c>
      <c r="B4" s="80"/>
      <c r="C4" s="13" t="s">
        <v>3203</v>
      </c>
      <c r="D4" s="559" t="str">
        <f>'Data Sheet'!$C$40</f>
        <v>April 30, 2025</v>
      </c>
      <c r="E4" s="955" t="str">
        <f>'Data Sheet'!$C$38</f>
        <v>December 31, 2024</v>
      </c>
      <c r="F4" s="987"/>
      <c r="G4" s="13"/>
    </row>
    <row r="5" spans="1:7">
      <c r="A5" s="988" t="s">
        <v>3920</v>
      </c>
      <c r="B5" s="190"/>
      <c r="C5" s="190"/>
      <c r="D5" s="190"/>
      <c r="E5" s="190"/>
      <c r="F5" s="989"/>
      <c r="G5" s="13"/>
    </row>
    <row r="6" spans="1:7">
      <c r="A6" s="991" t="s">
        <v>3921</v>
      </c>
      <c r="B6" s="192"/>
      <c r="C6" s="13"/>
      <c r="D6" s="13"/>
      <c r="E6" s="87"/>
      <c r="F6" s="985"/>
      <c r="G6" s="13"/>
    </row>
    <row r="7" spans="1:7">
      <c r="A7" s="991" t="s">
        <v>3922</v>
      </c>
      <c r="B7" s="192"/>
      <c r="C7" s="13"/>
      <c r="D7" s="13"/>
      <c r="E7" s="13"/>
      <c r="F7" s="985"/>
      <c r="G7" s="13"/>
    </row>
    <row r="8" spans="1:7">
      <c r="A8" s="991" t="s">
        <v>3923</v>
      </c>
      <c r="B8" s="192"/>
      <c r="C8" s="192"/>
      <c r="D8" s="192"/>
      <c r="E8" s="192"/>
      <c r="F8" s="992"/>
      <c r="G8" s="192"/>
    </row>
    <row r="9" spans="1:7">
      <c r="A9" s="991" t="s">
        <v>3924</v>
      </c>
      <c r="B9" s="192"/>
      <c r="C9" s="192"/>
      <c r="D9" s="192"/>
      <c r="E9" s="192"/>
      <c r="F9" s="992"/>
      <c r="G9" s="192"/>
    </row>
    <row r="10" spans="1:7">
      <c r="A10" s="991" t="s">
        <v>3925</v>
      </c>
      <c r="B10" s="192"/>
      <c r="C10" s="192"/>
      <c r="D10" s="192"/>
      <c r="E10" s="192"/>
      <c r="F10" s="992"/>
      <c r="G10" s="192"/>
    </row>
    <row r="11" spans="1:7">
      <c r="A11" s="991" t="s">
        <v>3926</v>
      </c>
      <c r="B11" s="192"/>
      <c r="C11" s="192"/>
      <c r="D11" s="192"/>
      <c r="E11" s="192"/>
      <c r="F11" s="992"/>
      <c r="G11" s="192"/>
    </row>
    <row r="12" spans="1:7">
      <c r="A12" s="991" t="s">
        <v>3927</v>
      </c>
      <c r="B12" s="192"/>
      <c r="C12" s="192"/>
      <c r="D12" s="192"/>
      <c r="E12" s="192"/>
      <c r="F12" s="992"/>
      <c r="G12" s="192"/>
    </row>
    <row r="13" spans="1:7">
      <c r="A13" s="991" t="s">
        <v>3928</v>
      </c>
      <c r="B13" s="192"/>
      <c r="C13" s="192"/>
      <c r="D13" s="192"/>
      <c r="E13" s="192"/>
      <c r="F13" s="992"/>
      <c r="G13" s="192"/>
    </row>
    <row r="14" spans="1:7">
      <c r="A14" s="991" t="s">
        <v>3929</v>
      </c>
      <c r="B14" s="192"/>
      <c r="C14" s="192"/>
      <c r="D14" s="192"/>
      <c r="E14" s="192"/>
      <c r="F14" s="992"/>
      <c r="G14" s="192"/>
    </row>
    <row r="15" spans="1:7">
      <c r="A15" s="991" t="s">
        <v>3930</v>
      </c>
      <c r="B15" s="192"/>
      <c r="C15" s="192"/>
      <c r="D15" s="192"/>
      <c r="E15" s="192"/>
      <c r="F15" s="992"/>
      <c r="G15" s="192"/>
    </row>
    <row r="16" spans="1:7">
      <c r="A16" s="991" t="s">
        <v>3931</v>
      </c>
      <c r="B16" s="192"/>
      <c r="C16" s="192"/>
      <c r="D16" s="192"/>
      <c r="E16" s="192"/>
      <c r="F16" s="992"/>
      <c r="G16" s="192"/>
    </row>
    <row r="17" spans="1:7">
      <c r="A17" s="993" t="s">
        <v>1686</v>
      </c>
      <c r="B17" s="994" t="s">
        <v>3932</v>
      </c>
      <c r="C17" s="1027" t="s">
        <v>3493</v>
      </c>
      <c r="D17" s="1064" t="s">
        <v>3933</v>
      </c>
      <c r="E17" s="1027" t="s">
        <v>3934</v>
      </c>
      <c r="F17" s="1071" t="s">
        <v>3935</v>
      </c>
      <c r="G17" s="1067"/>
    </row>
    <row r="18" spans="1:7">
      <c r="A18" s="997" t="s">
        <v>1689</v>
      </c>
      <c r="B18" s="1067" t="s">
        <v>3936</v>
      </c>
      <c r="C18" s="1008" t="s">
        <v>3503</v>
      </c>
      <c r="D18" s="1008" t="s">
        <v>3937</v>
      </c>
      <c r="E18" s="1008" t="s">
        <v>3938</v>
      </c>
      <c r="F18" s="998"/>
      <c r="G18" s="246"/>
    </row>
    <row r="19" spans="1:7">
      <c r="A19" s="999"/>
      <c r="B19" s="996" t="s">
        <v>2935</v>
      </c>
      <c r="C19" s="1008" t="s">
        <v>2936</v>
      </c>
      <c r="D19" s="1008" t="s">
        <v>2937</v>
      </c>
      <c r="E19" s="1008" t="s">
        <v>2938</v>
      </c>
      <c r="F19" s="998" t="s">
        <v>2268</v>
      </c>
      <c r="G19" s="246"/>
    </row>
    <row r="20" spans="1:7">
      <c r="A20" s="1000">
        <v>1</v>
      </c>
      <c r="B20" s="1001" t="s">
        <v>5145</v>
      </c>
      <c r="C20" s="1002" t="s">
        <v>5149</v>
      </c>
      <c r="D20" s="1002" t="s">
        <v>5144</v>
      </c>
      <c r="E20" s="1479">
        <v>33653411</v>
      </c>
      <c r="F20" s="1480">
        <v>184201925</v>
      </c>
      <c r="G20" s="1538"/>
    </row>
    <row r="21" spans="1:7">
      <c r="A21" s="1000">
        <v>2</v>
      </c>
      <c r="B21" s="1001" t="s">
        <v>5146</v>
      </c>
      <c r="C21" s="1002" t="s">
        <v>5149</v>
      </c>
      <c r="D21" s="1002" t="s">
        <v>5144</v>
      </c>
      <c r="E21" s="1004">
        <v>0</v>
      </c>
      <c r="F21" s="1005">
        <v>0</v>
      </c>
      <c r="G21" s="336"/>
    </row>
    <row r="22" spans="1:7">
      <c r="A22" s="1000">
        <v>3</v>
      </c>
      <c r="B22" s="1001" t="s">
        <v>5147</v>
      </c>
      <c r="C22" s="1002" t="s">
        <v>5149</v>
      </c>
      <c r="D22" s="1002" t="s">
        <v>5144</v>
      </c>
      <c r="E22" s="1006">
        <v>80858</v>
      </c>
      <c r="F22" s="1007">
        <v>13411032</v>
      </c>
      <c r="G22" s="260"/>
    </row>
    <row r="23" spans="1:7">
      <c r="A23" s="1000">
        <v>4</v>
      </c>
      <c r="B23" s="1001" t="s">
        <v>5148</v>
      </c>
      <c r="C23" s="1002" t="s">
        <v>5149</v>
      </c>
      <c r="D23" s="1002" t="s">
        <v>5144</v>
      </c>
      <c r="E23" s="1006">
        <v>118252</v>
      </c>
      <c r="F23" s="1007">
        <v>520937</v>
      </c>
      <c r="G23" s="260"/>
    </row>
    <row r="24" spans="1:7">
      <c r="A24" s="1000">
        <v>5</v>
      </c>
      <c r="B24" s="1001" t="s">
        <v>7022</v>
      </c>
      <c r="C24" s="1002"/>
      <c r="D24" s="1006"/>
      <c r="E24" s="1006">
        <v>13482516</v>
      </c>
      <c r="F24" s="1007">
        <v>26551894</v>
      </c>
      <c r="G24" s="260"/>
    </row>
    <row r="25" spans="1:7">
      <c r="A25" s="1000">
        <v>6</v>
      </c>
      <c r="B25" s="1001"/>
      <c r="C25" s="1002"/>
      <c r="D25" s="1009"/>
      <c r="E25" s="1009"/>
      <c r="F25" s="1010"/>
      <c r="G25" s="260"/>
    </row>
    <row r="26" spans="1:7">
      <c r="A26" s="1000">
        <v>7</v>
      </c>
      <c r="B26" s="1001"/>
      <c r="C26" s="1002"/>
      <c r="D26" s="1011"/>
      <c r="E26" s="1011"/>
      <c r="F26" s="1012"/>
      <c r="G26" s="260"/>
    </row>
    <row r="27" spans="1:7">
      <c r="A27" s="1000">
        <v>8</v>
      </c>
      <c r="B27" s="1001"/>
      <c r="C27" s="1002"/>
      <c r="D27" s="1006"/>
      <c r="E27" s="1004"/>
      <c r="F27" s="1005"/>
      <c r="G27" s="336"/>
    </row>
    <row r="28" spans="1:7">
      <c r="A28" s="1000">
        <v>9</v>
      </c>
      <c r="B28" s="1001"/>
      <c r="C28" s="1002"/>
      <c r="D28" s="1006"/>
      <c r="E28" s="1006"/>
      <c r="F28" s="1007"/>
      <c r="G28" s="260"/>
    </row>
    <row r="29" spans="1:7">
      <c r="A29" s="1000">
        <v>10</v>
      </c>
      <c r="B29" s="1001"/>
      <c r="C29" s="1002"/>
      <c r="D29" s="1006"/>
      <c r="E29" s="1006"/>
      <c r="F29" s="1007"/>
      <c r="G29" s="260"/>
    </row>
    <row r="30" spans="1:7">
      <c r="A30" s="1000">
        <v>11</v>
      </c>
      <c r="B30" s="1001"/>
      <c r="C30" s="1002"/>
      <c r="D30" s="1006"/>
      <c r="E30" s="1006"/>
      <c r="F30" s="1007"/>
      <c r="G30" s="260"/>
    </row>
    <row r="31" spans="1:7">
      <c r="A31" s="1000">
        <v>12</v>
      </c>
      <c r="B31" s="1001"/>
      <c r="C31" s="1002"/>
      <c r="D31" s="1006"/>
      <c r="E31" s="1006"/>
      <c r="F31" s="1007"/>
      <c r="G31" s="260"/>
    </row>
    <row r="32" spans="1:7">
      <c r="A32" s="1000">
        <v>13</v>
      </c>
      <c r="B32" s="1001"/>
      <c r="C32" s="1002"/>
      <c r="D32" s="1006"/>
      <c r="E32" s="1006"/>
      <c r="F32" s="1007"/>
      <c r="G32" s="260"/>
    </row>
    <row r="33" spans="1:7">
      <c r="A33" s="1000">
        <v>14</v>
      </c>
      <c r="B33" s="1001"/>
      <c r="C33" s="1002"/>
      <c r="D33" s="1006"/>
      <c r="E33" s="1006"/>
      <c r="F33" s="1007"/>
      <c r="G33" s="260"/>
    </row>
    <row r="34" spans="1:7">
      <c r="A34" s="1000">
        <v>15</v>
      </c>
      <c r="B34" s="1001"/>
      <c r="C34" s="1002"/>
      <c r="D34" s="1006"/>
      <c r="E34" s="1006"/>
      <c r="F34" s="1007"/>
      <c r="G34" s="260"/>
    </row>
    <row r="35" spans="1:7">
      <c r="A35" s="1000">
        <v>16</v>
      </c>
      <c r="B35" s="1001"/>
      <c r="C35" s="1002"/>
      <c r="D35" s="1006"/>
      <c r="E35" s="1006"/>
      <c r="F35" s="1007"/>
      <c r="G35" s="260"/>
    </row>
    <row r="36" spans="1:7">
      <c r="A36" s="1000">
        <v>17</v>
      </c>
      <c r="B36" s="1001"/>
      <c r="C36" s="1002"/>
      <c r="D36" s="1006"/>
      <c r="E36" s="1006"/>
      <c r="F36" s="1007"/>
      <c r="G36" s="260"/>
    </row>
    <row r="37" spans="1:7">
      <c r="A37" s="1000">
        <v>18</v>
      </c>
      <c r="B37" s="1001"/>
      <c r="C37" s="1002"/>
      <c r="D37" s="1006"/>
      <c r="E37" s="1006"/>
      <c r="F37" s="1007"/>
      <c r="G37" s="260"/>
    </row>
    <row r="38" spans="1:7">
      <c r="A38" s="1000">
        <v>19</v>
      </c>
      <c r="B38" s="1001"/>
      <c r="C38" s="1002"/>
      <c r="D38" s="1006"/>
      <c r="E38" s="1006"/>
      <c r="F38" s="1007"/>
      <c r="G38" s="260"/>
    </row>
    <row r="39" spans="1:7">
      <c r="A39" s="1000">
        <v>20</v>
      </c>
      <c r="B39" s="1001"/>
      <c r="C39" s="1002"/>
      <c r="D39" s="1006"/>
      <c r="E39" s="1006"/>
      <c r="F39" s="1007"/>
      <c r="G39" s="260"/>
    </row>
    <row r="40" spans="1:7">
      <c r="A40" s="1000">
        <v>21</v>
      </c>
      <c r="B40" s="1001"/>
      <c r="C40" s="1002"/>
      <c r="D40" s="1006"/>
      <c r="E40" s="1006"/>
      <c r="F40" s="1007"/>
      <c r="G40" s="260"/>
    </row>
    <row r="41" spans="1:7">
      <c r="A41" s="1000">
        <v>22</v>
      </c>
      <c r="B41" s="1001"/>
      <c r="C41" s="1002"/>
      <c r="D41" s="1006"/>
      <c r="E41" s="1006"/>
      <c r="F41" s="1007"/>
      <c r="G41" s="260"/>
    </row>
    <row r="42" spans="1:7">
      <c r="A42" s="1000">
        <v>23</v>
      </c>
      <c r="B42" s="1001"/>
      <c r="C42" s="1002"/>
      <c r="D42" s="1006"/>
      <c r="E42" s="1006"/>
      <c r="F42" s="1007"/>
      <c r="G42" s="260"/>
    </row>
    <row r="43" spans="1:7">
      <c r="A43" s="1000">
        <v>24</v>
      </c>
      <c r="B43" s="1001"/>
      <c r="C43" s="1002"/>
      <c r="D43" s="1006"/>
      <c r="E43" s="1006"/>
      <c r="F43" s="1007"/>
      <c r="G43" s="260"/>
    </row>
    <row r="44" spans="1:7">
      <c r="A44" s="1000">
        <v>25</v>
      </c>
      <c r="B44" s="1001"/>
      <c r="C44" s="1002"/>
      <c r="D44" s="1006"/>
      <c r="E44" s="1006"/>
      <c r="F44" s="1007"/>
      <c r="G44" s="260"/>
    </row>
    <row r="45" spans="1:7">
      <c r="A45" s="1000">
        <v>26</v>
      </c>
      <c r="B45" s="1001"/>
      <c r="C45" s="1002"/>
      <c r="D45" s="1006"/>
      <c r="E45" s="1006"/>
      <c r="F45" s="1007"/>
      <c r="G45" s="260"/>
    </row>
    <row r="46" spans="1:7">
      <c r="A46" s="1000">
        <v>27</v>
      </c>
      <c r="B46" s="1001"/>
      <c r="C46" s="1002"/>
      <c r="D46" s="1006"/>
      <c r="E46" s="1006"/>
      <c r="F46" s="1007"/>
      <c r="G46" s="260"/>
    </row>
    <row r="47" spans="1:7">
      <c r="A47" s="1000">
        <v>28</v>
      </c>
      <c r="B47" s="1001"/>
      <c r="C47" s="1002"/>
      <c r="D47" s="1006"/>
      <c r="E47" s="1006"/>
      <c r="F47" s="1007"/>
      <c r="G47" s="260"/>
    </row>
    <row r="48" spans="1:7">
      <c r="A48" s="1000">
        <v>29</v>
      </c>
      <c r="B48" s="1001"/>
      <c r="C48" s="1002"/>
      <c r="D48" s="1006"/>
      <c r="E48" s="1006"/>
      <c r="F48" s="1007"/>
      <c r="G48" s="260"/>
    </row>
    <row r="49" spans="1:7">
      <c r="A49" s="1000">
        <v>30</v>
      </c>
      <c r="B49" s="1001"/>
      <c r="C49" s="1002"/>
      <c r="D49" s="1006"/>
      <c r="E49" s="1006"/>
      <c r="F49" s="1007"/>
      <c r="G49" s="260"/>
    </row>
    <row r="50" spans="1:7">
      <c r="A50" s="1000">
        <v>31</v>
      </c>
      <c r="B50" s="1001"/>
      <c r="C50" s="1002"/>
      <c r="D50" s="1006"/>
      <c r="E50" s="1006"/>
      <c r="F50" s="1007"/>
      <c r="G50" s="260"/>
    </row>
    <row r="51" spans="1:7">
      <c r="A51" s="1000">
        <v>32</v>
      </c>
      <c r="B51" s="1001"/>
      <c r="C51" s="1002"/>
      <c r="D51" s="1006"/>
      <c r="E51" s="1006"/>
      <c r="F51" s="1007"/>
      <c r="G51" s="260"/>
    </row>
    <row r="52" spans="1:7">
      <c r="A52" s="1000">
        <v>33</v>
      </c>
      <c r="B52" s="1001"/>
      <c r="C52" s="1002"/>
      <c r="D52" s="1006"/>
      <c r="E52" s="1006"/>
      <c r="F52" s="1007"/>
      <c r="G52" s="260"/>
    </row>
    <row r="53" spans="1:7">
      <c r="A53" s="1000">
        <v>34</v>
      </c>
      <c r="B53" s="1001"/>
      <c r="C53" s="1002"/>
      <c r="D53" s="1006"/>
      <c r="E53" s="1006"/>
      <c r="F53" s="1007"/>
      <c r="G53" s="260"/>
    </row>
    <row r="54" spans="1:7">
      <c r="A54" s="1000">
        <v>35</v>
      </c>
      <c r="B54" s="1001"/>
      <c r="C54" s="1002"/>
      <c r="D54" s="1006"/>
      <c r="E54" s="1006"/>
      <c r="F54" s="1007"/>
      <c r="G54" s="260"/>
    </row>
    <row r="55" spans="1:7">
      <c r="A55" s="1000">
        <v>36</v>
      </c>
      <c r="B55" s="1001"/>
      <c r="C55" s="1002"/>
      <c r="D55" s="1006"/>
      <c r="E55" s="1006"/>
      <c r="F55" s="1007"/>
      <c r="G55" s="260"/>
    </row>
    <row r="56" spans="1:7">
      <c r="A56" s="1000">
        <v>37</v>
      </c>
      <c r="B56" s="1001"/>
      <c r="C56" s="1002"/>
      <c r="D56" s="1006"/>
      <c r="E56" s="1006"/>
      <c r="F56" s="1007"/>
      <c r="G56" s="260"/>
    </row>
    <row r="57" spans="1:7">
      <c r="A57" s="1000">
        <v>38</v>
      </c>
      <c r="B57" s="1001"/>
      <c r="C57" s="1002"/>
      <c r="D57" s="1006"/>
      <c r="E57" s="1006"/>
      <c r="F57" s="1007"/>
      <c r="G57" s="260"/>
    </row>
    <row r="58" spans="1:7">
      <c r="A58" s="1000">
        <v>39</v>
      </c>
      <c r="B58" s="1001"/>
      <c r="C58" s="1002"/>
      <c r="D58" s="1006"/>
      <c r="E58" s="1006"/>
      <c r="F58" s="1007"/>
      <c r="G58" s="260"/>
    </row>
    <row r="59" spans="1:7" ht="15.75" thickBot="1">
      <c r="A59" s="1017">
        <v>40</v>
      </c>
      <c r="B59" s="1018" t="s">
        <v>159</v>
      </c>
      <c r="C59" s="1295"/>
      <c r="D59" s="1295"/>
      <c r="E59" s="1499">
        <f>SUM(E20:E58)</f>
        <v>47335037</v>
      </c>
      <c r="F59" s="1189">
        <f>SUM(F20:F58)</f>
        <v>224685788</v>
      </c>
      <c r="G59" s="260"/>
    </row>
    <row r="60" spans="1:7" ht="15.75" thickTop="1">
      <c r="A60" s="13"/>
      <c r="B60" s="13"/>
      <c r="C60" s="13"/>
      <c r="D60" s="260"/>
      <c r="E60" s="260"/>
      <c r="F60" s="260"/>
      <c r="G60" s="260"/>
    </row>
    <row r="61" spans="1:7">
      <c r="A61" s="13" t="s">
        <v>4504</v>
      </c>
      <c r="B61" s="13"/>
      <c r="C61" s="13"/>
      <c r="D61" s="13"/>
      <c r="E61" s="13"/>
      <c r="F61" s="13"/>
      <c r="G61" s="13"/>
    </row>
    <row r="62" spans="1:7">
      <c r="A62" s="3517" t="s">
        <v>3939</v>
      </c>
      <c r="B62" s="3517"/>
      <c r="C62" s="3517"/>
      <c r="D62" s="3517"/>
      <c r="E62" s="3517"/>
      <c r="F62" s="3517"/>
      <c r="G62" s="16"/>
    </row>
    <row r="125" spans="1:5" ht="15.75" thickBot="1"/>
    <row r="126" spans="1:5">
      <c r="A126" s="2398"/>
      <c r="B126" s="2316"/>
      <c r="C126" s="2316"/>
      <c r="D126" s="2316"/>
      <c r="E126" s="2401"/>
    </row>
    <row r="127" spans="1:5">
      <c r="A127" s="2450"/>
      <c r="E127" s="2683"/>
    </row>
    <row r="128" spans="1:5">
      <c r="A128" s="2450"/>
      <c r="E128" s="2683"/>
    </row>
    <row r="129" spans="1:6">
      <c r="A129" s="2450"/>
      <c r="E129" s="2683"/>
    </row>
    <row r="130" spans="1:6">
      <c r="A130" s="2450"/>
      <c r="E130" s="2683"/>
    </row>
    <row r="131" spans="1:6">
      <c r="A131" s="2450"/>
      <c r="E131" s="2683"/>
    </row>
    <row r="132" spans="1:6">
      <c r="A132" s="2450"/>
      <c r="C132" s="1184"/>
      <c r="D132" s="1184"/>
      <c r="E132" s="2683"/>
    </row>
    <row r="133" spans="1:6">
      <c r="A133" s="2450"/>
      <c r="C133" s="2842"/>
      <c r="D133" s="2842"/>
      <c r="E133" s="2683"/>
    </row>
    <row r="134" spans="1:6">
      <c r="A134" s="2450"/>
      <c r="C134" s="2842"/>
      <c r="D134" s="2842"/>
      <c r="E134" s="2683"/>
    </row>
    <row r="135" spans="1:6">
      <c r="A135" s="2450"/>
      <c r="C135" s="2842"/>
      <c r="D135" s="2842"/>
      <c r="E135" s="2683"/>
    </row>
    <row r="136" spans="1:6">
      <c r="A136" s="2450"/>
      <c r="C136" s="2842"/>
      <c r="D136" s="2842"/>
      <c r="E136" s="2683"/>
      <c r="F136" s="2683"/>
    </row>
    <row r="137" spans="1:6">
      <c r="A137" s="2450"/>
      <c r="C137" s="2842"/>
      <c r="D137" s="2842"/>
      <c r="E137" s="2683"/>
      <c r="F137" s="2683"/>
    </row>
    <row r="138" spans="1:6">
      <c r="A138" s="2450"/>
      <c r="C138" s="2842"/>
      <c r="D138" s="2842"/>
      <c r="E138" s="2683"/>
      <c r="F138" s="2683"/>
    </row>
    <row r="139" spans="1:6">
      <c r="A139" s="2450"/>
      <c r="C139" s="2842"/>
      <c r="D139" s="2842"/>
      <c r="E139" s="2683"/>
      <c r="F139" s="2683"/>
    </row>
    <row r="140" spans="1:6">
      <c r="A140" s="2450"/>
      <c r="C140" s="2842"/>
      <c r="D140" s="2842"/>
      <c r="E140" s="2683"/>
      <c r="F140" s="2683"/>
    </row>
    <row r="141" spans="1:6">
      <c r="A141" s="2450"/>
      <c r="C141" s="2842"/>
      <c r="D141" s="2842"/>
      <c r="E141" s="2683"/>
      <c r="F141" s="2683"/>
    </row>
    <row r="142" spans="1:6">
      <c r="A142" s="2450"/>
      <c r="C142" s="2842"/>
      <c r="D142" s="2842"/>
      <c r="E142" s="2683"/>
      <c r="F142" s="2683"/>
    </row>
    <row r="143" spans="1:6">
      <c r="A143" s="2450"/>
      <c r="C143" s="2842"/>
      <c r="D143" s="2842"/>
      <c r="E143" s="2683"/>
      <c r="F143" s="2683"/>
    </row>
    <row r="144" spans="1:6">
      <c r="A144" s="2450"/>
      <c r="C144" s="2842"/>
      <c r="D144" s="2842"/>
      <c r="E144" s="2683"/>
      <c r="F144" s="2683"/>
    </row>
    <row r="145" spans="1:6">
      <c r="A145" s="2450"/>
      <c r="C145" s="2842"/>
      <c r="D145" s="2842"/>
      <c r="E145" s="2683"/>
      <c r="F145" s="2683"/>
    </row>
    <row r="146" spans="1:6">
      <c r="A146" s="2450"/>
      <c r="C146" s="2842"/>
      <c r="D146" s="2842"/>
      <c r="E146" s="2683"/>
      <c r="F146" s="2683"/>
    </row>
    <row r="147" spans="1:6">
      <c r="A147" s="2450"/>
      <c r="C147" s="2842"/>
      <c r="D147" s="2842"/>
      <c r="E147" s="2683"/>
      <c r="F147" s="2683"/>
    </row>
    <row r="148" spans="1:6">
      <c r="A148" s="2450"/>
      <c r="C148" s="2842"/>
      <c r="D148" s="2842"/>
      <c r="E148" s="2683"/>
      <c r="F148" s="2683"/>
    </row>
    <row r="149" spans="1:6">
      <c r="A149" s="2450"/>
      <c r="C149" s="2842"/>
      <c r="D149" s="2842"/>
      <c r="E149" s="2683"/>
      <c r="F149" s="2683"/>
    </row>
    <row r="150" spans="1:6">
      <c r="A150" s="2450"/>
      <c r="C150" s="2842"/>
      <c r="D150" s="2842"/>
      <c r="E150" s="2683"/>
      <c r="F150" s="2683"/>
    </row>
    <row r="151" spans="1:6">
      <c r="A151" s="2450"/>
      <c r="C151" s="2842"/>
      <c r="D151" s="2842"/>
      <c r="E151" s="2683"/>
      <c r="F151" s="2683"/>
    </row>
    <row r="152" spans="1:6">
      <c r="A152" s="2450"/>
      <c r="C152" s="2842"/>
      <c r="D152" s="2842"/>
      <c r="E152" s="2683"/>
      <c r="F152" s="2683"/>
    </row>
    <row r="153" spans="1:6">
      <c r="A153" s="2450"/>
      <c r="C153" s="2842"/>
      <c r="D153" s="2842"/>
      <c r="E153" s="2683"/>
      <c r="F153" s="2683"/>
    </row>
    <row r="154" spans="1:6">
      <c r="A154" s="2450"/>
      <c r="C154" s="2842"/>
      <c r="D154" s="2842"/>
      <c r="E154" s="2683"/>
      <c r="F154" s="2683"/>
    </row>
    <row r="155" spans="1:6">
      <c r="A155" s="2450"/>
      <c r="C155" s="2842"/>
      <c r="D155" s="2842"/>
      <c r="E155" s="2683"/>
      <c r="F155" s="2683"/>
    </row>
    <row r="156" spans="1:6">
      <c r="A156" s="2450"/>
      <c r="C156" s="2842"/>
      <c r="D156" s="2842"/>
      <c r="E156" s="2683"/>
      <c r="F156" s="2683"/>
    </row>
    <row r="157" spans="1:6">
      <c r="A157" s="2450"/>
      <c r="C157" s="2842"/>
      <c r="D157" s="2842"/>
      <c r="E157" s="2683"/>
      <c r="F157" s="2683"/>
    </row>
    <row r="158" spans="1:6">
      <c r="A158" s="2450"/>
      <c r="C158" s="2842"/>
      <c r="D158" s="2842"/>
      <c r="E158" s="2683"/>
      <c r="F158" s="2683"/>
    </row>
    <row r="159" spans="1:6">
      <c r="A159" s="2450"/>
      <c r="C159" s="2842"/>
      <c r="D159" s="2842"/>
      <c r="E159" s="2683"/>
      <c r="F159" s="2683"/>
    </row>
    <row r="160" spans="1:6">
      <c r="A160" s="2450"/>
      <c r="C160" s="2842"/>
      <c r="D160" s="2842"/>
      <c r="E160" s="2683"/>
      <c r="F160" s="2683"/>
    </row>
    <row r="161" spans="1:6">
      <c r="A161" s="2450"/>
      <c r="C161" s="2842"/>
      <c r="D161" s="2842"/>
      <c r="E161" s="2683"/>
      <c r="F161" s="2683"/>
    </row>
    <row r="162" spans="1:6">
      <c r="A162" s="2450"/>
      <c r="C162" s="2842"/>
      <c r="D162" s="2842"/>
      <c r="E162" s="2683"/>
      <c r="F162" s="2683"/>
    </row>
    <row r="163" spans="1:6">
      <c r="A163" s="2450"/>
      <c r="C163" s="2842"/>
      <c r="D163" s="2842"/>
      <c r="E163" s="2683"/>
      <c r="F163" s="2683"/>
    </row>
    <row r="164" spans="1:6">
      <c r="A164" s="2450"/>
      <c r="C164" s="2842"/>
      <c r="D164" s="2842"/>
      <c r="E164" s="2683"/>
      <c r="F164" s="2683"/>
    </row>
    <row r="165" spans="1:6">
      <c r="A165" s="2450"/>
      <c r="C165" s="2842"/>
      <c r="D165" s="2842"/>
      <c r="E165" s="2683"/>
      <c r="F165" s="2683"/>
    </row>
    <row r="166" spans="1:6">
      <c r="A166" s="2450"/>
      <c r="C166" s="2842"/>
      <c r="D166" s="2842"/>
      <c r="E166" s="2683"/>
      <c r="F166" s="2683"/>
    </row>
    <row r="167" spans="1:6">
      <c r="A167" s="2450"/>
      <c r="C167" s="2842"/>
      <c r="D167" s="2842"/>
      <c r="E167" s="2683"/>
      <c r="F167" s="2683"/>
    </row>
    <row r="168" spans="1:6">
      <c r="A168" s="2450"/>
      <c r="C168" s="2842"/>
      <c r="D168" s="2842"/>
      <c r="E168" s="2683"/>
      <c r="F168" s="2683"/>
    </row>
    <row r="169" spans="1:6">
      <c r="A169" s="2450"/>
      <c r="C169" s="2842"/>
      <c r="D169" s="2842"/>
      <c r="E169" s="2683"/>
      <c r="F169" s="2683"/>
    </row>
    <row r="170" spans="1:6">
      <c r="A170" s="2450"/>
      <c r="C170" s="2842"/>
      <c r="D170" s="2842"/>
      <c r="E170" s="2683"/>
      <c r="F170" s="2683"/>
    </row>
    <row r="171" spans="1:6">
      <c r="A171" s="2450"/>
      <c r="C171" s="2842"/>
      <c r="D171" s="2842"/>
      <c r="E171" s="2683"/>
      <c r="F171" s="2683"/>
    </row>
    <row r="172" spans="1:6">
      <c r="A172" s="2450"/>
      <c r="C172" s="2842"/>
      <c r="D172" s="2842"/>
      <c r="E172" s="2683"/>
      <c r="F172" s="2683"/>
    </row>
    <row r="173" spans="1:6">
      <c r="A173" s="2450"/>
      <c r="C173" s="2842"/>
      <c r="D173" s="2842"/>
      <c r="E173" s="2683"/>
      <c r="F173" s="2683"/>
    </row>
    <row r="174" spans="1:6">
      <c r="A174" s="2450"/>
      <c r="C174" s="2842"/>
      <c r="D174" s="2842"/>
      <c r="E174" s="2683"/>
      <c r="F174" s="2683"/>
    </row>
    <row r="175" spans="1:6">
      <c r="A175" s="2450"/>
      <c r="C175" s="2842"/>
      <c r="D175" s="2842"/>
      <c r="E175" s="2683"/>
      <c r="F175" s="2683"/>
    </row>
    <row r="176" spans="1:6">
      <c r="A176" s="2450"/>
      <c r="C176" s="2842"/>
      <c r="D176" s="2842"/>
      <c r="E176" s="2683"/>
      <c r="F176" s="2683"/>
    </row>
    <row r="177" spans="1:6">
      <c r="A177" s="2450"/>
      <c r="C177" s="2842"/>
      <c r="D177" s="2842"/>
      <c r="E177" s="2683"/>
      <c r="F177" s="2683"/>
    </row>
    <row r="178" spans="1:6">
      <c r="A178" s="2450"/>
      <c r="C178" s="2842"/>
      <c r="D178" s="2842"/>
      <c r="E178" s="2683"/>
      <c r="F178" s="2683"/>
    </row>
    <row r="179" spans="1:6">
      <c r="A179" s="2450"/>
      <c r="C179" s="1923"/>
      <c r="D179" s="1923"/>
      <c r="E179" s="2683"/>
      <c r="F179" s="2683"/>
    </row>
    <row r="180" spans="1:6">
      <c r="A180" s="2450"/>
      <c r="E180" s="2683"/>
      <c r="F180" s="2683"/>
    </row>
    <row r="181" spans="1:6" ht="15.75" thickBot="1">
      <c r="A181" s="2684"/>
      <c r="B181" s="2701"/>
      <c r="C181" s="2701"/>
      <c r="D181" s="2701"/>
      <c r="E181" s="2686"/>
      <c r="F181" s="2683"/>
    </row>
    <row r="182" spans="1:6">
      <c r="A182" s="2682"/>
      <c r="F182" s="2683"/>
    </row>
    <row r="183" spans="1:6">
      <c r="A183" s="2682"/>
      <c r="F183" s="2683"/>
    </row>
    <row r="184" spans="1:6">
      <c r="A184" s="2682"/>
      <c r="F184" s="2683"/>
    </row>
    <row r="185" spans="1:6">
      <c r="A185" s="2682"/>
      <c r="F185" s="2683"/>
    </row>
    <row r="186" spans="1:6">
      <c r="A186" s="2682"/>
      <c r="F186" s="2683"/>
    </row>
    <row r="187" spans="1:6">
      <c r="A187" s="2682"/>
      <c r="F187" s="2683"/>
    </row>
    <row r="188" spans="1:6">
      <c r="A188" s="2682"/>
      <c r="F188" s="2683"/>
    </row>
    <row r="189" spans="1:6">
      <c r="A189" s="2682"/>
      <c r="F189" s="2683"/>
    </row>
    <row r="190" spans="1:6">
      <c r="A190" s="2682"/>
      <c r="F190" s="2683"/>
    </row>
    <row r="191" spans="1:6">
      <c r="A191" s="2682"/>
      <c r="F191" s="2683"/>
    </row>
    <row r="192" spans="1:6">
      <c r="A192" s="2682"/>
      <c r="F192" s="2683"/>
    </row>
    <row r="193" spans="1:6">
      <c r="A193" s="2682"/>
      <c r="F193" s="2683"/>
    </row>
    <row r="194" spans="1:6">
      <c r="A194" s="2682"/>
      <c r="F194" s="2683"/>
    </row>
    <row r="195" spans="1:6">
      <c r="A195" s="2682"/>
      <c r="F195" s="2683"/>
    </row>
    <row r="196" spans="1:6">
      <c r="A196" s="2682"/>
      <c r="F196" s="2683"/>
    </row>
    <row r="197" spans="1:6">
      <c r="A197" s="2682"/>
      <c r="F197" s="2683"/>
    </row>
    <row r="198" spans="1:6">
      <c r="A198" s="2682"/>
      <c r="F198" s="2683"/>
    </row>
    <row r="199" spans="1:6">
      <c r="A199" s="2682"/>
      <c r="F199" s="2683"/>
    </row>
    <row r="200" spans="1:6" ht="15.75" thickBot="1">
      <c r="A200" s="2684"/>
      <c r="B200" s="2701"/>
      <c r="C200" s="2701"/>
      <c r="D200" s="2701"/>
      <c r="E200" s="2701"/>
      <c r="F200" s="2686"/>
    </row>
  </sheetData>
  <mergeCells count="1">
    <mergeCell ref="A62:F62"/>
  </mergeCells>
  <pageMargins left="0.7" right="0.7" top="0.75" bottom="0.75" header="0.3" footer="0.3"/>
  <pageSetup scale="61" orientation="portrait" r:id="rId1"/>
  <customProperties>
    <customPr name="_pios_id" r:id="rId2"/>
  </customPropertie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ransitionEvaluation="1">
    <tabColor theme="0" tint="-0.249977111117893"/>
  </sheetPr>
  <dimension ref="A1:I200"/>
  <sheetViews>
    <sheetView view="pageBreakPreview" zoomScale="60" zoomScaleNormal="100" workbookViewId="0">
      <selection activeCell="B40" sqref="B40"/>
    </sheetView>
  </sheetViews>
  <sheetFormatPr defaultColWidth="9.6640625" defaultRowHeight="15"/>
  <cols>
    <col min="1" max="1" width="4.6640625" customWidth="1"/>
    <col min="2" max="2" width="22.6640625" customWidth="1"/>
    <col min="3" max="3" width="11.6640625" bestFit="1" customWidth="1"/>
    <col min="4" max="4" width="13" customWidth="1"/>
    <col min="5" max="5" width="12.6640625" customWidth="1"/>
    <col min="6" max="6" width="15" customWidth="1"/>
    <col min="7" max="7" width="14" customWidth="1"/>
    <col min="8" max="8" width="12.6640625" customWidth="1"/>
    <col min="9" max="9" width="13.6640625" customWidth="1"/>
  </cols>
  <sheetData>
    <row r="1" spans="1:9">
      <c r="A1" s="31" t="s">
        <v>1757</v>
      </c>
      <c r="B1" s="66"/>
      <c r="C1" s="66"/>
      <c r="D1" s="711"/>
      <c r="E1" s="188" t="s">
        <v>1307</v>
      </c>
      <c r="F1" s="711"/>
      <c r="G1" s="188" t="s">
        <v>1759</v>
      </c>
      <c r="H1" s="188" t="s">
        <v>1760</v>
      </c>
      <c r="I1" s="67"/>
    </row>
    <row r="2" spans="1:9">
      <c r="A2" s="71" t="str">
        <f>'Data Sheet'!$C$25</f>
        <v xml:space="preserve">Niagara Mohawk Power Corporation </v>
      </c>
      <c r="B2" s="13"/>
      <c r="C2" s="13"/>
      <c r="E2" s="90" t="s">
        <v>1120</v>
      </c>
      <c r="G2" s="90" t="s">
        <v>1761</v>
      </c>
      <c r="H2" s="90"/>
      <c r="I2" s="72"/>
    </row>
    <row r="3" spans="1:9" ht="15" customHeight="1">
      <c r="A3" s="71"/>
      <c r="B3" s="13"/>
      <c r="C3" s="13"/>
      <c r="E3" s="90" t="s">
        <v>1121</v>
      </c>
      <c r="F3" s="13"/>
      <c r="G3" s="770" t="str">
        <f>'Data Sheet'!$C$40</f>
        <v>April 30, 2025</v>
      </c>
      <c r="H3" s="708" t="str">
        <f>'Data Sheet'!$C$38</f>
        <v>December 31, 2024</v>
      </c>
      <c r="I3" s="768"/>
    </row>
    <row r="4" spans="1:9" ht="15" customHeight="1">
      <c r="A4" s="86"/>
      <c r="B4" s="87"/>
      <c r="C4" s="87"/>
      <c r="D4" s="87"/>
      <c r="E4" s="87"/>
      <c r="F4" s="87"/>
      <c r="G4" s="87"/>
      <c r="H4" s="87"/>
      <c r="I4" s="84"/>
    </row>
    <row r="5" spans="1:9">
      <c r="A5" s="263" t="s">
        <v>1381</v>
      </c>
      <c r="B5" s="16"/>
      <c r="C5" s="16"/>
      <c r="D5" s="709"/>
      <c r="E5" s="16"/>
      <c r="F5" s="16"/>
      <c r="G5" s="16"/>
      <c r="H5" s="16"/>
      <c r="I5" s="69"/>
    </row>
    <row r="6" spans="1:9">
      <c r="A6" s="263" t="s">
        <v>1936</v>
      </c>
      <c r="B6" s="16"/>
      <c r="C6" s="16"/>
      <c r="D6" s="709"/>
      <c r="E6" s="16"/>
      <c r="F6" s="16"/>
      <c r="G6" s="16"/>
      <c r="H6" s="16"/>
      <c r="I6" s="69"/>
    </row>
    <row r="7" spans="1:9">
      <c r="A7" s="73"/>
      <c r="B7" s="76"/>
      <c r="C7" s="76"/>
      <c r="D7" s="76"/>
      <c r="E7" s="76"/>
      <c r="F7" s="76"/>
      <c r="G7" s="76"/>
      <c r="H7" s="76"/>
      <c r="I7" s="75"/>
    </row>
    <row r="8" spans="1:9">
      <c r="A8" s="1296" t="s">
        <v>2320</v>
      </c>
      <c r="B8" s="1297" t="s">
        <v>1382</v>
      </c>
      <c r="C8" s="1297"/>
      <c r="D8" s="192"/>
      <c r="E8" s="192"/>
      <c r="F8" s="192"/>
      <c r="G8" s="192"/>
      <c r="H8" s="192"/>
      <c r="I8" s="193"/>
    </row>
    <row r="9" spans="1:9">
      <c r="A9" s="1193"/>
      <c r="B9" s="1297" t="s">
        <v>1383</v>
      </c>
      <c r="C9" s="1297"/>
      <c r="D9" s="192"/>
      <c r="E9" s="192"/>
      <c r="F9" s="192"/>
      <c r="G9" s="192"/>
      <c r="H9" s="192"/>
      <c r="I9" s="193"/>
    </row>
    <row r="10" spans="1:9">
      <c r="A10" s="1296" t="s">
        <v>2237</v>
      </c>
      <c r="B10" s="1297" t="s">
        <v>239</v>
      </c>
      <c r="C10" s="1297"/>
      <c r="D10" s="192"/>
      <c r="E10" s="192"/>
      <c r="F10" s="192"/>
      <c r="G10" s="192"/>
      <c r="H10" s="192"/>
      <c r="I10" s="193"/>
    </row>
    <row r="11" spans="1:9">
      <c r="A11" s="1193"/>
      <c r="B11" s="1297" t="s">
        <v>866</v>
      </c>
      <c r="C11" s="1297"/>
      <c r="D11" s="192"/>
      <c r="E11" s="192"/>
      <c r="F11" s="192"/>
      <c r="G11" s="192"/>
      <c r="H11" s="192"/>
      <c r="I11" s="193"/>
    </row>
    <row r="12" spans="1:9">
      <c r="A12" s="1193"/>
      <c r="B12" s="1297" t="s">
        <v>4457</v>
      </c>
      <c r="C12" s="1297"/>
      <c r="D12" s="192"/>
      <c r="E12" s="192"/>
      <c r="F12" s="192"/>
      <c r="G12" s="192"/>
      <c r="H12" s="192"/>
      <c r="I12" s="193"/>
    </row>
    <row r="13" spans="1:9">
      <c r="A13" s="1193"/>
      <c r="B13" s="1297" t="s">
        <v>4511</v>
      </c>
      <c r="C13" s="1297"/>
      <c r="D13" s="192"/>
      <c r="E13" s="192"/>
      <c r="F13" s="192"/>
      <c r="G13" s="192"/>
      <c r="H13" s="192"/>
      <c r="I13" s="193"/>
    </row>
    <row r="14" spans="1:9">
      <c r="A14" s="1296" t="s">
        <v>2238</v>
      </c>
      <c r="B14" s="1297" t="s">
        <v>867</v>
      </c>
      <c r="C14" s="1297"/>
      <c r="D14" s="192"/>
      <c r="E14" s="192"/>
      <c r="F14" s="192"/>
      <c r="G14" s="192"/>
      <c r="H14" s="192"/>
      <c r="I14" s="193"/>
    </row>
    <row r="15" spans="1:9">
      <c r="A15" s="1193"/>
      <c r="B15" s="1297" t="s">
        <v>868</v>
      </c>
      <c r="C15" s="1297"/>
      <c r="D15" s="192"/>
      <c r="E15" s="192"/>
      <c r="F15" s="192"/>
      <c r="G15" s="192"/>
      <c r="H15" s="192"/>
      <c r="I15" s="193"/>
    </row>
    <row r="16" spans="1:9">
      <c r="A16" s="1296" t="s">
        <v>3610</v>
      </c>
      <c r="B16" s="1297" t="s">
        <v>3945</v>
      </c>
      <c r="C16" s="1297"/>
      <c r="D16" s="192"/>
      <c r="E16" s="192"/>
      <c r="F16" s="192"/>
      <c r="G16" s="192"/>
      <c r="H16" s="192"/>
      <c r="I16" s="193"/>
    </row>
    <row r="17" spans="1:9">
      <c r="A17" s="1193"/>
      <c r="B17" s="1297" t="s">
        <v>3946</v>
      </c>
      <c r="C17" s="1297"/>
      <c r="D17" s="192"/>
      <c r="E17" s="192"/>
      <c r="F17" s="192"/>
      <c r="G17" s="192"/>
      <c r="H17" s="192"/>
      <c r="I17" s="193"/>
    </row>
    <row r="18" spans="1:9">
      <c r="A18" s="1193"/>
      <c r="B18" s="1297" t="s">
        <v>3947</v>
      </c>
      <c r="C18" s="1297"/>
      <c r="D18" s="192"/>
      <c r="E18" s="192"/>
      <c r="F18" s="192"/>
      <c r="G18" s="192"/>
      <c r="H18" s="192"/>
      <c r="I18" s="193"/>
    </row>
    <row r="19" spans="1:9">
      <c r="A19" s="1193"/>
      <c r="B19" s="1297" t="s">
        <v>3948</v>
      </c>
      <c r="C19" s="1297"/>
      <c r="D19" s="192"/>
      <c r="E19" s="192"/>
      <c r="F19" s="192"/>
      <c r="G19" s="192"/>
      <c r="H19" s="192"/>
      <c r="I19" s="193"/>
    </row>
    <row r="20" spans="1:9">
      <c r="A20" s="1296" t="s">
        <v>3615</v>
      </c>
      <c r="B20" s="1297" t="s">
        <v>3940</v>
      </c>
      <c r="C20" s="1297"/>
      <c r="D20" s="192"/>
      <c r="E20" s="192"/>
      <c r="F20" s="192"/>
      <c r="G20" s="192"/>
      <c r="H20" s="192"/>
      <c r="I20" s="193"/>
    </row>
    <row r="21" spans="1:9">
      <c r="A21" s="1296" t="s">
        <v>671</v>
      </c>
      <c r="B21" s="1297" t="s">
        <v>3941</v>
      </c>
      <c r="C21" s="1297"/>
      <c r="D21" s="192"/>
      <c r="E21" s="192"/>
      <c r="F21" s="192"/>
      <c r="G21" s="192"/>
      <c r="H21" s="192"/>
      <c r="I21" s="193"/>
    </row>
    <row r="22" spans="1:9">
      <c r="A22" s="1193"/>
      <c r="B22" s="1297" t="s">
        <v>3942</v>
      </c>
      <c r="C22" s="1297"/>
      <c r="D22" s="192"/>
      <c r="E22" s="192"/>
      <c r="F22" s="192"/>
      <c r="G22" s="192"/>
      <c r="H22" s="192"/>
      <c r="I22" s="193"/>
    </row>
    <row r="23" spans="1:9">
      <c r="A23" s="1193"/>
      <c r="B23" s="1297" t="s">
        <v>869</v>
      </c>
      <c r="C23" s="1297"/>
      <c r="D23" s="192"/>
      <c r="E23" s="192"/>
      <c r="F23" s="192"/>
      <c r="G23" s="192"/>
      <c r="H23" s="192"/>
      <c r="I23" s="193"/>
    </row>
    <row r="24" spans="1:9">
      <c r="A24" s="1193"/>
      <c r="B24" s="1297" t="s">
        <v>3943</v>
      </c>
      <c r="C24" s="1297"/>
      <c r="D24" s="192"/>
      <c r="E24" s="192"/>
      <c r="F24" s="192"/>
      <c r="G24" s="192"/>
      <c r="H24" s="192"/>
      <c r="I24" s="193"/>
    </row>
    <row r="25" spans="1:9">
      <c r="A25" s="1193"/>
      <c r="B25" s="1297" t="s">
        <v>3944</v>
      </c>
      <c r="C25" s="1297"/>
      <c r="D25" s="192"/>
      <c r="E25" s="192"/>
      <c r="F25" s="192"/>
      <c r="G25" s="192"/>
      <c r="H25" s="192"/>
      <c r="I25" s="193"/>
    </row>
    <row r="26" spans="1:9">
      <c r="A26" s="1193"/>
      <c r="B26" s="1297" t="s">
        <v>870</v>
      </c>
      <c r="C26" s="1297"/>
      <c r="D26" s="192"/>
      <c r="E26" s="192"/>
      <c r="F26" s="192"/>
      <c r="G26" s="192"/>
      <c r="H26" s="192"/>
      <c r="I26" s="193"/>
    </row>
    <row r="27" spans="1:9">
      <c r="A27" s="1296" t="s">
        <v>677</v>
      </c>
      <c r="B27" s="1297" t="s">
        <v>871</v>
      </c>
      <c r="C27" s="1297"/>
      <c r="D27" s="192"/>
      <c r="E27" s="192"/>
      <c r="F27" s="192"/>
      <c r="G27" s="192"/>
      <c r="H27" s="192"/>
      <c r="I27" s="193"/>
    </row>
    <row r="28" spans="1:9">
      <c r="A28" s="1193"/>
      <c r="B28" s="1297" t="s">
        <v>477</v>
      </c>
      <c r="C28" s="1297"/>
      <c r="D28" s="192"/>
      <c r="E28" s="192"/>
      <c r="F28" s="192"/>
      <c r="G28" s="192"/>
      <c r="H28" s="192"/>
      <c r="I28" s="193"/>
    </row>
    <row r="29" spans="1:9">
      <c r="A29" s="1193"/>
      <c r="B29" s="1297" t="s">
        <v>478</v>
      </c>
      <c r="C29" s="1297"/>
      <c r="D29" s="192"/>
      <c r="E29" s="192"/>
      <c r="F29" s="192"/>
      <c r="G29" s="192"/>
      <c r="H29" s="192"/>
      <c r="I29" s="193"/>
    </row>
    <row r="30" spans="1:9">
      <c r="A30" s="1193"/>
      <c r="B30" s="1297" t="s">
        <v>479</v>
      </c>
      <c r="C30" s="1297"/>
      <c r="D30" s="192"/>
      <c r="E30" s="192"/>
      <c r="F30" s="192"/>
      <c r="G30" s="192"/>
      <c r="H30" s="192"/>
      <c r="I30" s="193"/>
    </row>
    <row r="31" spans="1:9">
      <c r="A31" s="1298" t="s">
        <v>1904</v>
      </c>
      <c r="B31" s="1297" t="s">
        <v>1016</v>
      </c>
      <c r="C31" s="1297"/>
      <c r="D31" s="192"/>
      <c r="E31" s="192"/>
      <c r="F31" s="192"/>
      <c r="G31" s="192"/>
      <c r="H31" s="192"/>
      <c r="I31" s="193"/>
    </row>
    <row r="32" spans="1:9">
      <c r="A32" s="1270"/>
      <c r="B32" s="1299"/>
      <c r="C32" s="1383"/>
      <c r="D32" s="1300"/>
      <c r="E32" s="1299"/>
      <c r="F32" s="1300"/>
      <c r="G32" s="1300"/>
      <c r="H32" s="1300"/>
      <c r="I32" s="1301"/>
    </row>
    <row r="33" spans="1:9">
      <c r="A33" s="1276"/>
      <c r="B33" s="1302"/>
      <c r="C33" s="1384"/>
      <c r="D33" s="192" t="s">
        <v>480</v>
      </c>
      <c r="E33" s="1302"/>
      <c r="F33" s="1303" t="s">
        <v>481</v>
      </c>
      <c r="G33" s="1303"/>
      <c r="H33" s="1303"/>
      <c r="I33" s="1304"/>
    </row>
    <row r="34" spans="1:9">
      <c r="A34" s="1276"/>
      <c r="B34" s="1277" t="s">
        <v>482</v>
      </c>
      <c r="C34" s="1385"/>
      <c r="D34" s="253"/>
      <c r="E34" s="1305"/>
      <c r="F34" s="253"/>
      <c r="G34" s="253"/>
      <c r="H34" s="253"/>
      <c r="I34" s="1306"/>
    </row>
    <row r="35" spans="1:9">
      <c r="A35" s="1276"/>
      <c r="B35" s="1277" t="s">
        <v>483</v>
      </c>
      <c r="C35" s="1277" t="s">
        <v>3493</v>
      </c>
      <c r="D35" s="1277" t="s">
        <v>3497</v>
      </c>
      <c r="E35" s="1277" t="s">
        <v>3497</v>
      </c>
      <c r="F35" s="1302" t="s">
        <v>3498</v>
      </c>
      <c r="G35" s="1277" t="s">
        <v>3499</v>
      </c>
      <c r="H35" s="1307" t="s">
        <v>3500</v>
      </c>
      <c r="I35" s="1308" t="s">
        <v>484</v>
      </c>
    </row>
    <row r="36" spans="1:9">
      <c r="A36" s="1280" t="s">
        <v>1686</v>
      </c>
      <c r="B36" s="1277" t="s">
        <v>1356</v>
      </c>
      <c r="C36" s="1277" t="s">
        <v>3503</v>
      </c>
      <c r="D36" s="1277" t="s">
        <v>1359</v>
      </c>
      <c r="E36" s="1277" t="s">
        <v>1925</v>
      </c>
      <c r="F36" s="1277" t="s">
        <v>3509</v>
      </c>
      <c r="G36" s="1277" t="s">
        <v>3509</v>
      </c>
      <c r="H36" s="1307" t="s">
        <v>485</v>
      </c>
      <c r="I36" s="1309" t="s">
        <v>486</v>
      </c>
    </row>
    <row r="37" spans="1:9">
      <c r="A37" s="1281" t="s">
        <v>1689</v>
      </c>
      <c r="B37" s="1282" t="s">
        <v>2935</v>
      </c>
      <c r="C37" s="1282" t="s">
        <v>2936</v>
      </c>
      <c r="D37" s="1282" t="s">
        <v>2937</v>
      </c>
      <c r="E37" s="1282" t="s">
        <v>2938</v>
      </c>
      <c r="F37" s="1282" t="s">
        <v>2268</v>
      </c>
      <c r="G37" s="1310" t="s">
        <v>487</v>
      </c>
      <c r="H37" s="1311" t="s">
        <v>2270</v>
      </c>
      <c r="I37" s="1284" t="s">
        <v>2271</v>
      </c>
    </row>
    <row r="38" spans="1:9">
      <c r="A38" s="233">
        <v>1</v>
      </c>
      <c r="B38" s="101"/>
      <c r="C38" s="101"/>
      <c r="D38" s="390"/>
      <c r="E38" s="390"/>
      <c r="F38" s="274"/>
      <c r="G38" s="274"/>
      <c r="H38" s="388"/>
      <c r="I38" s="328">
        <f t="shared" ref="I38:I52" si="0">SUM(F38:H38)</f>
        <v>0</v>
      </c>
    </row>
    <row r="39" spans="1:9">
      <c r="A39" s="233">
        <v>2</v>
      </c>
      <c r="B39" s="1312"/>
      <c r="C39" s="1312"/>
      <c r="D39" s="390"/>
      <c r="E39" s="390"/>
      <c r="F39" s="390"/>
      <c r="G39" s="390"/>
      <c r="H39" s="391"/>
      <c r="I39" s="239">
        <f t="shared" si="0"/>
        <v>0</v>
      </c>
    </row>
    <row r="40" spans="1:9">
      <c r="A40" s="233">
        <v>3</v>
      </c>
      <c r="B40" s="101"/>
      <c r="C40" s="101"/>
      <c r="D40" s="390"/>
      <c r="E40" s="390"/>
      <c r="F40" s="390"/>
      <c r="G40" s="390"/>
      <c r="H40" s="391"/>
      <c r="I40" s="239">
        <f t="shared" si="0"/>
        <v>0</v>
      </c>
    </row>
    <row r="41" spans="1:9">
      <c r="A41" s="233">
        <v>4</v>
      </c>
      <c r="B41" s="101"/>
      <c r="C41" s="101"/>
      <c r="D41" s="390"/>
      <c r="E41" s="390"/>
      <c r="F41" s="390"/>
      <c r="G41" s="390"/>
      <c r="H41" s="391"/>
      <c r="I41" s="239">
        <f t="shared" si="0"/>
        <v>0</v>
      </c>
    </row>
    <row r="42" spans="1:9">
      <c r="A42" s="233">
        <v>5</v>
      </c>
      <c r="B42" s="101"/>
      <c r="C42" s="101"/>
      <c r="D42" s="390"/>
      <c r="E42" s="390"/>
      <c r="F42" s="390"/>
      <c r="G42" s="390"/>
      <c r="H42" s="391"/>
      <c r="I42" s="239">
        <f t="shared" si="0"/>
        <v>0</v>
      </c>
    </row>
    <row r="43" spans="1:9">
      <c r="A43" s="233">
        <v>6</v>
      </c>
      <c r="B43" s="101"/>
      <c r="C43" s="101"/>
      <c r="D43" s="390"/>
      <c r="E43" s="390"/>
      <c r="F43" s="390"/>
      <c r="G43" s="390"/>
      <c r="H43" s="391"/>
      <c r="I43" s="239">
        <f t="shared" si="0"/>
        <v>0</v>
      </c>
    </row>
    <row r="44" spans="1:9">
      <c r="A44" s="233">
        <v>7</v>
      </c>
      <c r="B44" s="101"/>
      <c r="C44" s="101"/>
      <c r="D44" s="101"/>
      <c r="E44" s="390"/>
      <c r="F44" s="390"/>
      <c r="G44" s="390"/>
      <c r="H44" s="391"/>
      <c r="I44" s="239">
        <f t="shared" si="0"/>
        <v>0</v>
      </c>
    </row>
    <row r="45" spans="1:9">
      <c r="A45" s="2597">
        <v>8</v>
      </c>
      <c r="B45" s="101"/>
      <c r="C45" s="101"/>
      <c r="D45" s="101"/>
      <c r="E45" s="390"/>
      <c r="F45" s="390"/>
      <c r="G45" s="390"/>
      <c r="H45" s="391"/>
      <c r="I45" s="239">
        <v>0</v>
      </c>
    </row>
    <row r="46" spans="1:9">
      <c r="A46" s="233">
        <v>9</v>
      </c>
      <c r="B46" s="101"/>
      <c r="C46" s="101"/>
      <c r="D46" s="390"/>
      <c r="E46" s="390"/>
      <c r="F46" s="390"/>
      <c r="G46" s="390"/>
      <c r="H46" s="391"/>
      <c r="I46" s="239">
        <f t="shared" si="0"/>
        <v>0</v>
      </c>
    </row>
    <row r="47" spans="1:9">
      <c r="A47" s="233">
        <v>10</v>
      </c>
      <c r="B47" s="101"/>
      <c r="C47" s="101"/>
      <c r="D47" s="390"/>
      <c r="E47" s="390"/>
      <c r="F47" s="390"/>
      <c r="G47" s="390"/>
      <c r="H47" s="391"/>
      <c r="I47" s="239">
        <f t="shared" si="0"/>
        <v>0</v>
      </c>
    </row>
    <row r="48" spans="1:9">
      <c r="A48" s="233">
        <v>11</v>
      </c>
      <c r="B48" s="101"/>
      <c r="C48" s="101"/>
      <c r="D48" s="390"/>
      <c r="E48" s="390"/>
      <c r="F48" s="390"/>
      <c r="G48" s="390"/>
      <c r="H48" s="391"/>
      <c r="I48" s="239">
        <f t="shared" si="0"/>
        <v>0</v>
      </c>
    </row>
    <row r="49" spans="1:9">
      <c r="A49" s="233">
        <v>12</v>
      </c>
      <c r="B49" s="101"/>
      <c r="C49" s="101"/>
      <c r="D49" s="390"/>
      <c r="E49" s="390"/>
      <c r="F49" s="390"/>
      <c r="G49" s="390"/>
      <c r="H49" s="391"/>
      <c r="I49" s="239">
        <f t="shared" si="0"/>
        <v>0</v>
      </c>
    </row>
    <row r="50" spans="1:9">
      <c r="A50" s="233">
        <v>13</v>
      </c>
      <c r="B50" s="101"/>
      <c r="C50" s="101"/>
      <c r="D50" s="390"/>
      <c r="E50" s="390"/>
      <c r="F50" s="390"/>
      <c r="G50" s="390"/>
      <c r="H50" s="391"/>
      <c r="I50" s="239">
        <f t="shared" si="0"/>
        <v>0</v>
      </c>
    </row>
    <row r="51" spans="1:9">
      <c r="A51" s="233">
        <v>14</v>
      </c>
      <c r="B51" s="101"/>
      <c r="C51" s="101"/>
      <c r="D51" s="390"/>
      <c r="E51" s="390"/>
      <c r="F51" s="390"/>
      <c r="G51" s="390"/>
      <c r="H51" s="391"/>
      <c r="I51" s="239">
        <f t="shared" si="0"/>
        <v>0</v>
      </c>
    </row>
    <row r="52" spans="1:9">
      <c r="A52" s="233">
        <v>15</v>
      </c>
      <c r="B52" s="101" t="s">
        <v>1153</v>
      </c>
      <c r="C52" s="101"/>
      <c r="D52" s="390"/>
      <c r="E52" s="390"/>
      <c r="F52" s="390"/>
      <c r="G52" s="390"/>
      <c r="H52" s="391"/>
      <c r="I52" s="239">
        <f t="shared" si="0"/>
        <v>0</v>
      </c>
    </row>
    <row r="53" spans="1:9">
      <c r="A53" s="233">
        <v>16</v>
      </c>
      <c r="B53" s="344" t="s">
        <v>2253</v>
      </c>
      <c r="C53" s="344"/>
      <c r="D53" s="390">
        <f t="shared" ref="D53:I53" si="1">SUM(D38:D52)</f>
        <v>0</v>
      </c>
      <c r="E53" s="390">
        <f t="shared" si="1"/>
        <v>0</v>
      </c>
      <c r="F53" s="274">
        <f t="shared" si="1"/>
        <v>0</v>
      </c>
      <c r="G53" s="274">
        <f t="shared" si="1"/>
        <v>0</v>
      </c>
      <c r="H53" s="274">
        <f t="shared" si="1"/>
        <v>0</v>
      </c>
      <c r="I53" s="1229">
        <f t="shared" si="1"/>
        <v>0</v>
      </c>
    </row>
    <row r="54" spans="1:9">
      <c r="A54" s="1313"/>
      <c r="B54" s="729"/>
      <c r="C54" s="729"/>
      <c r="D54" s="729"/>
      <c r="E54" s="729"/>
      <c r="F54" s="729"/>
      <c r="G54" s="729"/>
      <c r="H54" s="729"/>
      <c r="I54" s="1314"/>
    </row>
    <row r="55" spans="1:9">
      <c r="A55" s="760"/>
      <c r="I55" s="656"/>
    </row>
    <row r="56" spans="1:9">
      <c r="A56" s="760"/>
      <c r="I56" s="656"/>
    </row>
    <row r="57" spans="1:9">
      <c r="A57" s="760"/>
      <c r="I57" s="656"/>
    </row>
    <row r="58" spans="1:9">
      <c r="A58" s="760"/>
      <c r="I58" s="656"/>
    </row>
    <row r="59" spans="1:9">
      <c r="A59" s="760"/>
      <c r="I59" s="656"/>
    </row>
    <row r="60" spans="1:9" ht="15.75" thickBot="1">
      <c r="A60" s="772"/>
      <c r="B60" s="752"/>
      <c r="C60" s="752"/>
      <c r="D60" s="752"/>
      <c r="E60" s="752"/>
      <c r="F60" s="752"/>
      <c r="G60" s="752"/>
      <c r="H60" s="752"/>
      <c r="I60" s="773"/>
    </row>
    <row r="62" spans="1:9">
      <c r="A62" s="13" t="s">
        <v>4505</v>
      </c>
      <c r="F62" s="246"/>
      <c r="G62" s="16"/>
      <c r="H62" s="231"/>
      <c r="I62" s="16" t="s">
        <v>488</v>
      </c>
    </row>
    <row r="63" spans="1:9">
      <c r="A63" s="16" t="s">
        <v>489</v>
      </c>
      <c r="B63" s="709"/>
      <c r="C63" s="709"/>
      <c r="D63" s="709"/>
      <c r="E63" s="709"/>
      <c r="F63" s="709"/>
      <c r="G63" s="709"/>
      <c r="H63" s="709"/>
      <c r="I63" s="709"/>
    </row>
    <row r="64" spans="1:9" ht="15.75">
      <c r="A64" s="70" t="s">
        <v>401</v>
      </c>
      <c r="B64" s="709"/>
      <c r="C64" s="709"/>
      <c r="D64" s="709"/>
      <c r="E64" s="709"/>
      <c r="F64" s="709"/>
      <c r="G64" s="709"/>
      <c r="H64" s="709"/>
      <c r="I64" s="709"/>
    </row>
    <row r="66" spans="1:9" ht="16.5" thickBot="1">
      <c r="A66" s="765" t="str">
        <f>'Data Sheet'!$C$25</f>
        <v xml:space="preserve">Niagara Mohawk Power Corporation </v>
      </c>
      <c r="G66" s="756" t="str">
        <f>'Data Sheet'!$C$40</f>
        <v>April 30, 2025</v>
      </c>
      <c r="H66" t="str">
        <f>'Data Sheet'!$C$38</f>
        <v>December 31, 2024</v>
      </c>
    </row>
    <row r="67" spans="1:9">
      <c r="A67" s="31"/>
      <c r="B67" s="66"/>
      <c r="C67" s="66"/>
      <c r="D67" s="66"/>
      <c r="E67" s="66"/>
      <c r="F67" s="66"/>
      <c r="G67" s="66"/>
      <c r="H67" s="66"/>
      <c r="I67" s="67"/>
    </row>
    <row r="68" spans="1:9">
      <c r="A68" s="263" t="s">
        <v>1381</v>
      </c>
      <c r="B68" s="16"/>
      <c r="C68" s="16"/>
      <c r="D68" s="709"/>
      <c r="E68" s="16"/>
      <c r="F68" s="16"/>
      <c r="G68" s="16"/>
      <c r="H68" s="16"/>
      <c r="I68" s="69"/>
    </row>
    <row r="69" spans="1:9">
      <c r="A69" s="263" t="s">
        <v>1936</v>
      </c>
      <c r="B69" s="16"/>
      <c r="C69" s="16"/>
      <c r="D69" s="709"/>
      <c r="E69" s="16"/>
      <c r="F69" s="16"/>
      <c r="G69" s="16"/>
      <c r="H69" s="16"/>
      <c r="I69" s="69"/>
    </row>
    <row r="70" spans="1:9">
      <c r="A70" s="73"/>
      <c r="B70" s="76"/>
      <c r="C70" s="76"/>
      <c r="D70" s="76"/>
      <c r="E70" s="76"/>
      <c r="F70" s="76"/>
      <c r="G70" s="76"/>
      <c r="H70" s="76"/>
      <c r="I70" s="75"/>
    </row>
    <row r="71" spans="1:9">
      <c r="A71" s="311"/>
      <c r="B71" s="81"/>
      <c r="C71" s="1383"/>
      <c r="D71" s="87"/>
      <c r="E71" s="81"/>
      <c r="F71" s="87"/>
      <c r="G71" s="87"/>
      <c r="H71" s="87"/>
      <c r="I71" s="84"/>
    </row>
    <row r="72" spans="1:9">
      <c r="A72" s="79"/>
      <c r="B72" s="80"/>
      <c r="C72" s="1384"/>
      <c r="D72" s="13" t="s">
        <v>480</v>
      </c>
      <c r="E72" s="80"/>
      <c r="F72" s="16" t="s">
        <v>481</v>
      </c>
      <c r="G72" s="16"/>
      <c r="H72" s="16"/>
      <c r="I72" s="69"/>
    </row>
    <row r="73" spans="1:9">
      <c r="A73" s="79"/>
      <c r="B73" s="247" t="s">
        <v>482</v>
      </c>
      <c r="C73" s="1385"/>
      <c r="D73" s="76"/>
      <c r="E73" s="101"/>
      <c r="F73" s="76"/>
      <c r="G73" s="76"/>
      <c r="H73" s="76"/>
      <c r="I73" s="75"/>
    </row>
    <row r="74" spans="1:9">
      <c r="A74" s="79"/>
      <c r="B74" s="247" t="s">
        <v>483</v>
      </c>
      <c r="C74" s="1277" t="s">
        <v>3493</v>
      </c>
      <c r="D74" s="247" t="s">
        <v>3497</v>
      </c>
      <c r="E74" s="247" t="s">
        <v>3497</v>
      </c>
      <c r="F74" s="80" t="s">
        <v>3498</v>
      </c>
      <c r="G74" s="247" t="s">
        <v>3499</v>
      </c>
      <c r="H74" s="246" t="s">
        <v>3500</v>
      </c>
      <c r="I74" s="195" t="s">
        <v>484</v>
      </c>
    </row>
    <row r="75" spans="1:9">
      <c r="A75" s="232" t="s">
        <v>1686</v>
      </c>
      <c r="B75" s="247" t="s">
        <v>1356</v>
      </c>
      <c r="C75" s="1277" t="s">
        <v>3503</v>
      </c>
      <c r="D75" s="247" t="s">
        <v>1359</v>
      </c>
      <c r="E75" s="247" t="s">
        <v>1925</v>
      </c>
      <c r="F75" s="247" t="s">
        <v>3509</v>
      </c>
      <c r="G75" s="247" t="s">
        <v>3509</v>
      </c>
      <c r="H75" s="246" t="s">
        <v>485</v>
      </c>
      <c r="I75" s="327" t="s">
        <v>486</v>
      </c>
    </row>
    <row r="76" spans="1:9">
      <c r="A76" s="233" t="s">
        <v>1689</v>
      </c>
      <c r="B76" s="1282" t="s">
        <v>2935</v>
      </c>
      <c r="C76" s="1282" t="s">
        <v>2936</v>
      </c>
      <c r="D76" s="1282" t="s">
        <v>2937</v>
      </c>
      <c r="E76" s="1282" t="s">
        <v>2938</v>
      </c>
      <c r="F76" s="1282" t="s">
        <v>2268</v>
      </c>
      <c r="G76" s="1310" t="s">
        <v>487</v>
      </c>
      <c r="H76" s="1311" t="s">
        <v>2270</v>
      </c>
      <c r="I76" s="1284" t="s">
        <v>2271</v>
      </c>
    </row>
    <row r="77" spans="1:9">
      <c r="A77" s="233">
        <v>1</v>
      </c>
      <c r="B77" s="101"/>
      <c r="C77" s="101"/>
      <c r="D77" s="390"/>
      <c r="E77" s="390"/>
      <c r="F77" s="390"/>
      <c r="G77" s="390"/>
      <c r="H77" s="391"/>
      <c r="I77" s="239">
        <f t="shared" ref="I77:I124" si="2">SUM(F77:H77)</f>
        <v>0</v>
      </c>
    </row>
    <row r="78" spans="1:9">
      <c r="A78" s="233">
        <v>2</v>
      </c>
      <c r="B78" s="1312"/>
      <c r="C78" s="1312"/>
      <c r="D78" s="390"/>
      <c r="E78" s="390"/>
      <c r="F78" s="390"/>
      <c r="G78" s="390"/>
      <c r="H78" s="391"/>
      <c r="I78" s="239">
        <f t="shared" si="2"/>
        <v>0</v>
      </c>
    </row>
    <row r="79" spans="1:9">
      <c r="A79" s="233">
        <v>3</v>
      </c>
      <c r="B79" s="101"/>
      <c r="C79" s="101"/>
      <c r="D79" s="390"/>
      <c r="E79" s="390"/>
      <c r="F79" s="390"/>
      <c r="G79" s="390"/>
      <c r="H79" s="391"/>
      <c r="I79" s="239">
        <f t="shared" si="2"/>
        <v>0</v>
      </c>
    </row>
    <row r="80" spans="1:9">
      <c r="A80" s="233">
        <v>4</v>
      </c>
      <c r="B80" s="101"/>
      <c r="C80" s="101"/>
      <c r="D80" s="390"/>
      <c r="E80" s="390"/>
      <c r="F80" s="390"/>
      <c r="G80" s="390"/>
      <c r="H80" s="391"/>
      <c r="I80" s="239">
        <f t="shared" si="2"/>
        <v>0</v>
      </c>
    </row>
    <row r="81" spans="1:9">
      <c r="A81" s="233">
        <v>5</v>
      </c>
      <c r="B81" s="101"/>
      <c r="C81" s="101"/>
      <c r="D81" s="390"/>
      <c r="E81" s="390"/>
      <c r="F81" s="390"/>
      <c r="G81" s="390"/>
      <c r="H81" s="391"/>
      <c r="I81" s="239">
        <f t="shared" si="2"/>
        <v>0</v>
      </c>
    </row>
    <row r="82" spans="1:9">
      <c r="A82" s="233">
        <v>6</v>
      </c>
      <c r="B82" s="101"/>
      <c r="C82" s="101"/>
      <c r="D82" s="390"/>
      <c r="E82" s="390"/>
      <c r="F82" s="390"/>
      <c r="G82" s="390"/>
      <c r="H82" s="391"/>
      <c r="I82" s="239">
        <f t="shared" si="2"/>
        <v>0</v>
      </c>
    </row>
    <row r="83" spans="1:9">
      <c r="A83" s="233">
        <v>7</v>
      </c>
      <c r="B83" s="101"/>
      <c r="C83" s="101"/>
      <c r="D83" s="390"/>
      <c r="E83" s="390"/>
      <c r="F83" s="390"/>
      <c r="G83" s="390"/>
      <c r="H83" s="391"/>
      <c r="I83" s="239">
        <f t="shared" si="2"/>
        <v>0</v>
      </c>
    </row>
    <row r="84" spans="1:9">
      <c r="A84" s="233">
        <v>8</v>
      </c>
      <c r="B84" s="101"/>
      <c r="C84" s="101"/>
      <c r="D84" s="390"/>
      <c r="E84" s="390"/>
      <c r="F84" s="390"/>
      <c r="G84" s="390"/>
      <c r="H84" s="391"/>
      <c r="I84" s="239">
        <f t="shared" si="2"/>
        <v>0</v>
      </c>
    </row>
    <row r="85" spans="1:9">
      <c r="A85" s="233">
        <v>9</v>
      </c>
      <c r="B85" s="101"/>
      <c r="C85" s="101"/>
      <c r="D85" s="390"/>
      <c r="E85" s="390"/>
      <c r="F85" s="390"/>
      <c r="G85" s="390"/>
      <c r="H85" s="391"/>
      <c r="I85" s="239">
        <f t="shared" si="2"/>
        <v>0</v>
      </c>
    </row>
    <row r="86" spans="1:9">
      <c r="A86" s="233">
        <v>10</v>
      </c>
      <c r="B86" s="101"/>
      <c r="C86" s="101"/>
      <c r="D86" s="390"/>
      <c r="E86" s="390"/>
      <c r="F86" s="390"/>
      <c r="G86" s="390"/>
      <c r="H86" s="391"/>
      <c r="I86" s="239">
        <f t="shared" si="2"/>
        <v>0</v>
      </c>
    </row>
    <row r="87" spans="1:9">
      <c r="A87" s="233">
        <v>11</v>
      </c>
      <c r="B87" s="101"/>
      <c r="C87" s="101"/>
      <c r="D87" s="390"/>
      <c r="E87" s="390"/>
      <c r="F87" s="390"/>
      <c r="G87" s="390"/>
      <c r="H87" s="391"/>
      <c r="I87" s="239">
        <f t="shared" si="2"/>
        <v>0</v>
      </c>
    </row>
    <row r="88" spans="1:9">
      <c r="A88" s="233">
        <v>12</v>
      </c>
      <c r="B88" s="101"/>
      <c r="C88" s="101"/>
      <c r="D88" s="390"/>
      <c r="E88" s="390"/>
      <c r="F88" s="390"/>
      <c r="G88" s="390"/>
      <c r="H88" s="391"/>
      <c r="I88" s="239">
        <f t="shared" si="2"/>
        <v>0</v>
      </c>
    </row>
    <row r="89" spans="1:9">
      <c r="A89" s="233">
        <v>13</v>
      </c>
      <c r="B89" s="101"/>
      <c r="C89" s="101"/>
      <c r="D89" s="390"/>
      <c r="E89" s="390"/>
      <c r="F89" s="390"/>
      <c r="G89" s="390"/>
      <c r="H89" s="391"/>
      <c r="I89" s="239">
        <f t="shared" si="2"/>
        <v>0</v>
      </c>
    </row>
    <row r="90" spans="1:9">
      <c r="A90" s="233">
        <v>14</v>
      </c>
      <c r="B90" s="101"/>
      <c r="C90" s="101"/>
      <c r="D90" s="390"/>
      <c r="E90" s="390"/>
      <c r="F90" s="390"/>
      <c r="G90" s="390"/>
      <c r="H90" s="391"/>
      <c r="I90" s="239">
        <f t="shared" si="2"/>
        <v>0</v>
      </c>
    </row>
    <row r="91" spans="1:9">
      <c r="A91" s="233">
        <v>15</v>
      </c>
      <c r="B91" s="101"/>
      <c r="C91" s="101"/>
      <c r="D91" s="390"/>
      <c r="E91" s="390"/>
      <c r="F91" s="390"/>
      <c r="G91" s="390"/>
      <c r="H91" s="391"/>
      <c r="I91" s="239">
        <f t="shared" si="2"/>
        <v>0</v>
      </c>
    </row>
    <row r="92" spans="1:9">
      <c r="A92" s="233">
        <v>16</v>
      </c>
      <c r="B92" s="101"/>
      <c r="C92" s="101"/>
      <c r="D92" s="390"/>
      <c r="E92" s="390"/>
      <c r="F92" s="390"/>
      <c r="G92" s="390"/>
      <c r="H92" s="391"/>
      <c r="I92" s="239">
        <f t="shared" si="2"/>
        <v>0</v>
      </c>
    </row>
    <row r="93" spans="1:9">
      <c r="A93" s="233">
        <v>17</v>
      </c>
      <c r="B93" s="101"/>
      <c r="C93" s="101"/>
      <c r="D93" s="390"/>
      <c r="E93" s="390"/>
      <c r="F93" s="390"/>
      <c r="G93" s="390"/>
      <c r="H93" s="391"/>
      <c r="I93" s="239">
        <f t="shared" si="2"/>
        <v>0</v>
      </c>
    </row>
    <row r="94" spans="1:9">
      <c r="A94" s="233">
        <v>18</v>
      </c>
      <c r="B94" s="101"/>
      <c r="C94" s="101"/>
      <c r="D94" s="390"/>
      <c r="E94" s="390"/>
      <c r="F94" s="390"/>
      <c r="G94" s="390"/>
      <c r="H94" s="391"/>
      <c r="I94" s="239">
        <f t="shared" si="2"/>
        <v>0</v>
      </c>
    </row>
    <row r="95" spans="1:9">
      <c r="A95" s="233">
        <v>19</v>
      </c>
      <c r="B95" s="101"/>
      <c r="C95" s="101"/>
      <c r="D95" s="390"/>
      <c r="E95" s="390"/>
      <c r="F95" s="390"/>
      <c r="G95" s="390"/>
      <c r="H95" s="391"/>
      <c r="I95" s="239">
        <f t="shared" si="2"/>
        <v>0</v>
      </c>
    </row>
    <row r="96" spans="1:9">
      <c r="A96" s="233">
        <v>20</v>
      </c>
      <c r="B96" s="101"/>
      <c r="C96" s="101"/>
      <c r="D96" s="390"/>
      <c r="E96" s="390"/>
      <c r="F96" s="390"/>
      <c r="G96" s="390"/>
      <c r="H96" s="391"/>
      <c r="I96" s="239">
        <f t="shared" si="2"/>
        <v>0</v>
      </c>
    </row>
    <row r="97" spans="1:9">
      <c r="A97" s="233">
        <v>21</v>
      </c>
      <c r="B97" s="101"/>
      <c r="C97" s="101"/>
      <c r="D97" s="390"/>
      <c r="E97" s="390"/>
      <c r="F97" s="390"/>
      <c r="G97" s="390"/>
      <c r="H97" s="391"/>
      <c r="I97" s="239">
        <f t="shared" si="2"/>
        <v>0</v>
      </c>
    </row>
    <row r="98" spans="1:9">
      <c r="A98" s="233">
        <v>22</v>
      </c>
      <c r="B98" s="101"/>
      <c r="C98" s="101"/>
      <c r="D98" s="390"/>
      <c r="E98" s="390"/>
      <c r="F98" s="390"/>
      <c r="G98" s="390"/>
      <c r="H98" s="391"/>
      <c r="I98" s="239">
        <f t="shared" si="2"/>
        <v>0</v>
      </c>
    </row>
    <row r="99" spans="1:9">
      <c r="A99" s="233">
        <v>23</v>
      </c>
      <c r="B99" s="101"/>
      <c r="C99" s="101"/>
      <c r="D99" s="390"/>
      <c r="E99" s="390"/>
      <c r="F99" s="390"/>
      <c r="G99" s="390"/>
      <c r="H99" s="391"/>
      <c r="I99" s="239">
        <f t="shared" si="2"/>
        <v>0</v>
      </c>
    </row>
    <row r="100" spans="1:9">
      <c r="A100" s="233">
        <v>24</v>
      </c>
      <c r="B100" s="101"/>
      <c r="C100" s="101"/>
      <c r="D100" s="390"/>
      <c r="E100" s="390"/>
      <c r="F100" s="390"/>
      <c r="G100" s="390"/>
      <c r="H100" s="391"/>
      <c r="I100" s="239">
        <f t="shared" si="2"/>
        <v>0</v>
      </c>
    </row>
    <row r="101" spans="1:9">
      <c r="A101" s="233">
        <v>25</v>
      </c>
      <c r="B101" s="101"/>
      <c r="C101" s="101"/>
      <c r="D101" s="390"/>
      <c r="E101" s="390"/>
      <c r="F101" s="390"/>
      <c r="G101" s="390"/>
      <c r="H101" s="391"/>
      <c r="I101" s="239">
        <f t="shared" si="2"/>
        <v>0</v>
      </c>
    </row>
    <row r="102" spans="1:9">
      <c r="A102" s="233">
        <v>26</v>
      </c>
      <c r="B102" s="101"/>
      <c r="C102" s="101"/>
      <c r="D102" s="390"/>
      <c r="E102" s="390"/>
      <c r="F102" s="390"/>
      <c r="G102" s="390"/>
      <c r="H102" s="391"/>
      <c r="I102" s="239">
        <f t="shared" si="2"/>
        <v>0</v>
      </c>
    </row>
    <row r="103" spans="1:9">
      <c r="A103" s="233">
        <v>27</v>
      </c>
      <c r="B103" s="101"/>
      <c r="C103" s="101"/>
      <c r="D103" s="390"/>
      <c r="E103" s="390"/>
      <c r="F103" s="390"/>
      <c r="G103" s="390"/>
      <c r="H103" s="391"/>
      <c r="I103" s="239">
        <f t="shared" si="2"/>
        <v>0</v>
      </c>
    </row>
    <row r="104" spans="1:9">
      <c r="A104" s="233">
        <v>28</v>
      </c>
      <c r="B104" s="101"/>
      <c r="C104" s="101"/>
      <c r="D104" s="390"/>
      <c r="E104" s="390"/>
      <c r="F104" s="390"/>
      <c r="G104" s="390"/>
      <c r="H104" s="391"/>
      <c r="I104" s="239">
        <f t="shared" si="2"/>
        <v>0</v>
      </c>
    </row>
    <row r="105" spans="1:9">
      <c r="A105" s="233">
        <v>29</v>
      </c>
      <c r="B105" s="101"/>
      <c r="C105" s="101"/>
      <c r="D105" s="390"/>
      <c r="E105" s="390"/>
      <c r="F105" s="390"/>
      <c r="G105" s="390"/>
      <c r="H105" s="391"/>
      <c r="I105" s="239">
        <f t="shared" si="2"/>
        <v>0</v>
      </c>
    </row>
    <row r="106" spans="1:9">
      <c r="A106" s="233">
        <v>30</v>
      </c>
      <c r="B106" s="101"/>
      <c r="C106" s="101"/>
      <c r="D106" s="390"/>
      <c r="E106" s="390"/>
      <c r="F106" s="390"/>
      <c r="G106" s="390"/>
      <c r="H106" s="391"/>
      <c r="I106" s="239">
        <f t="shared" si="2"/>
        <v>0</v>
      </c>
    </row>
    <row r="107" spans="1:9">
      <c r="A107" s="233">
        <v>31</v>
      </c>
      <c r="B107" s="101"/>
      <c r="C107" s="101"/>
      <c r="D107" s="390"/>
      <c r="E107" s="390"/>
      <c r="F107" s="390"/>
      <c r="G107" s="390"/>
      <c r="H107" s="391"/>
      <c r="I107" s="239">
        <f t="shared" si="2"/>
        <v>0</v>
      </c>
    </row>
    <row r="108" spans="1:9">
      <c r="A108" s="233">
        <v>32</v>
      </c>
      <c r="B108" s="101"/>
      <c r="C108" s="101"/>
      <c r="D108" s="390"/>
      <c r="E108" s="390"/>
      <c r="F108" s="390"/>
      <c r="G108" s="390"/>
      <c r="H108" s="391"/>
      <c r="I108" s="239">
        <f t="shared" si="2"/>
        <v>0</v>
      </c>
    </row>
    <row r="109" spans="1:9">
      <c r="A109" s="233">
        <v>33</v>
      </c>
      <c r="B109" s="101"/>
      <c r="C109" s="101"/>
      <c r="D109" s="390"/>
      <c r="E109" s="390"/>
      <c r="F109" s="390"/>
      <c r="G109" s="390"/>
      <c r="H109" s="391"/>
      <c r="I109" s="239">
        <f t="shared" si="2"/>
        <v>0</v>
      </c>
    </row>
    <row r="110" spans="1:9">
      <c r="A110" s="233">
        <v>34</v>
      </c>
      <c r="B110" s="101"/>
      <c r="C110" s="101"/>
      <c r="D110" s="390"/>
      <c r="E110" s="390"/>
      <c r="F110" s="390"/>
      <c r="G110" s="390"/>
      <c r="H110" s="391"/>
      <c r="I110" s="239">
        <f t="shared" si="2"/>
        <v>0</v>
      </c>
    </row>
    <row r="111" spans="1:9">
      <c r="A111" s="233">
        <v>35</v>
      </c>
      <c r="B111" s="101"/>
      <c r="C111" s="101"/>
      <c r="D111" s="390"/>
      <c r="E111" s="390"/>
      <c r="F111" s="390"/>
      <c r="G111" s="390"/>
      <c r="H111" s="391"/>
      <c r="I111" s="239">
        <f t="shared" si="2"/>
        <v>0</v>
      </c>
    </row>
    <row r="112" spans="1:9">
      <c r="A112" s="233">
        <v>36</v>
      </c>
      <c r="B112" s="101"/>
      <c r="C112" s="101"/>
      <c r="D112" s="390"/>
      <c r="E112" s="390"/>
      <c r="F112" s="390"/>
      <c r="G112" s="390"/>
      <c r="H112" s="391"/>
      <c r="I112" s="239">
        <f t="shared" si="2"/>
        <v>0</v>
      </c>
    </row>
    <row r="113" spans="1:9">
      <c r="A113" s="233">
        <v>37</v>
      </c>
      <c r="B113" s="101"/>
      <c r="C113" s="101"/>
      <c r="D113" s="390"/>
      <c r="E113" s="390"/>
      <c r="F113" s="390"/>
      <c r="G113" s="390"/>
      <c r="H113" s="391"/>
      <c r="I113" s="239">
        <f t="shared" si="2"/>
        <v>0</v>
      </c>
    </row>
    <row r="114" spans="1:9">
      <c r="A114" s="233">
        <v>38</v>
      </c>
      <c r="B114" s="101"/>
      <c r="C114" s="101"/>
      <c r="D114" s="390"/>
      <c r="E114" s="390"/>
      <c r="F114" s="390"/>
      <c r="G114" s="390"/>
      <c r="H114" s="391"/>
      <c r="I114" s="239">
        <f t="shared" si="2"/>
        <v>0</v>
      </c>
    </row>
    <row r="115" spans="1:9">
      <c r="A115" s="233">
        <v>39</v>
      </c>
      <c r="B115" s="101"/>
      <c r="C115" s="101"/>
      <c r="D115" s="390"/>
      <c r="E115" s="390"/>
      <c r="F115" s="390"/>
      <c r="G115" s="390"/>
      <c r="H115" s="391"/>
      <c r="I115" s="239">
        <f t="shared" si="2"/>
        <v>0</v>
      </c>
    </row>
    <row r="116" spans="1:9">
      <c r="A116" s="233">
        <v>40</v>
      </c>
      <c r="B116" s="101"/>
      <c r="C116" s="101"/>
      <c r="D116" s="390"/>
      <c r="E116" s="390"/>
      <c r="F116" s="390"/>
      <c r="G116" s="390"/>
      <c r="H116" s="391"/>
      <c r="I116" s="239">
        <f t="shared" si="2"/>
        <v>0</v>
      </c>
    </row>
    <row r="117" spans="1:9">
      <c r="A117" s="233">
        <v>41</v>
      </c>
      <c r="B117" s="101"/>
      <c r="C117" s="101"/>
      <c r="D117" s="390"/>
      <c r="E117" s="390"/>
      <c r="F117" s="390"/>
      <c r="G117" s="390"/>
      <c r="H117" s="391"/>
      <c r="I117" s="239">
        <f t="shared" si="2"/>
        <v>0</v>
      </c>
    </row>
    <row r="118" spans="1:9">
      <c r="A118" s="233">
        <v>42</v>
      </c>
      <c r="B118" s="101"/>
      <c r="C118" s="101"/>
      <c r="D118" s="390"/>
      <c r="E118" s="390"/>
      <c r="F118" s="390"/>
      <c r="G118" s="390"/>
      <c r="H118" s="391"/>
      <c r="I118" s="239">
        <f t="shared" si="2"/>
        <v>0</v>
      </c>
    </row>
    <row r="119" spans="1:9">
      <c r="A119" s="233">
        <v>43</v>
      </c>
      <c r="B119" s="101"/>
      <c r="C119" s="101"/>
      <c r="D119" s="390"/>
      <c r="E119" s="390"/>
      <c r="F119" s="390"/>
      <c r="G119" s="390"/>
      <c r="H119" s="391"/>
      <c r="I119" s="239">
        <f t="shared" si="2"/>
        <v>0</v>
      </c>
    </row>
    <row r="120" spans="1:9">
      <c r="A120" s="233">
        <v>44</v>
      </c>
      <c r="B120" s="101"/>
      <c r="C120" s="101"/>
      <c r="D120" s="390"/>
      <c r="E120" s="390"/>
      <c r="F120" s="390"/>
      <c r="G120" s="390"/>
      <c r="H120" s="391"/>
      <c r="I120" s="239">
        <f t="shared" si="2"/>
        <v>0</v>
      </c>
    </row>
    <row r="121" spans="1:9">
      <c r="A121" s="233">
        <v>45</v>
      </c>
      <c r="B121" s="101"/>
      <c r="C121" s="101"/>
      <c r="D121" s="390"/>
      <c r="E121" s="390"/>
      <c r="F121" s="390"/>
      <c r="G121" s="390"/>
      <c r="H121" s="391"/>
      <c r="I121" s="239">
        <f t="shared" si="2"/>
        <v>0</v>
      </c>
    </row>
    <row r="122" spans="1:9">
      <c r="A122" s="233">
        <v>46</v>
      </c>
      <c r="B122" s="101"/>
      <c r="C122" s="101"/>
      <c r="D122" s="390"/>
      <c r="E122" s="390"/>
      <c r="F122" s="390"/>
      <c r="G122" s="390"/>
      <c r="H122" s="391"/>
      <c r="I122" s="239">
        <f t="shared" si="2"/>
        <v>0</v>
      </c>
    </row>
    <row r="123" spans="1:9">
      <c r="A123" s="233">
        <v>47</v>
      </c>
      <c r="B123" s="101"/>
      <c r="C123" s="101"/>
      <c r="D123" s="390"/>
      <c r="E123" s="390"/>
      <c r="F123" s="390"/>
      <c r="G123" s="390"/>
      <c r="H123" s="391"/>
      <c r="I123" s="239">
        <f t="shared" si="2"/>
        <v>0</v>
      </c>
    </row>
    <row r="124" spans="1:9">
      <c r="A124" s="233">
        <v>48</v>
      </c>
      <c r="B124" s="101"/>
      <c r="C124" s="101"/>
      <c r="D124" s="390"/>
      <c r="E124" s="390"/>
      <c r="F124" s="390"/>
      <c r="G124" s="390"/>
      <c r="H124" s="391"/>
      <c r="I124" s="239">
        <f t="shared" si="2"/>
        <v>0</v>
      </c>
    </row>
    <row r="125" spans="1:9" ht="15.75" thickBot="1">
      <c r="A125" s="240">
        <v>49</v>
      </c>
      <c r="B125" s="1258" t="s">
        <v>2253</v>
      </c>
      <c r="C125" s="1258"/>
      <c r="D125" s="1259">
        <f t="shared" ref="D125:I125" si="3">SUM(D77:D124)</f>
        <v>0</v>
      </c>
      <c r="E125" s="1259">
        <f t="shared" si="3"/>
        <v>0</v>
      </c>
      <c r="F125" s="1259">
        <f t="shared" si="3"/>
        <v>0</v>
      </c>
      <c r="G125" s="1259">
        <f t="shared" si="3"/>
        <v>0</v>
      </c>
      <c r="H125" s="1259">
        <f t="shared" si="3"/>
        <v>0</v>
      </c>
      <c r="I125" s="286">
        <f t="shared" si="3"/>
        <v>0</v>
      </c>
    </row>
    <row r="126" spans="1:9">
      <c r="A126" s="1962" t="s">
        <v>4505</v>
      </c>
      <c r="B126" s="2316"/>
      <c r="C126" s="2316"/>
      <c r="D126" s="2316"/>
      <c r="E126" s="2401"/>
    </row>
    <row r="127" spans="1:9">
      <c r="A127" s="2579" t="s">
        <v>490</v>
      </c>
      <c r="B127" s="709"/>
      <c r="C127" s="709"/>
      <c r="D127" s="709"/>
      <c r="E127" s="2688"/>
      <c r="F127" s="709"/>
      <c r="G127" s="709"/>
      <c r="H127" s="709"/>
      <c r="I127" s="709"/>
    </row>
    <row r="128" spans="1:9">
      <c r="A128" s="2450"/>
      <c r="E128" s="2683"/>
    </row>
    <row r="129" spans="1:6">
      <c r="A129" s="2450"/>
      <c r="E129" s="2683"/>
    </row>
    <row r="130" spans="1:6">
      <c r="A130" s="2450"/>
      <c r="E130" s="2683"/>
    </row>
    <row r="131" spans="1:6">
      <c r="A131" s="2450"/>
      <c r="E131" s="2683"/>
    </row>
    <row r="132" spans="1:6">
      <c r="A132" s="2450"/>
      <c r="C132" s="1184"/>
      <c r="D132" s="1184"/>
      <c r="E132" s="2683"/>
    </row>
    <row r="133" spans="1:6">
      <c r="A133" s="2450"/>
      <c r="C133" s="2842"/>
      <c r="D133" s="2842"/>
      <c r="E133" s="2683"/>
    </row>
    <row r="134" spans="1:6">
      <c r="A134" s="2450"/>
      <c r="C134" s="2842"/>
      <c r="D134" s="2842"/>
      <c r="E134" s="2683"/>
    </row>
    <row r="135" spans="1:6">
      <c r="A135" s="2450"/>
      <c r="C135" s="2842"/>
      <c r="D135" s="2842"/>
      <c r="E135" s="2683"/>
    </row>
    <row r="136" spans="1:6">
      <c r="A136" s="2450"/>
      <c r="C136" s="2842"/>
      <c r="D136" s="2842"/>
      <c r="E136" s="2683"/>
      <c r="F136" s="2683"/>
    </row>
    <row r="137" spans="1:6">
      <c r="A137" s="2450"/>
      <c r="C137" s="2842"/>
      <c r="D137" s="2842"/>
      <c r="E137" s="2683"/>
      <c r="F137" s="2683"/>
    </row>
    <row r="138" spans="1:6">
      <c r="A138" s="2450"/>
      <c r="C138" s="2842"/>
      <c r="D138" s="2842"/>
      <c r="E138" s="2683"/>
      <c r="F138" s="2683"/>
    </row>
    <row r="139" spans="1:6">
      <c r="A139" s="2450"/>
      <c r="C139" s="2842"/>
      <c r="D139" s="2842"/>
      <c r="E139" s="2683"/>
      <c r="F139" s="2683"/>
    </row>
    <row r="140" spans="1:6">
      <c r="A140" s="2450"/>
      <c r="C140" s="2842"/>
      <c r="D140" s="2842"/>
      <c r="E140" s="2683"/>
      <c r="F140" s="2683"/>
    </row>
    <row r="141" spans="1:6">
      <c r="A141" s="2450"/>
      <c r="C141" s="2842"/>
      <c r="D141" s="2842"/>
      <c r="E141" s="2683"/>
      <c r="F141" s="2683"/>
    </row>
    <row r="142" spans="1:6">
      <c r="A142" s="2450"/>
      <c r="C142" s="2842"/>
      <c r="D142" s="2842"/>
      <c r="E142" s="2683"/>
      <c r="F142" s="2683"/>
    </row>
    <row r="143" spans="1:6">
      <c r="A143" s="2450"/>
      <c r="C143" s="2842"/>
      <c r="D143" s="2842"/>
      <c r="E143" s="2683"/>
      <c r="F143" s="2683"/>
    </row>
    <row r="144" spans="1:6">
      <c r="A144" s="2450"/>
      <c r="C144" s="2842"/>
      <c r="D144" s="2842"/>
      <c r="E144" s="2683"/>
      <c r="F144" s="2683"/>
    </row>
    <row r="145" spans="1:6">
      <c r="A145" s="2450"/>
      <c r="C145" s="2842"/>
      <c r="D145" s="2842"/>
      <c r="E145" s="2683"/>
      <c r="F145" s="2683"/>
    </row>
    <row r="146" spans="1:6">
      <c r="A146" s="2450"/>
      <c r="C146" s="2842"/>
      <c r="D146" s="2842"/>
      <c r="E146" s="2683"/>
      <c r="F146" s="2683"/>
    </row>
    <row r="147" spans="1:6">
      <c r="A147" s="2450"/>
      <c r="C147" s="2842"/>
      <c r="D147" s="2842"/>
      <c r="E147" s="2683"/>
      <c r="F147" s="2683"/>
    </row>
    <row r="148" spans="1:6">
      <c r="A148" s="2450"/>
      <c r="C148" s="2842"/>
      <c r="D148" s="2842"/>
      <c r="E148" s="2683"/>
      <c r="F148" s="2683"/>
    </row>
    <row r="149" spans="1:6">
      <c r="A149" s="2450"/>
      <c r="C149" s="2842"/>
      <c r="D149" s="2842"/>
      <c r="E149" s="2683"/>
      <c r="F149" s="2683"/>
    </row>
    <row r="150" spans="1:6">
      <c r="A150" s="2450"/>
      <c r="C150" s="2842"/>
      <c r="D150" s="2842"/>
      <c r="E150" s="2683"/>
      <c r="F150" s="2683"/>
    </row>
    <row r="151" spans="1:6">
      <c r="A151" s="2450"/>
      <c r="C151" s="2842"/>
      <c r="D151" s="2842"/>
      <c r="E151" s="2683"/>
      <c r="F151" s="2683"/>
    </row>
    <row r="152" spans="1:6">
      <c r="A152" s="2450"/>
      <c r="C152" s="2842"/>
      <c r="D152" s="2842"/>
      <c r="E152" s="2683"/>
      <c r="F152" s="2683"/>
    </row>
    <row r="153" spans="1:6">
      <c r="A153" s="2450"/>
      <c r="C153" s="2842"/>
      <c r="D153" s="2842"/>
      <c r="E153" s="2683"/>
      <c r="F153" s="2683"/>
    </row>
    <row r="154" spans="1:6">
      <c r="A154" s="2450"/>
      <c r="C154" s="2842"/>
      <c r="D154" s="2842"/>
      <c r="E154" s="2683"/>
      <c r="F154" s="2683"/>
    </row>
    <row r="155" spans="1:6">
      <c r="A155" s="2450"/>
      <c r="C155" s="2842"/>
      <c r="D155" s="2842"/>
      <c r="E155" s="2683"/>
      <c r="F155" s="2683"/>
    </row>
    <row r="156" spans="1:6">
      <c r="A156" s="2450"/>
      <c r="C156" s="2842"/>
      <c r="D156" s="2842"/>
      <c r="E156" s="2683"/>
      <c r="F156" s="2683"/>
    </row>
    <row r="157" spans="1:6">
      <c r="A157" s="2450"/>
      <c r="C157" s="2842"/>
      <c r="D157" s="2842"/>
      <c r="E157" s="2683"/>
      <c r="F157" s="2683"/>
    </row>
    <row r="158" spans="1:6">
      <c r="A158" s="2450"/>
      <c r="C158" s="2842"/>
      <c r="D158" s="2842"/>
      <c r="E158" s="2683"/>
      <c r="F158" s="2683"/>
    </row>
    <row r="159" spans="1:6">
      <c r="A159" s="2450"/>
      <c r="C159" s="2842"/>
      <c r="D159" s="2842"/>
      <c r="E159" s="2683"/>
      <c r="F159" s="2683"/>
    </row>
    <row r="160" spans="1:6">
      <c r="A160" s="2450"/>
      <c r="C160" s="2842"/>
      <c r="D160" s="2842"/>
      <c r="E160" s="2683"/>
      <c r="F160" s="2683"/>
    </row>
    <row r="161" spans="1:6">
      <c r="A161" s="2450"/>
      <c r="C161" s="2842"/>
      <c r="D161" s="2842"/>
      <c r="E161" s="2683"/>
      <c r="F161" s="2683"/>
    </row>
    <row r="162" spans="1:6">
      <c r="A162" s="2450"/>
      <c r="C162" s="2842"/>
      <c r="D162" s="2842"/>
      <c r="E162" s="2683"/>
      <c r="F162" s="2683"/>
    </row>
    <row r="163" spans="1:6">
      <c r="A163" s="2450"/>
      <c r="C163" s="2842"/>
      <c r="D163" s="2842"/>
      <c r="E163" s="2683"/>
      <c r="F163" s="2683"/>
    </row>
    <row r="164" spans="1:6">
      <c r="A164" s="2450"/>
      <c r="C164" s="2842"/>
      <c r="D164" s="2842"/>
      <c r="E164" s="2683"/>
      <c r="F164" s="2683"/>
    </row>
    <row r="165" spans="1:6">
      <c r="A165" s="2450"/>
      <c r="C165" s="2842"/>
      <c r="D165" s="2842"/>
      <c r="E165" s="2683"/>
      <c r="F165" s="2683"/>
    </row>
    <row r="166" spans="1:6">
      <c r="A166" s="2450"/>
      <c r="C166" s="2842"/>
      <c r="D166" s="2842"/>
      <c r="E166" s="2683"/>
      <c r="F166" s="2683"/>
    </row>
    <row r="167" spans="1:6">
      <c r="A167" s="2450"/>
      <c r="C167" s="2842"/>
      <c r="D167" s="2842"/>
      <c r="E167" s="2683"/>
      <c r="F167" s="2683"/>
    </row>
    <row r="168" spans="1:6">
      <c r="A168" s="2450"/>
      <c r="C168" s="2842"/>
      <c r="D168" s="2842"/>
      <c r="E168" s="2683"/>
      <c r="F168" s="2683"/>
    </row>
    <row r="169" spans="1:6">
      <c r="A169" s="2450"/>
      <c r="C169" s="2842"/>
      <c r="D169" s="2842"/>
      <c r="E169" s="2683"/>
      <c r="F169" s="2683"/>
    </row>
    <row r="170" spans="1:6">
      <c r="A170" s="2450"/>
      <c r="C170" s="2842"/>
      <c r="D170" s="2842"/>
      <c r="E170" s="2683"/>
      <c r="F170" s="2683"/>
    </row>
    <row r="171" spans="1:6">
      <c r="A171" s="2450"/>
      <c r="C171" s="2842"/>
      <c r="D171" s="2842"/>
      <c r="E171" s="2683"/>
      <c r="F171" s="2683"/>
    </row>
    <row r="172" spans="1:6">
      <c r="A172" s="2450"/>
      <c r="C172" s="2842"/>
      <c r="D172" s="2842"/>
      <c r="E172" s="2683"/>
      <c r="F172" s="2683"/>
    </row>
    <row r="173" spans="1:6">
      <c r="A173" s="2450"/>
      <c r="C173" s="2842"/>
      <c r="D173" s="2842"/>
      <c r="E173" s="2683"/>
      <c r="F173" s="2683"/>
    </row>
    <row r="174" spans="1:6">
      <c r="A174" s="2450"/>
      <c r="C174" s="2842"/>
      <c r="D174" s="2842"/>
      <c r="E174" s="2683"/>
      <c r="F174" s="2683"/>
    </row>
    <row r="175" spans="1:6">
      <c r="A175" s="2450"/>
      <c r="C175" s="2842"/>
      <c r="D175" s="2842"/>
      <c r="E175" s="2683"/>
      <c r="F175" s="2683"/>
    </row>
    <row r="176" spans="1:6">
      <c r="A176" s="2450"/>
      <c r="C176" s="2842"/>
      <c r="D176" s="2842"/>
      <c r="E176" s="2683"/>
      <c r="F176" s="2683"/>
    </row>
    <row r="177" spans="1:6">
      <c r="A177" s="2450"/>
      <c r="C177" s="2842"/>
      <c r="D177" s="2842"/>
      <c r="E177" s="2683"/>
      <c r="F177" s="2683"/>
    </row>
    <row r="178" spans="1:6">
      <c r="A178" s="2450"/>
      <c r="C178" s="2842"/>
      <c r="D178" s="2842"/>
      <c r="E178" s="2683"/>
      <c r="F178" s="2683"/>
    </row>
    <row r="179" spans="1:6">
      <c r="A179" s="2450"/>
      <c r="C179" s="1923"/>
      <c r="D179" s="1923"/>
      <c r="E179" s="2683"/>
      <c r="F179" s="2683"/>
    </row>
    <row r="180" spans="1:6">
      <c r="A180" s="2450"/>
      <c r="E180" s="2683"/>
      <c r="F180" s="2683"/>
    </row>
    <row r="181" spans="1:6" ht="15.75" thickBot="1">
      <c r="A181" s="2684"/>
      <c r="B181" s="2701"/>
      <c r="C181" s="2701"/>
      <c r="D181" s="2701"/>
      <c r="E181" s="2686"/>
      <c r="F181" s="2683"/>
    </row>
    <row r="182" spans="1:6">
      <c r="A182" s="2682"/>
      <c r="F182" s="2683"/>
    </row>
    <row r="183" spans="1:6">
      <c r="A183" s="2682"/>
      <c r="F183" s="2683"/>
    </row>
    <row r="184" spans="1:6">
      <c r="A184" s="2682"/>
      <c r="F184" s="2683"/>
    </row>
    <row r="185" spans="1:6">
      <c r="A185" s="2682"/>
      <c r="F185" s="2683"/>
    </row>
    <row r="186" spans="1:6">
      <c r="A186" s="2682"/>
      <c r="F186" s="2683"/>
    </row>
    <row r="187" spans="1:6">
      <c r="A187" s="2682"/>
      <c r="F187" s="2683"/>
    </row>
    <row r="188" spans="1:6">
      <c r="A188" s="2682"/>
      <c r="F188" s="2683"/>
    </row>
    <row r="189" spans="1:6">
      <c r="A189" s="2682"/>
      <c r="F189" s="2683"/>
    </row>
    <row r="190" spans="1:6">
      <c r="A190" s="2682"/>
      <c r="F190" s="2683"/>
    </row>
    <row r="191" spans="1:6">
      <c r="A191" s="2682"/>
      <c r="F191" s="2683"/>
    </row>
    <row r="192" spans="1:6">
      <c r="A192" s="2682"/>
      <c r="F192" s="2683"/>
    </row>
    <row r="193" spans="1:6">
      <c r="A193" s="2682"/>
      <c r="F193" s="2683"/>
    </row>
    <row r="194" spans="1:6">
      <c r="A194" s="2682"/>
      <c r="F194" s="2683"/>
    </row>
    <row r="195" spans="1:6">
      <c r="A195" s="2682"/>
      <c r="F195" s="2683"/>
    </row>
    <row r="196" spans="1:6">
      <c r="A196" s="2682"/>
      <c r="F196" s="2683"/>
    </row>
    <row r="197" spans="1:6">
      <c r="A197" s="2682"/>
      <c r="F197" s="2683"/>
    </row>
    <row r="198" spans="1:6">
      <c r="A198" s="2682"/>
      <c r="F198" s="2683"/>
    </row>
    <row r="199" spans="1:6">
      <c r="A199" s="2682"/>
      <c r="F199" s="2683"/>
    </row>
    <row r="200" spans="1:6" ht="15.75" thickBot="1">
      <c r="A200" s="2684"/>
      <c r="B200" s="2701"/>
      <c r="C200" s="2701"/>
      <c r="D200" s="2701"/>
      <c r="E200" s="2701"/>
      <c r="F200" s="2686"/>
    </row>
  </sheetData>
  <printOptions horizontalCentered="1" verticalCentered="1"/>
  <pageMargins left="0.25" right="0" top="0" bottom="0" header="0" footer="0"/>
  <pageSetup scale="70" fitToHeight="2" orientation="portrait" r:id="rId1"/>
  <headerFooter alignWithMargins="0"/>
  <rowBreaks count="1" manualBreakCount="1">
    <brk id="65" max="16383" man="1"/>
  </rowBreaks>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pageSetUpPr fitToPage="1"/>
  </sheetPr>
  <dimension ref="A1:F200"/>
  <sheetViews>
    <sheetView view="pageBreakPreview" zoomScale="60" zoomScaleNormal="100" workbookViewId="0">
      <selection activeCell="B40" sqref="B40"/>
    </sheetView>
  </sheetViews>
  <sheetFormatPr defaultColWidth="9.6640625" defaultRowHeight="15"/>
  <cols>
    <col min="1" max="1" width="4.6640625" style="13" customWidth="1"/>
    <col min="2" max="2" width="7" style="13" customWidth="1"/>
    <col min="3" max="3" width="64" style="13" customWidth="1"/>
    <col min="4" max="4" width="6.6640625" style="13" customWidth="1"/>
    <col min="5" max="16384" width="9.6640625" style="13"/>
  </cols>
  <sheetData>
    <row r="1" spans="1:4" ht="22.5" customHeight="1" thickBot="1">
      <c r="A1" s="1488" t="str">
        <f>'Data Sheet'!A66</f>
        <v xml:space="preserve">Annual Report of Niagara Mohawk Power Corporation </v>
      </c>
      <c r="B1" s="1488"/>
      <c r="C1" s="1488"/>
      <c r="D1" s="1567" t="str">
        <f>'Data Sheet'!A6</f>
        <v>Year ended December 31, 2024</v>
      </c>
    </row>
    <row r="2" spans="1:4">
      <c r="A2" s="655"/>
      <c r="B2" s="22"/>
      <c r="C2" s="22"/>
      <c r="D2" s="23"/>
    </row>
    <row r="3" spans="1:4" ht="15" customHeight="1">
      <c r="A3" s="24" t="s">
        <v>1746</v>
      </c>
      <c r="B3" s="21" t="s">
        <v>1746</v>
      </c>
      <c r="C3" s="21" t="s">
        <v>1746</v>
      </c>
      <c r="D3" s="25"/>
    </row>
    <row r="4" spans="1:4" ht="15" customHeight="1">
      <c r="A4" s="26" t="s">
        <v>1747</v>
      </c>
      <c r="B4" s="20"/>
      <c r="C4" s="20"/>
      <c r="D4" s="27"/>
    </row>
    <row r="5" spans="1:4">
      <c r="A5" s="24"/>
      <c r="B5" s="21"/>
      <c r="C5" s="21"/>
      <c r="D5" s="25"/>
    </row>
    <row r="6" spans="1:4">
      <c r="A6" s="24"/>
      <c r="B6" s="21"/>
      <c r="C6" s="21"/>
      <c r="D6" s="25"/>
    </row>
    <row r="7" spans="1:4">
      <c r="A7" s="24"/>
      <c r="B7" s="21"/>
      <c r="C7" s="21"/>
      <c r="D7" s="25"/>
    </row>
    <row r="8" spans="1:4">
      <c r="A8" s="654" t="s">
        <v>3469</v>
      </c>
      <c r="B8" s="3505" t="s">
        <v>1321</v>
      </c>
      <c r="C8" s="3505"/>
      <c r="D8" s="3506"/>
    </row>
    <row r="9" spans="1:4">
      <c r="A9" s="24"/>
      <c r="B9" s="3503" t="s">
        <v>2628</v>
      </c>
      <c r="C9" s="3503"/>
      <c r="D9" s="3504"/>
    </row>
    <row r="10" spans="1:4">
      <c r="A10" s="24"/>
      <c r="B10" s="3503" t="s">
        <v>2627</v>
      </c>
      <c r="C10" s="3503"/>
      <c r="D10" s="3504"/>
    </row>
    <row r="11" spans="1:4">
      <c r="A11" s="24"/>
      <c r="B11"/>
      <c r="C11"/>
      <c r="D11" s="656"/>
    </row>
    <row r="12" spans="1:4">
      <c r="A12" s="654" t="s">
        <v>3470</v>
      </c>
      <c r="B12" s="653" t="s">
        <v>1322</v>
      </c>
      <c r="C12" s="20"/>
      <c r="D12" s="25"/>
    </row>
    <row r="13" spans="1:4">
      <c r="A13" s="24"/>
      <c r="B13" s="3503" t="s">
        <v>2629</v>
      </c>
      <c r="C13" s="3503"/>
      <c r="D13" s="3504"/>
    </row>
    <row r="14" spans="1:4">
      <c r="A14" s="24"/>
      <c r="B14" s="3503" t="s">
        <v>2630</v>
      </c>
      <c r="C14" s="3503"/>
      <c r="D14" s="3504"/>
    </row>
    <row r="15" spans="1:4">
      <c r="A15" s="24"/>
      <c r="B15" s="3503" t="s">
        <v>2631</v>
      </c>
      <c r="C15" s="3503"/>
      <c r="D15" s="3504"/>
    </row>
    <row r="16" spans="1:4">
      <c r="A16" s="24"/>
      <c r="B16" s="20"/>
      <c r="C16" s="20"/>
      <c r="D16" s="25"/>
    </row>
    <row r="17" spans="1:4">
      <c r="A17" s="654" t="s">
        <v>3471</v>
      </c>
      <c r="B17" s="3503" t="s">
        <v>1320</v>
      </c>
      <c r="C17" s="3503"/>
      <c r="D17" s="3504"/>
    </row>
    <row r="18" spans="1:4">
      <c r="A18" s="24"/>
      <c r="B18" s="3503" t="s">
        <v>1748</v>
      </c>
      <c r="C18" s="3503"/>
      <c r="D18" s="3504"/>
    </row>
    <row r="19" spans="1:4">
      <c r="A19" s="24"/>
      <c r="B19" s="3503" t="s">
        <v>1749</v>
      </c>
      <c r="C19" s="3503"/>
      <c r="D19" s="3504"/>
    </row>
    <row r="20" spans="1:4">
      <c r="A20" s="24"/>
      <c r="B20" s="20"/>
      <c r="C20" s="20"/>
      <c r="D20" s="25"/>
    </row>
    <row r="21" spans="1:4">
      <c r="A21" s="654" t="s">
        <v>3472</v>
      </c>
      <c r="B21" s="3503" t="s">
        <v>1323</v>
      </c>
      <c r="C21" s="3503"/>
      <c r="D21" s="3504"/>
    </row>
    <row r="22" spans="1:4">
      <c r="A22" s="24"/>
      <c r="B22" s="3503" t="s">
        <v>1750</v>
      </c>
      <c r="C22" s="3503"/>
      <c r="D22" s="3504"/>
    </row>
    <row r="23" spans="1:4">
      <c r="A23" s="24"/>
      <c r="B23" s="3503" t="s">
        <v>1324</v>
      </c>
      <c r="C23" s="3503"/>
      <c r="D23" s="3504"/>
    </row>
    <row r="24" spans="1:4">
      <c r="A24" s="24"/>
      <c r="B24" s="3503" t="s">
        <v>1325</v>
      </c>
      <c r="C24" s="3503"/>
      <c r="D24" s="3504"/>
    </row>
    <row r="25" spans="1:4">
      <c r="A25" s="24"/>
      <c r="B25" s="3503" t="s">
        <v>1326</v>
      </c>
      <c r="C25" s="3503"/>
      <c r="D25" s="3504"/>
    </row>
    <row r="26" spans="1:4">
      <c r="A26" s="24"/>
      <c r="B26" s="3503" t="s">
        <v>3708</v>
      </c>
      <c r="C26" s="3503"/>
      <c r="D26" s="3504"/>
    </row>
    <row r="27" spans="1:4">
      <c r="A27" s="24"/>
      <c r="B27" s="20"/>
      <c r="C27" s="20"/>
      <c r="D27" s="25"/>
    </row>
    <row r="28" spans="1:4">
      <c r="A28" s="654" t="s">
        <v>3473</v>
      </c>
      <c r="B28" s="3503" t="s">
        <v>3709</v>
      </c>
      <c r="C28" s="3503"/>
      <c r="D28" s="3504"/>
    </row>
    <row r="29" spans="1:4">
      <c r="A29" s="24"/>
      <c r="B29" s="3503" t="s">
        <v>3710</v>
      </c>
      <c r="C29" s="3503"/>
      <c r="D29" s="3504"/>
    </row>
    <row r="30" spans="1:4">
      <c r="A30" s="24"/>
      <c r="B30" s="3503" t="s">
        <v>3711</v>
      </c>
      <c r="C30" s="3503"/>
      <c r="D30" s="3504"/>
    </row>
    <row r="31" spans="1:4">
      <c r="A31" s="24"/>
      <c r="B31" s="20"/>
      <c r="C31" s="20"/>
      <c r="D31" s="25"/>
    </row>
    <row r="32" spans="1:4">
      <c r="A32" s="654" t="s">
        <v>3474</v>
      </c>
      <c r="B32" s="653" t="s">
        <v>3712</v>
      </c>
      <c r="C32" s="20"/>
      <c r="D32" s="25"/>
    </row>
    <row r="33" spans="1:4">
      <c r="A33" s="24"/>
      <c r="B33" s="3503" t="s">
        <v>3713</v>
      </c>
      <c r="C33" s="3503"/>
      <c r="D33" s="3504"/>
    </row>
    <row r="34" spans="1:4">
      <c r="A34" s="24"/>
      <c r="B34" s="3503" t="s">
        <v>1751</v>
      </c>
      <c r="C34" s="3503"/>
      <c r="D34" s="3504"/>
    </row>
    <row r="35" spans="1:4">
      <c r="A35" s="24"/>
      <c r="B35" s="20"/>
      <c r="C35" s="20"/>
      <c r="D35" s="25"/>
    </row>
    <row r="36" spans="1:4">
      <c r="A36" s="654" t="s">
        <v>3475</v>
      </c>
      <c r="B36" s="3503" t="s">
        <v>3714</v>
      </c>
      <c r="C36" s="3503"/>
      <c r="D36" s="3504"/>
    </row>
    <row r="37" spans="1:4">
      <c r="A37" s="24"/>
      <c r="B37" s="3503" t="s">
        <v>3715</v>
      </c>
      <c r="C37" s="3503"/>
      <c r="D37" s="3504"/>
    </row>
    <row r="38" spans="1:4">
      <c r="A38" s="24"/>
      <c r="B38" s="3503" t="s">
        <v>3716</v>
      </c>
      <c r="C38" s="3503"/>
      <c r="D38" s="3504"/>
    </row>
    <row r="39" spans="1:4">
      <c r="A39" s="24"/>
      <c r="B39" s="3503" t="s">
        <v>3717</v>
      </c>
      <c r="C39" s="3503"/>
      <c r="D39" s="3504"/>
    </row>
    <row r="40" spans="1:4">
      <c r="A40" s="24"/>
      <c r="B40" s="20"/>
      <c r="C40" s="20"/>
      <c r="D40" s="25"/>
    </row>
    <row r="41" spans="1:4">
      <c r="A41" s="654" t="s">
        <v>3476</v>
      </c>
      <c r="B41" s="3503" t="s">
        <v>3718</v>
      </c>
      <c r="C41" s="3503"/>
      <c r="D41" s="3504"/>
    </row>
    <row r="42" spans="1:4">
      <c r="A42" s="24"/>
      <c r="B42" s="3503" t="s">
        <v>1752</v>
      </c>
      <c r="C42" s="3503"/>
      <c r="D42" s="3504"/>
    </row>
    <row r="43" spans="1:4">
      <c r="A43" s="24"/>
      <c r="B43" s="3503" t="s">
        <v>1753</v>
      </c>
      <c r="C43" s="3503"/>
      <c r="D43" s="3504"/>
    </row>
    <row r="44" spans="1:4">
      <c r="A44" s="24"/>
      <c r="B44" s="20"/>
      <c r="C44" s="20"/>
      <c r="D44" s="25"/>
    </row>
    <row r="45" spans="1:4">
      <c r="A45" s="654" t="s">
        <v>3477</v>
      </c>
      <c r="B45" s="3503" t="s">
        <v>3466</v>
      </c>
      <c r="C45" s="3503"/>
      <c r="D45" s="3504"/>
    </row>
    <row r="46" spans="1:4">
      <c r="A46" s="24"/>
      <c r="B46" s="3503" t="s">
        <v>3467</v>
      </c>
      <c r="C46" s="3503"/>
      <c r="D46" s="3504"/>
    </row>
    <row r="47" spans="1:4">
      <c r="A47" s="24"/>
      <c r="B47" s="20"/>
      <c r="C47" s="20"/>
      <c r="D47" s="25"/>
    </row>
    <row r="48" spans="1:4">
      <c r="A48" s="654" t="s">
        <v>3478</v>
      </c>
      <c r="B48" s="3503" t="s">
        <v>3468</v>
      </c>
      <c r="C48" s="3503"/>
      <c r="D48" s="3504"/>
    </row>
    <row r="49" spans="1:4">
      <c r="A49" s="24"/>
      <c r="B49" s="3503" t="s">
        <v>1754</v>
      </c>
      <c r="C49" s="3503"/>
      <c r="D49" s="3504"/>
    </row>
    <row r="50" spans="1:4">
      <c r="A50" s="24"/>
      <c r="B50" s="3503" t="s">
        <v>1755</v>
      </c>
      <c r="C50" s="3503"/>
      <c r="D50" s="3504"/>
    </row>
    <row r="51" spans="1:4">
      <c r="A51" s="24"/>
      <c r="B51" s="20"/>
      <c r="C51" s="20"/>
      <c r="D51" s="25"/>
    </row>
    <row r="52" spans="1:4">
      <c r="A52" s="24"/>
      <c r="B52" s="21"/>
      <c r="C52" s="21"/>
      <c r="D52" s="25"/>
    </row>
    <row r="53" spans="1:4" ht="15.75" thickBot="1">
      <c r="A53" s="28"/>
      <c r="B53" s="29"/>
      <c r="C53" s="29"/>
      <c r="D53" s="30"/>
    </row>
    <row r="54" spans="1:4">
      <c r="A54" s="21"/>
      <c r="B54" s="21"/>
      <c r="D54" s="512" t="s">
        <v>1756</v>
      </c>
    </row>
    <row r="55" spans="1:4">
      <c r="A55" s="21"/>
      <c r="B55" s="21"/>
      <c r="C55" s="21"/>
      <c r="D55" s="21"/>
    </row>
    <row r="60" spans="1:4">
      <c r="C60"/>
    </row>
    <row r="61" spans="1:4">
      <c r="C61"/>
    </row>
    <row r="62" spans="1:4">
      <c r="C62"/>
    </row>
    <row r="63" spans="1:4">
      <c r="C63"/>
    </row>
    <row r="64" spans="1:4">
      <c r="C64"/>
    </row>
    <row r="65" spans="3:3">
      <c r="C65"/>
    </row>
    <row r="66" spans="3:3">
      <c r="C66"/>
    </row>
    <row r="67" spans="3:3">
      <c r="C67"/>
    </row>
    <row r="68" spans="3:3">
      <c r="C68"/>
    </row>
    <row r="125" spans="1:5" ht="15.75" thickBot="1"/>
    <row r="126" spans="1:5">
      <c r="A126" s="1962"/>
      <c r="B126" s="2197"/>
      <c r="C126" s="2197"/>
      <c r="D126" s="2197"/>
      <c r="E126" s="1964"/>
    </row>
    <row r="127" spans="1:5">
      <c r="A127" s="2511"/>
      <c r="E127" s="2678"/>
    </row>
    <row r="128" spans="1:5">
      <c r="A128" s="2511"/>
      <c r="E128" s="2678"/>
    </row>
    <row r="129" spans="1:6">
      <c r="A129" s="2511"/>
      <c r="E129" s="2678"/>
    </row>
    <row r="130" spans="1:6">
      <c r="A130" s="2511"/>
      <c r="E130" s="2678"/>
    </row>
    <row r="131" spans="1:6">
      <c r="A131" s="2511"/>
      <c r="E131" s="2678"/>
    </row>
    <row r="132" spans="1:6">
      <c r="A132" s="2511"/>
      <c r="C132" s="2850"/>
      <c r="D132" s="2850"/>
      <c r="E132" s="2678"/>
    </row>
    <row r="133" spans="1:6">
      <c r="A133" s="2511"/>
      <c r="C133" s="1097"/>
      <c r="D133" s="1097"/>
      <c r="E133" s="2678"/>
    </row>
    <row r="134" spans="1:6">
      <c r="A134" s="2511"/>
      <c r="C134" s="1097"/>
      <c r="D134" s="1097"/>
      <c r="E134" s="2678"/>
    </row>
    <row r="135" spans="1:6">
      <c r="A135" s="2511"/>
      <c r="C135" s="1097"/>
      <c r="D135" s="1097"/>
      <c r="E135" s="2678"/>
    </row>
    <row r="136" spans="1:6">
      <c r="A136" s="2511"/>
      <c r="C136" s="1097"/>
      <c r="D136" s="1097"/>
      <c r="E136" s="2678"/>
      <c r="F136" s="2678"/>
    </row>
    <row r="137" spans="1:6">
      <c r="A137" s="2511"/>
      <c r="C137" s="1097"/>
      <c r="D137" s="1097"/>
      <c r="E137" s="2678"/>
      <c r="F137" s="2678"/>
    </row>
    <row r="138" spans="1:6">
      <c r="A138" s="2511"/>
      <c r="C138" s="1097"/>
      <c r="D138" s="1097"/>
      <c r="E138" s="2678"/>
      <c r="F138" s="2678"/>
    </row>
    <row r="139" spans="1:6">
      <c r="A139" s="2511"/>
      <c r="C139" s="1097"/>
      <c r="D139" s="1097"/>
      <c r="E139" s="2678"/>
      <c r="F139" s="2678"/>
    </row>
    <row r="140" spans="1:6">
      <c r="A140" s="2511"/>
      <c r="C140" s="1097"/>
      <c r="D140" s="1097"/>
      <c r="E140" s="2678"/>
      <c r="F140" s="2678"/>
    </row>
    <row r="141" spans="1:6">
      <c r="A141" s="2511"/>
      <c r="C141" s="1097"/>
      <c r="D141" s="1097"/>
      <c r="E141" s="2678"/>
      <c r="F141" s="2678"/>
    </row>
    <row r="142" spans="1:6">
      <c r="A142" s="2511"/>
      <c r="C142" s="1097"/>
      <c r="D142" s="1097"/>
      <c r="E142" s="2678"/>
      <c r="F142" s="2678"/>
    </row>
    <row r="143" spans="1:6">
      <c r="A143" s="2511"/>
      <c r="C143" s="1097"/>
      <c r="D143" s="1097"/>
      <c r="E143" s="2678"/>
      <c r="F143" s="2678"/>
    </row>
    <row r="144" spans="1:6">
      <c r="A144" s="2511"/>
      <c r="C144" s="1097"/>
      <c r="D144" s="1097"/>
      <c r="E144" s="2678"/>
      <c r="F144" s="2678"/>
    </row>
    <row r="145" spans="1:6">
      <c r="A145" s="2511"/>
      <c r="C145" s="1097"/>
      <c r="D145" s="1097"/>
      <c r="E145" s="2678"/>
      <c r="F145" s="2678"/>
    </row>
    <row r="146" spans="1:6">
      <c r="A146" s="2511"/>
      <c r="C146" s="1097"/>
      <c r="D146" s="1097"/>
      <c r="E146" s="2678"/>
      <c r="F146" s="2678"/>
    </row>
    <row r="147" spans="1:6">
      <c r="A147" s="2511"/>
      <c r="C147" s="1097"/>
      <c r="D147" s="1097"/>
      <c r="E147" s="2678"/>
      <c r="F147" s="2678"/>
    </row>
    <row r="148" spans="1:6">
      <c r="A148" s="2511"/>
      <c r="C148" s="1097"/>
      <c r="D148" s="1097"/>
      <c r="E148" s="2678"/>
      <c r="F148" s="2678"/>
    </row>
    <row r="149" spans="1:6">
      <c r="A149" s="2511"/>
      <c r="C149" s="1097"/>
      <c r="D149" s="1097"/>
      <c r="E149" s="2678"/>
      <c r="F149" s="2678"/>
    </row>
    <row r="150" spans="1:6">
      <c r="A150" s="2511"/>
      <c r="C150" s="1097"/>
      <c r="D150" s="1097"/>
      <c r="E150" s="2678"/>
      <c r="F150" s="2678"/>
    </row>
    <row r="151" spans="1:6">
      <c r="A151" s="2511"/>
      <c r="C151" s="1097"/>
      <c r="D151" s="1097"/>
      <c r="E151" s="2678"/>
      <c r="F151" s="2678"/>
    </row>
    <row r="152" spans="1:6">
      <c r="A152" s="2511"/>
      <c r="C152" s="1097"/>
      <c r="D152" s="1097"/>
      <c r="E152" s="2678"/>
      <c r="F152" s="2678"/>
    </row>
    <row r="153" spans="1:6">
      <c r="A153" s="2511"/>
      <c r="C153" s="1097"/>
      <c r="D153" s="1097"/>
      <c r="E153" s="2678"/>
      <c r="F153" s="2678"/>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32">
    <mergeCell ref="B46:D46"/>
    <mergeCell ref="B25:D25"/>
    <mergeCell ref="B33:D33"/>
    <mergeCell ref="B36:D36"/>
    <mergeCell ref="B37:D37"/>
    <mergeCell ref="B45:D45"/>
    <mergeCell ref="B26:D26"/>
    <mergeCell ref="B17:D17"/>
    <mergeCell ref="B18:D18"/>
    <mergeCell ref="B19:D19"/>
    <mergeCell ref="B8:D8"/>
    <mergeCell ref="B13:D13"/>
    <mergeCell ref="B9:D9"/>
    <mergeCell ref="B10:D10"/>
    <mergeCell ref="B14:D14"/>
    <mergeCell ref="B15:D15"/>
    <mergeCell ref="B24:D24"/>
    <mergeCell ref="B22:D22"/>
    <mergeCell ref="B21:D21"/>
    <mergeCell ref="B23:D23"/>
    <mergeCell ref="B50:D50"/>
    <mergeCell ref="B30:D30"/>
    <mergeCell ref="B28:D28"/>
    <mergeCell ref="B29:D29"/>
    <mergeCell ref="B38:D38"/>
    <mergeCell ref="B48:D48"/>
    <mergeCell ref="B41:D41"/>
    <mergeCell ref="B43:D43"/>
    <mergeCell ref="B34:D34"/>
    <mergeCell ref="B39:D39"/>
    <mergeCell ref="B49:D49"/>
    <mergeCell ref="B42:D42"/>
  </mergeCells>
  <printOptions horizontalCentered="1" verticalCentered="1"/>
  <pageMargins left="0.5" right="0.5" top="0" bottom="0" header="0.5" footer="0.5"/>
  <pageSetup scale="97" orientation="portrait" r:id="rId1"/>
  <headerFooter alignWithMargins="0"/>
  <customProperties>
    <customPr name="_pios_id" r:id="rId2"/>
  </customPropertie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ransitionEvaluation="1">
    <tabColor rgb="FF92D050"/>
    <pageSetUpPr fitToPage="1"/>
  </sheetPr>
  <dimension ref="A1:X200"/>
  <sheetViews>
    <sheetView view="pageBreakPreview" topLeftCell="E1" zoomScale="80" zoomScaleNormal="60" zoomScaleSheetLayoutView="80" workbookViewId="0">
      <selection activeCell="H1" sqref="H1:X1048576"/>
    </sheetView>
  </sheetViews>
  <sheetFormatPr defaultColWidth="9.6640625" defaultRowHeight="15"/>
  <cols>
    <col min="1" max="1" width="4.6640625" style="1769" customWidth="1"/>
    <col min="2" max="2" width="1.6640625" style="1769" customWidth="1"/>
    <col min="3" max="3" width="47.6640625" style="1769" customWidth="1"/>
    <col min="4" max="4" width="22.6640625" style="1769" customWidth="1"/>
    <col min="5" max="5" width="16" style="1769" customWidth="1"/>
    <col min="6" max="6" width="16.6640625" style="1769" customWidth="1"/>
    <col min="7" max="7" width="12.5546875" style="1769" customWidth="1"/>
    <col min="8" max="8" width="12.5546875" customWidth="1"/>
    <col min="9" max="9" width="29" bestFit="1" customWidth="1"/>
    <col min="12" max="12" width="15" bestFit="1" customWidth="1"/>
    <col min="15" max="15" width="14.6640625" customWidth="1"/>
    <col min="18" max="18" width="14" bestFit="1" customWidth="1"/>
    <col min="21" max="21" width="19.5546875" customWidth="1"/>
    <col min="25" max="16384" width="9.6640625" style="1769"/>
  </cols>
  <sheetData>
    <row r="1" spans="1:6">
      <c r="A1" s="1793" t="s">
        <v>1757</v>
      </c>
      <c r="B1" s="1792"/>
      <c r="C1" s="1792"/>
      <c r="D1" s="1817" t="s">
        <v>1307</v>
      </c>
      <c r="E1" s="1817" t="s">
        <v>1759</v>
      </c>
      <c r="F1" s="1816" t="s">
        <v>1760</v>
      </c>
    </row>
    <row r="2" spans="1:6">
      <c r="A2" s="1788" t="str">
        <f>'Data Sheet'!$C$25</f>
        <v xml:space="preserve">Niagara Mohawk Power Corporation </v>
      </c>
      <c r="D2" s="77" t="s">
        <v>5792</v>
      </c>
      <c r="E2" s="1815" t="s">
        <v>1761</v>
      </c>
      <c r="F2" s="1808"/>
    </row>
    <row r="3" spans="1:6" ht="15" customHeight="1">
      <c r="A3" s="1814"/>
      <c r="B3" s="1781"/>
      <c r="C3" s="1781"/>
      <c r="D3" s="1813" t="s">
        <v>1121</v>
      </c>
      <c r="E3" s="1812" t="str">
        <f>'Data Sheet'!$C$40</f>
        <v>April 30, 2025</v>
      </c>
      <c r="F3" s="1811" t="str">
        <f>'Data Sheet'!$C$38</f>
        <v>December 31, 2024</v>
      </c>
    </row>
    <row r="4" spans="1:6" ht="15" customHeight="1">
      <c r="A4" s="1810" t="s">
        <v>4905</v>
      </c>
      <c r="B4" s="1780"/>
      <c r="C4" s="1780"/>
      <c r="D4" s="1780"/>
      <c r="E4" s="1780"/>
      <c r="F4" s="1809"/>
    </row>
    <row r="5" spans="1:6">
      <c r="A5" s="1776"/>
      <c r="F5" s="1808"/>
    </row>
    <row r="6" spans="1:6">
      <c r="A6" s="1807" t="s">
        <v>1686</v>
      </c>
      <c r="C6" s="1770" t="s">
        <v>1741</v>
      </c>
      <c r="D6" s="1770"/>
      <c r="E6" s="1770"/>
      <c r="F6" s="1806" t="s">
        <v>1795</v>
      </c>
    </row>
    <row r="7" spans="1:6">
      <c r="A7" s="1782" t="s">
        <v>1689</v>
      </c>
      <c r="B7" s="1781"/>
      <c r="C7" s="1780" t="s">
        <v>2935</v>
      </c>
      <c r="D7" s="1780"/>
      <c r="E7" s="1780"/>
      <c r="F7" s="1779" t="s">
        <v>2936</v>
      </c>
    </row>
    <row r="8" spans="1:6">
      <c r="A8" s="1804">
        <v>1</v>
      </c>
      <c r="B8" s="1781"/>
      <c r="C8" s="1781" t="s">
        <v>4915</v>
      </c>
      <c r="D8" s="1781"/>
      <c r="E8" s="1781"/>
      <c r="F8" s="1805"/>
    </row>
    <row r="9" spans="1:6">
      <c r="A9" s="1804">
        <v>2</v>
      </c>
      <c r="B9" s="1781"/>
      <c r="C9" s="1781" t="s">
        <v>4914</v>
      </c>
      <c r="D9" s="1781"/>
      <c r="E9" s="1781"/>
      <c r="F9" s="1803"/>
    </row>
    <row r="10" spans="1:6">
      <c r="A10" s="1804">
        <v>3</v>
      </c>
      <c r="B10" s="1781"/>
      <c r="C10" s="1781" t="s">
        <v>4913</v>
      </c>
      <c r="D10" s="1781"/>
      <c r="E10" s="1781"/>
      <c r="F10" s="1803"/>
    </row>
    <row r="11" spans="1:6">
      <c r="A11" s="1776">
        <v>4</v>
      </c>
      <c r="C11" s="1769" t="s">
        <v>4912</v>
      </c>
      <c r="F11" s="1775"/>
    </row>
    <row r="12" spans="1:6">
      <c r="A12" s="1804"/>
      <c r="B12" s="1781"/>
      <c r="C12" s="1781" t="s">
        <v>4911</v>
      </c>
      <c r="D12" s="1781"/>
      <c r="E12" s="1781"/>
      <c r="F12" s="1803"/>
    </row>
    <row r="13" spans="1:6">
      <c r="A13" s="1776">
        <v>5</v>
      </c>
      <c r="C13" s="1769" t="s">
        <v>4910</v>
      </c>
      <c r="F13" s="1775"/>
    </row>
    <row r="14" spans="1:6">
      <c r="A14" s="1776"/>
      <c r="C14" s="1769" t="s">
        <v>4909</v>
      </c>
      <c r="F14" s="1775"/>
    </row>
    <row r="15" spans="1:6">
      <c r="A15" s="1804"/>
      <c r="B15" s="1781"/>
      <c r="C15" s="1781" t="s">
        <v>4908</v>
      </c>
      <c r="D15" s="1781"/>
      <c r="E15" s="1781"/>
      <c r="F15" s="1803"/>
    </row>
    <row r="16" spans="1:6">
      <c r="A16" s="1776">
        <v>6</v>
      </c>
      <c r="B16" s="1801"/>
      <c r="C16" s="1801" t="s">
        <v>2912</v>
      </c>
      <c r="F16" s="1802"/>
    </row>
    <row r="17" spans="1:6">
      <c r="A17" s="1776">
        <f t="shared" ref="A17:A61" si="0">A16+1</f>
        <v>7</v>
      </c>
      <c r="C17" s="1769" t="s">
        <v>5150</v>
      </c>
      <c r="F17" s="1802">
        <v>4074502</v>
      </c>
    </row>
    <row r="18" spans="1:6">
      <c r="A18" s="1776">
        <f t="shared" si="0"/>
        <v>8</v>
      </c>
      <c r="C18" s="1769" t="s">
        <v>5151</v>
      </c>
      <c r="F18" s="2563">
        <v>18239526</v>
      </c>
    </row>
    <row r="19" spans="1:6">
      <c r="A19" s="1776">
        <f t="shared" si="0"/>
        <v>9</v>
      </c>
      <c r="C19" s="1769" t="s">
        <v>5152</v>
      </c>
      <c r="F19" s="2563">
        <v>505613</v>
      </c>
    </row>
    <row r="20" spans="1:6">
      <c r="A20" s="1776">
        <f t="shared" si="0"/>
        <v>10</v>
      </c>
      <c r="C20" s="1769" t="s">
        <v>6088</v>
      </c>
      <c r="F20" s="2563">
        <v>765349</v>
      </c>
    </row>
    <row r="21" spans="1:6">
      <c r="A21" s="1776">
        <f t="shared" si="0"/>
        <v>11</v>
      </c>
      <c r="F21" s="2563"/>
    </row>
    <row r="22" spans="1:6">
      <c r="A22" s="1776">
        <f t="shared" si="0"/>
        <v>12</v>
      </c>
      <c r="C22" s="1769" t="s">
        <v>2252</v>
      </c>
      <c r="F22" s="2563">
        <v>949020</v>
      </c>
    </row>
    <row r="23" spans="1:6">
      <c r="A23" s="1776">
        <f t="shared" si="0"/>
        <v>13</v>
      </c>
      <c r="C23" s="1801"/>
      <c r="F23" s="2563"/>
    </row>
    <row r="24" spans="1:6">
      <c r="A24" s="1776">
        <f t="shared" si="0"/>
        <v>14</v>
      </c>
      <c r="D24" s="1769" t="s">
        <v>1154</v>
      </c>
      <c r="F24" s="2563">
        <f>+SUM(F17:F22)</f>
        <v>24534010</v>
      </c>
    </row>
    <row r="25" spans="1:6">
      <c r="A25" s="1776">
        <f t="shared" si="0"/>
        <v>15</v>
      </c>
      <c r="F25" s="2563"/>
    </row>
    <row r="26" spans="1:6">
      <c r="A26" s="1776">
        <f t="shared" si="0"/>
        <v>16</v>
      </c>
      <c r="F26" s="2563"/>
    </row>
    <row r="27" spans="1:6">
      <c r="A27" s="1776">
        <f t="shared" si="0"/>
        <v>17</v>
      </c>
      <c r="C27" s="1801" t="s">
        <v>2913</v>
      </c>
      <c r="F27" s="2563"/>
    </row>
    <row r="28" spans="1:6">
      <c r="A28" s="1776">
        <f t="shared" si="0"/>
        <v>18</v>
      </c>
      <c r="C28" s="1769" t="s">
        <v>5150</v>
      </c>
      <c r="F28" s="2563">
        <v>970270</v>
      </c>
    </row>
    <row r="29" spans="1:6">
      <c r="A29" s="1776">
        <f t="shared" si="0"/>
        <v>19</v>
      </c>
      <c r="C29" s="1769" t="s">
        <v>5151</v>
      </c>
      <c r="F29" s="2563">
        <v>4280253</v>
      </c>
    </row>
    <row r="30" spans="1:6">
      <c r="A30" s="1776">
        <f t="shared" si="0"/>
        <v>20</v>
      </c>
      <c r="C30" s="1769" t="s">
        <v>6088</v>
      </c>
      <c r="F30" s="2563">
        <v>95702</v>
      </c>
    </row>
    <row r="31" spans="1:6">
      <c r="A31" s="1776">
        <f t="shared" si="0"/>
        <v>21</v>
      </c>
      <c r="C31" s="1769" t="s">
        <v>2252</v>
      </c>
      <c r="F31" s="2563">
        <v>-32609</v>
      </c>
    </row>
    <row r="32" spans="1:6">
      <c r="A32" s="1776">
        <f t="shared" si="0"/>
        <v>22</v>
      </c>
      <c r="F32" s="2563"/>
    </row>
    <row r="33" spans="1:6">
      <c r="A33" s="1776">
        <f t="shared" si="0"/>
        <v>23</v>
      </c>
      <c r="F33" s="2563"/>
    </row>
    <row r="34" spans="1:6">
      <c r="A34" s="1776">
        <f t="shared" si="0"/>
        <v>24</v>
      </c>
      <c r="D34" s="1769" t="s">
        <v>1154</v>
      </c>
      <c r="F34" s="2563">
        <f>+SUM(F28:F32)</f>
        <v>5313616</v>
      </c>
    </row>
    <row r="35" spans="1:6">
      <c r="A35" s="1776">
        <f t="shared" si="0"/>
        <v>25</v>
      </c>
      <c r="B35" s="1801"/>
      <c r="F35" s="1777"/>
    </row>
    <row r="36" spans="1:6">
      <c r="A36" s="1776">
        <f t="shared" si="0"/>
        <v>26</v>
      </c>
      <c r="F36" s="1777"/>
    </row>
    <row r="37" spans="1:6">
      <c r="A37" s="1776">
        <f t="shared" si="0"/>
        <v>27</v>
      </c>
      <c r="F37" s="1777"/>
    </row>
    <row r="38" spans="1:6">
      <c r="A38" s="1776">
        <f t="shared" si="0"/>
        <v>28</v>
      </c>
      <c r="F38" s="1777"/>
    </row>
    <row r="39" spans="1:6">
      <c r="A39" s="1776">
        <f t="shared" si="0"/>
        <v>29</v>
      </c>
      <c r="F39" s="1777"/>
    </row>
    <row r="40" spans="1:6">
      <c r="A40" s="1776">
        <f t="shared" si="0"/>
        <v>30</v>
      </c>
      <c r="F40" s="1777"/>
    </row>
    <row r="41" spans="1:6">
      <c r="A41" s="1776">
        <f t="shared" si="0"/>
        <v>31</v>
      </c>
      <c r="F41" s="1777"/>
    </row>
    <row r="42" spans="1:6">
      <c r="A42" s="1776">
        <f t="shared" si="0"/>
        <v>32</v>
      </c>
      <c r="F42" s="1777"/>
    </row>
    <row r="43" spans="1:6">
      <c r="A43" s="1776">
        <f t="shared" si="0"/>
        <v>33</v>
      </c>
      <c r="F43" s="1777"/>
    </row>
    <row r="44" spans="1:6">
      <c r="A44" s="1776">
        <f t="shared" si="0"/>
        <v>34</v>
      </c>
      <c r="F44" s="1777"/>
    </row>
    <row r="45" spans="1:6">
      <c r="A45" s="1776">
        <f t="shared" si="0"/>
        <v>35</v>
      </c>
      <c r="F45" s="1777"/>
    </row>
    <row r="46" spans="1:6">
      <c r="A46" s="1776">
        <f t="shared" si="0"/>
        <v>36</v>
      </c>
      <c r="F46" s="1777"/>
    </row>
    <row r="47" spans="1:6">
      <c r="A47" s="1776">
        <f t="shared" si="0"/>
        <v>37</v>
      </c>
      <c r="F47" s="1777"/>
    </row>
    <row r="48" spans="1:6">
      <c r="A48" s="1776">
        <f t="shared" si="0"/>
        <v>38</v>
      </c>
      <c r="F48" s="1777"/>
    </row>
    <row r="49" spans="1:7">
      <c r="A49" s="1776">
        <f t="shared" si="0"/>
        <v>39</v>
      </c>
      <c r="F49" s="1777"/>
    </row>
    <row r="50" spans="1:7">
      <c r="A50" s="1776">
        <f t="shared" si="0"/>
        <v>40</v>
      </c>
      <c r="F50" s="1777"/>
    </row>
    <row r="51" spans="1:7">
      <c r="A51" s="1776">
        <f t="shared" si="0"/>
        <v>41</v>
      </c>
      <c r="F51" s="1777"/>
    </row>
    <row r="52" spans="1:7">
      <c r="A52" s="1776">
        <f t="shared" si="0"/>
        <v>42</v>
      </c>
      <c r="B52" s="1801"/>
      <c r="F52" s="1777"/>
    </row>
    <row r="53" spans="1:7">
      <c r="A53" s="1776">
        <f t="shared" si="0"/>
        <v>43</v>
      </c>
      <c r="F53" s="1777"/>
    </row>
    <row r="54" spans="1:7">
      <c r="A54" s="1776">
        <f t="shared" si="0"/>
        <v>44</v>
      </c>
      <c r="F54" s="1777"/>
    </row>
    <row r="55" spans="1:7">
      <c r="A55" s="1776">
        <f t="shared" si="0"/>
        <v>45</v>
      </c>
      <c r="F55" s="1777"/>
    </row>
    <row r="56" spans="1:7">
      <c r="A56" s="1776">
        <f t="shared" si="0"/>
        <v>46</v>
      </c>
      <c r="F56" s="1777"/>
    </row>
    <row r="57" spans="1:7">
      <c r="A57" s="1776">
        <f t="shared" si="0"/>
        <v>47</v>
      </c>
      <c r="F57" s="1777"/>
    </row>
    <row r="58" spans="1:7">
      <c r="A58" s="1776">
        <f t="shared" si="0"/>
        <v>48</v>
      </c>
      <c r="F58" s="1777"/>
    </row>
    <row r="59" spans="1:7">
      <c r="A59" s="1776">
        <f t="shared" si="0"/>
        <v>49</v>
      </c>
      <c r="F59" s="1777"/>
    </row>
    <row r="60" spans="1:7">
      <c r="A60" s="1776">
        <f t="shared" si="0"/>
        <v>50</v>
      </c>
      <c r="F60" s="1777"/>
    </row>
    <row r="61" spans="1:7" ht="15.75" thickBot="1">
      <c r="A61" s="1774">
        <f t="shared" si="0"/>
        <v>51</v>
      </c>
      <c r="B61" s="1799"/>
      <c r="C61" s="1800" t="s">
        <v>2253</v>
      </c>
      <c r="D61" s="1799"/>
      <c r="E61" s="1799"/>
      <c r="F61" s="1798">
        <f>+F24+F34</f>
        <v>29847626</v>
      </c>
      <c r="G61" s="1797"/>
    </row>
    <row r="62" spans="1:7" ht="15.75">
      <c r="A62" s="1771" t="s">
        <v>4907</v>
      </c>
      <c r="B62" s="1770"/>
      <c r="C62" s="1770"/>
    </row>
    <row r="63" spans="1:7">
      <c r="A63" s="1770" t="s">
        <v>4906</v>
      </c>
      <c r="B63" s="1770"/>
      <c r="C63" s="1770"/>
      <c r="D63" s="1770"/>
      <c r="E63" s="1770"/>
      <c r="F63" s="1770"/>
    </row>
    <row r="64" spans="1:7">
      <c r="B64" s="1770"/>
      <c r="C64" s="1770"/>
      <c r="D64" s="1770"/>
    </row>
    <row r="67" spans="1:6" ht="15.75">
      <c r="A67" s="1796" t="s">
        <v>538</v>
      </c>
      <c r="B67" s="1770"/>
      <c r="C67" s="1770"/>
      <c r="D67" s="1770"/>
      <c r="E67" s="1770"/>
      <c r="F67" s="1770"/>
    </row>
    <row r="69" spans="1:6" ht="16.5" thickBot="1">
      <c r="A69" s="1795" t="str">
        <f>'Data Sheet'!$C$25</f>
        <v xml:space="preserve">Niagara Mohawk Power Corporation </v>
      </c>
      <c r="E69" s="1794" t="str">
        <f>'Data Sheet'!$C$40</f>
        <v>April 30, 2025</v>
      </c>
      <c r="F69" s="1769" t="str">
        <f>'Data Sheet'!$C$38</f>
        <v>December 31, 2024</v>
      </c>
    </row>
    <row r="70" spans="1:6">
      <c r="A70" s="1793"/>
      <c r="B70" s="1792"/>
      <c r="C70" s="1792"/>
      <c r="D70" s="1792"/>
      <c r="E70" s="1792"/>
      <c r="F70" s="1791"/>
    </row>
    <row r="71" spans="1:6">
      <c r="A71" s="1790" t="s">
        <v>4905</v>
      </c>
      <c r="B71" s="1770"/>
      <c r="C71" s="1770"/>
      <c r="D71" s="1770"/>
      <c r="E71" s="1770"/>
      <c r="F71" s="1789"/>
    </row>
    <row r="72" spans="1:6">
      <c r="A72" s="1788"/>
      <c r="F72" s="1787"/>
    </row>
    <row r="73" spans="1:6">
      <c r="A73" s="1786" t="s">
        <v>1686</v>
      </c>
      <c r="B73" s="1785"/>
      <c r="C73" s="1784" t="s">
        <v>1741</v>
      </c>
      <c r="D73" s="1784"/>
      <c r="E73" s="1784"/>
      <c r="F73" s="1783" t="s">
        <v>1795</v>
      </c>
    </row>
    <row r="74" spans="1:6">
      <c r="A74" s="1782" t="s">
        <v>1689</v>
      </c>
      <c r="B74" s="1781"/>
      <c r="C74" s="1780" t="s">
        <v>2935</v>
      </c>
      <c r="D74" s="1780"/>
      <c r="E74" s="1780"/>
      <c r="F74" s="1779" t="s">
        <v>2936</v>
      </c>
    </row>
    <row r="75" spans="1:6">
      <c r="A75" s="1776">
        <f>A61+1</f>
        <v>52</v>
      </c>
      <c r="F75" s="1775"/>
    </row>
    <row r="76" spans="1:6">
      <c r="A76" s="1776">
        <f t="shared" ref="A76:A123" si="1">A75+1</f>
        <v>53</v>
      </c>
      <c r="F76" s="1775"/>
    </row>
    <row r="77" spans="1:6">
      <c r="A77" s="1776">
        <f t="shared" si="1"/>
        <v>54</v>
      </c>
      <c r="F77" s="1775"/>
    </row>
    <row r="78" spans="1:6">
      <c r="A78" s="1776">
        <f t="shared" si="1"/>
        <v>55</v>
      </c>
      <c r="F78" s="1775"/>
    </row>
    <row r="79" spans="1:6">
      <c r="A79" s="1776">
        <f t="shared" si="1"/>
        <v>56</v>
      </c>
      <c r="C79" s="1778"/>
      <c r="D79" s="1778"/>
      <c r="E79" s="1778"/>
      <c r="F79" s="1775"/>
    </row>
    <row r="80" spans="1:6">
      <c r="A80" s="1776">
        <f t="shared" si="1"/>
        <v>57</v>
      </c>
      <c r="F80" s="1775"/>
    </row>
    <row r="81" spans="1:6">
      <c r="A81" s="1776">
        <f t="shared" si="1"/>
        <v>58</v>
      </c>
      <c r="F81" s="1775"/>
    </row>
    <row r="82" spans="1:6">
      <c r="A82" s="1776">
        <f t="shared" si="1"/>
        <v>59</v>
      </c>
      <c r="F82" s="1775"/>
    </row>
    <row r="83" spans="1:6">
      <c r="A83" s="1776">
        <f t="shared" si="1"/>
        <v>60</v>
      </c>
      <c r="F83" s="1775"/>
    </row>
    <row r="84" spans="1:6">
      <c r="A84" s="1776">
        <f t="shared" si="1"/>
        <v>61</v>
      </c>
      <c r="F84" s="1777"/>
    </row>
    <row r="85" spans="1:6">
      <c r="A85" s="1776">
        <f t="shared" si="1"/>
        <v>62</v>
      </c>
      <c r="F85" s="1777"/>
    </row>
    <row r="86" spans="1:6">
      <c r="A86" s="1776">
        <f t="shared" si="1"/>
        <v>63</v>
      </c>
      <c r="F86" s="1777"/>
    </row>
    <row r="87" spans="1:6">
      <c r="A87" s="1776">
        <f t="shared" si="1"/>
        <v>64</v>
      </c>
      <c r="F87" s="1777"/>
    </row>
    <row r="88" spans="1:6">
      <c r="A88" s="1776">
        <f t="shared" si="1"/>
        <v>65</v>
      </c>
      <c r="F88" s="1777"/>
    </row>
    <row r="89" spans="1:6">
      <c r="A89" s="1776">
        <f t="shared" si="1"/>
        <v>66</v>
      </c>
      <c r="F89" s="1777"/>
    </row>
    <row r="90" spans="1:6">
      <c r="A90" s="1776">
        <f t="shared" si="1"/>
        <v>67</v>
      </c>
      <c r="F90" s="1777"/>
    </row>
    <row r="91" spans="1:6">
      <c r="A91" s="1776">
        <f t="shared" si="1"/>
        <v>68</v>
      </c>
      <c r="F91" s="1777"/>
    </row>
    <row r="92" spans="1:6">
      <c r="A92" s="1776">
        <f t="shared" si="1"/>
        <v>69</v>
      </c>
      <c r="F92" s="1777"/>
    </row>
    <row r="93" spans="1:6">
      <c r="A93" s="1776">
        <f t="shared" si="1"/>
        <v>70</v>
      </c>
      <c r="F93" s="1777"/>
    </row>
    <row r="94" spans="1:6">
      <c r="A94" s="1776">
        <f t="shared" si="1"/>
        <v>71</v>
      </c>
      <c r="F94" s="1777"/>
    </row>
    <row r="95" spans="1:6">
      <c r="A95" s="1776">
        <f t="shared" si="1"/>
        <v>72</v>
      </c>
      <c r="F95" s="1777"/>
    </row>
    <row r="96" spans="1:6">
      <c r="A96" s="1776">
        <f t="shared" si="1"/>
        <v>73</v>
      </c>
      <c r="F96" s="1777"/>
    </row>
    <row r="97" spans="1:6">
      <c r="A97" s="1776">
        <f t="shared" si="1"/>
        <v>74</v>
      </c>
      <c r="F97" s="1777"/>
    </row>
    <row r="98" spans="1:6">
      <c r="A98" s="1776">
        <f t="shared" si="1"/>
        <v>75</v>
      </c>
      <c r="F98" s="1777"/>
    </row>
    <row r="99" spans="1:6">
      <c r="A99" s="1776">
        <f t="shared" si="1"/>
        <v>76</v>
      </c>
      <c r="F99" s="1777"/>
    </row>
    <row r="100" spans="1:6">
      <c r="A100" s="1776">
        <f t="shared" si="1"/>
        <v>77</v>
      </c>
      <c r="F100" s="1777"/>
    </row>
    <row r="101" spans="1:6">
      <c r="A101" s="1776">
        <f t="shared" si="1"/>
        <v>78</v>
      </c>
      <c r="F101" s="1777"/>
    </row>
    <row r="102" spans="1:6">
      <c r="A102" s="1776">
        <f t="shared" si="1"/>
        <v>79</v>
      </c>
      <c r="F102" s="1777"/>
    </row>
    <row r="103" spans="1:6">
      <c r="A103" s="1776">
        <f t="shared" si="1"/>
        <v>80</v>
      </c>
      <c r="F103" s="1777"/>
    </row>
    <row r="104" spans="1:6">
      <c r="A104" s="1776">
        <f t="shared" si="1"/>
        <v>81</v>
      </c>
      <c r="F104" s="1777"/>
    </row>
    <row r="105" spans="1:6">
      <c r="A105" s="1776">
        <f t="shared" si="1"/>
        <v>82</v>
      </c>
      <c r="F105" s="1777"/>
    </row>
    <row r="106" spans="1:6">
      <c r="A106" s="1776">
        <f t="shared" si="1"/>
        <v>83</v>
      </c>
      <c r="F106" s="1777"/>
    </row>
    <row r="107" spans="1:6">
      <c r="A107" s="1776">
        <f t="shared" si="1"/>
        <v>84</v>
      </c>
      <c r="F107" s="1777"/>
    </row>
    <row r="108" spans="1:6">
      <c r="A108" s="1776">
        <f t="shared" si="1"/>
        <v>85</v>
      </c>
      <c r="F108" s="1777"/>
    </row>
    <row r="109" spans="1:6">
      <c r="A109" s="1776">
        <f t="shared" si="1"/>
        <v>86</v>
      </c>
      <c r="F109" s="1777"/>
    </row>
    <row r="110" spans="1:6">
      <c r="A110" s="1776">
        <f t="shared" si="1"/>
        <v>87</v>
      </c>
      <c r="F110" s="1777"/>
    </row>
    <row r="111" spans="1:6">
      <c r="A111" s="1776">
        <f t="shared" si="1"/>
        <v>88</v>
      </c>
      <c r="F111" s="1777"/>
    </row>
    <row r="112" spans="1:6">
      <c r="A112" s="1776">
        <f t="shared" si="1"/>
        <v>89</v>
      </c>
      <c r="F112" s="1777"/>
    </row>
    <row r="113" spans="1:6">
      <c r="A113" s="1776">
        <f t="shared" si="1"/>
        <v>90</v>
      </c>
      <c r="F113" s="1777"/>
    </row>
    <row r="114" spans="1:6">
      <c r="A114" s="1776">
        <f t="shared" si="1"/>
        <v>91</v>
      </c>
      <c r="F114" s="1777"/>
    </row>
    <row r="115" spans="1:6">
      <c r="A115" s="1776">
        <f t="shared" si="1"/>
        <v>92</v>
      </c>
      <c r="F115" s="1777"/>
    </row>
    <row r="116" spans="1:6">
      <c r="A116" s="1776">
        <f t="shared" si="1"/>
        <v>93</v>
      </c>
      <c r="F116" s="1777"/>
    </row>
    <row r="117" spans="1:6">
      <c r="A117" s="1776">
        <f t="shared" si="1"/>
        <v>94</v>
      </c>
      <c r="F117" s="1777"/>
    </row>
    <row r="118" spans="1:6">
      <c r="A118" s="1776">
        <f t="shared" si="1"/>
        <v>95</v>
      </c>
      <c r="F118" s="1777"/>
    </row>
    <row r="119" spans="1:6">
      <c r="A119" s="1776">
        <f t="shared" si="1"/>
        <v>96</v>
      </c>
      <c r="F119" s="1777"/>
    </row>
    <row r="120" spans="1:6">
      <c r="A120" s="1776">
        <f t="shared" si="1"/>
        <v>97</v>
      </c>
      <c r="F120" s="1777"/>
    </row>
    <row r="121" spans="1:6">
      <c r="A121" s="1776">
        <f t="shared" si="1"/>
        <v>98</v>
      </c>
      <c r="F121" s="1777"/>
    </row>
    <row r="122" spans="1:6">
      <c r="A122" s="1776">
        <f t="shared" si="1"/>
        <v>99</v>
      </c>
      <c r="F122" s="1775"/>
    </row>
    <row r="123" spans="1:6" ht="15.75" thickBot="1">
      <c r="A123" s="1774">
        <f t="shared" si="1"/>
        <v>100</v>
      </c>
      <c r="B123" s="1773"/>
      <c r="C123" s="1773"/>
      <c r="D123" s="1773"/>
      <c r="E123" s="1773"/>
      <c r="F123" s="1772"/>
    </row>
    <row r="124" spans="1:6" ht="15.75">
      <c r="A124" s="1771" t="str">
        <f>A62</f>
        <v>FERC FORM NO.1 (ED. 12-94) NYPSC Modified-96</v>
      </c>
      <c r="B124" s="1770"/>
      <c r="C124" s="1770"/>
      <c r="D124" s="1770"/>
    </row>
    <row r="125" spans="1:6" ht="15.75" thickBot="1">
      <c r="A125" s="1770" t="s">
        <v>4904</v>
      </c>
      <c r="B125" s="1770"/>
      <c r="C125" s="1770"/>
      <c r="D125" s="1770"/>
      <c r="E125" s="1770"/>
      <c r="F125" s="1770"/>
    </row>
    <row r="126" spans="1:6">
      <c r="A126" s="2733"/>
      <c r="B126" s="2734"/>
      <c r="C126" s="2734"/>
      <c r="D126" s="2734"/>
      <c r="E126" s="2735"/>
    </row>
    <row r="127" spans="1:6">
      <c r="A127" s="2925"/>
      <c r="E127" s="2725"/>
    </row>
    <row r="128" spans="1:6">
      <c r="A128" s="2925"/>
      <c r="E128" s="2725"/>
    </row>
    <row r="129" spans="1:6">
      <c r="A129" s="2925"/>
      <c r="E129" s="2725"/>
    </row>
    <row r="130" spans="1:6">
      <c r="A130" s="2925"/>
      <c r="E130" s="2725"/>
    </row>
    <row r="131" spans="1:6">
      <c r="A131" s="2925"/>
      <c r="E131" s="2725"/>
    </row>
    <row r="132" spans="1:6">
      <c r="A132" s="2925"/>
      <c r="C132" s="2851"/>
      <c r="D132" s="2851"/>
      <c r="E132" s="2725"/>
    </row>
    <row r="133" spans="1:6">
      <c r="A133" s="2925"/>
      <c r="C133" s="2853"/>
      <c r="D133" s="2853"/>
      <c r="E133" s="2725"/>
    </row>
    <row r="134" spans="1:6">
      <c r="A134" s="2925"/>
      <c r="C134" s="2853"/>
      <c r="D134" s="2853"/>
      <c r="E134" s="2725"/>
    </row>
    <row r="135" spans="1:6">
      <c r="A135" s="2925"/>
      <c r="C135" s="2853"/>
      <c r="D135" s="2853"/>
      <c r="E135" s="2725"/>
    </row>
    <row r="136" spans="1:6">
      <c r="A136" s="2925"/>
      <c r="C136" s="2853"/>
      <c r="D136" s="2853"/>
      <c r="E136" s="2725"/>
      <c r="F136" s="2725"/>
    </row>
    <row r="137" spans="1:6">
      <c r="A137" s="2925"/>
      <c r="C137" s="2853"/>
      <c r="D137" s="2853"/>
      <c r="E137" s="2725"/>
      <c r="F137" s="2725"/>
    </row>
    <row r="138" spans="1:6">
      <c r="A138" s="2925"/>
      <c r="C138" s="2853"/>
      <c r="D138" s="2853"/>
      <c r="E138" s="2725"/>
      <c r="F138" s="2725"/>
    </row>
    <row r="139" spans="1:6">
      <c r="A139" s="2925"/>
      <c r="C139" s="2853"/>
      <c r="D139" s="2853"/>
      <c r="E139" s="2725"/>
      <c r="F139" s="2725"/>
    </row>
    <row r="140" spans="1:6">
      <c r="A140" s="2925"/>
      <c r="C140" s="2853"/>
      <c r="D140" s="2853"/>
      <c r="E140" s="2725"/>
      <c r="F140" s="2725"/>
    </row>
    <row r="141" spans="1:6">
      <c r="A141" s="2925"/>
      <c r="C141" s="2853"/>
      <c r="D141" s="2853"/>
      <c r="E141" s="2725"/>
      <c r="F141" s="2725"/>
    </row>
    <row r="142" spans="1:6">
      <c r="A142" s="2925"/>
      <c r="C142" s="2853"/>
      <c r="D142" s="2853"/>
      <c r="E142" s="2725"/>
      <c r="F142" s="2725"/>
    </row>
    <row r="143" spans="1:6">
      <c r="A143" s="2925"/>
      <c r="C143" s="2853"/>
      <c r="D143" s="2853"/>
      <c r="E143" s="2725"/>
      <c r="F143" s="2725"/>
    </row>
    <row r="144" spans="1:6">
      <c r="A144" s="2925"/>
      <c r="C144" s="2853"/>
      <c r="D144" s="2853"/>
      <c r="E144" s="2725"/>
      <c r="F144" s="2725"/>
    </row>
    <row r="145" spans="1:6">
      <c r="A145" s="2925"/>
      <c r="C145" s="2853"/>
      <c r="D145" s="2853"/>
      <c r="E145" s="2725"/>
      <c r="F145" s="2725"/>
    </row>
    <row r="146" spans="1:6">
      <c r="A146" s="2925"/>
      <c r="C146" s="2853"/>
      <c r="D146" s="2853"/>
      <c r="E146" s="2725"/>
      <c r="F146" s="2725"/>
    </row>
    <row r="147" spans="1:6">
      <c r="A147" s="2925"/>
      <c r="C147" s="2853"/>
      <c r="D147" s="2853"/>
      <c r="E147" s="2725"/>
      <c r="F147" s="2725"/>
    </row>
    <row r="148" spans="1:6">
      <c r="A148" s="2925"/>
      <c r="C148" s="2853"/>
      <c r="D148" s="2853"/>
      <c r="E148" s="2725"/>
      <c r="F148" s="2725"/>
    </row>
    <row r="149" spans="1:6">
      <c r="A149" s="2925"/>
      <c r="C149" s="2853"/>
      <c r="D149" s="2853"/>
      <c r="E149" s="2725"/>
      <c r="F149" s="2725"/>
    </row>
    <row r="150" spans="1:6">
      <c r="A150" s="2925"/>
      <c r="C150" s="2853"/>
      <c r="D150" s="2853"/>
      <c r="E150" s="2725"/>
      <c r="F150" s="2725"/>
    </row>
    <row r="151" spans="1:6">
      <c r="A151" s="2925"/>
      <c r="C151" s="2853"/>
      <c r="D151" s="2853"/>
      <c r="E151" s="2725"/>
      <c r="F151" s="2725"/>
    </row>
    <row r="152" spans="1:6">
      <c r="A152" s="2925"/>
      <c r="C152" s="2853"/>
      <c r="D152" s="2853"/>
      <c r="E152" s="2725"/>
      <c r="F152" s="2725"/>
    </row>
    <row r="153" spans="1:6">
      <c r="A153" s="2925"/>
      <c r="C153" s="2853"/>
      <c r="D153" s="2853"/>
      <c r="E153" s="2725"/>
      <c r="F153" s="2725"/>
    </row>
    <row r="154" spans="1:6">
      <c r="A154" s="2925"/>
      <c r="C154" s="2853"/>
      <c r="D154" s="2853"/>
      <c r="E154" s="2725"/>
      <c r="F154" s="2725"/>
    </row>
    <row r="155" spans="1:6">
      <c r="A155" s="2925"/>
      <c r="C155" s="2853"/>
      <c r="D155" s="2853"/>
      <c r="E155" s="2725"/>
      <c r="F155" s="2725"/>
    </row>
    <row r="156" spans="1:6">
      <c r="A156" s="2925"/>
      <c r="C156" s="2853"/>
      <c r="D156" s="2853"/>
      <c r="E156" s="2725"/>
      <c r="F156" s="2725"/>
    </row>
    <row r="157" spans="1:6">
      <c r="A157" s="2925"/>
      <c r="C157" s="2853"/>
      <c r="D157" s="2853"/>
      <c r="E157" s="2725"/>
      <c r="F157" s="2725"/>
    </row>
    <row r="158" spans="1:6">
      <c r="A158" s="2925"/>
      <c r="C158" s="2853"/>
      <c r="D158" s="2853"/>
      <c r="E158" s="2725"/>
      <c r="F158" s="2725"/>
    </row>
    <row r="159" spans="1:6">
      <c r="A159" s="2925"/>
      <c r="C159" s="2853"/>
      <c r="D159" s="2853"/>
      <c r="E159" s="2725"/>
      <c r="F159" s="2725"/>
    </row>
    <row r="160" spans="1:6">
      <c r="A160" s="2925"/>
      <c r="C160" s="2853"/>
      <c r="D160" s="2853"/>
      <c r="E160" s="2725"/>
      <c r="F160" s="2725"/>
    </row>
    <row r="161" spans="1:6">
      <c r="A161" s="2925"/>
      <c r="C161" s="2853"/>
      <c r="D161" s="2853"/>
      <c r="E161" s="2725"/>
      <c r="F161" s="2725"/>
    </row>
    <row r="162" spans="1:6">
      <c r="A162" s="2925"/>
      <c r="C162" s="2853"/>
      <c r="D162" s="2853"/>
      <c r="E162" s="2725"/>
      <c r="F162" s="2725"/>
    </row>
    <row r="163" spans="1:6">
      <c r="A163" s="2925"/>
      <c r="C163" s="2853"/>
      <c r="D163" s="2853"/>
      <c r="E163" s="2725"/>
      <c r="F163" s="2725"/>
    </row>
    <row r="164" spans="1:6">
      <c r="A164" s="2925"/>
      <c r="C164" s="2853"/>
      <c r="D164" s="2853"/>
      <c r="E164" s="2725"/>
      <c r="F164" s="2725"/>
    </row>
    <row r="165" spans="1:6">
      <c r="A165" s="2925"/>
      <c r="C165" s="2853"/>
      <c r="D165" s="2853"/>
      <c r="E165" s="2725"/>
      <c r="F165" s="2725"/>
    </row>
    <row r="166" spans="1:6">
      <c r="A166" s="2925"/>
      <c r="C166" s="2853"/>
      <c r="D166" s="2853"/>
      <c r="E166" s="2725"/>
      <c r="F166" s="2725"/>
    </row>
    <row r="167" spans="1:6">
      <c r="A167" s="2925"/>
      <c r="C167" s="2853"/>
      <c r="D167" s="2853"/>
      <c r="E167" s="2725"/>
      <c r="F167" s="2725"/>
    </row>
    <row r="168" spans="1:6">
      <c r="A168" s="2925"/>
      <c r="C168" s="2853"/>
      <c r="D168" s="2853"/>
      <c r="E168" s="2725"/>
      <c r="F168" s="2725"/>
    </row>
    <row r="169" spans="1:6">
      <c r="A169" s="2925"/>
      <c r="C169" s="2853"/>
      <c r="D169" s="2853"/>
      <c r="E169" s="2725"/>
      <c r="F169" s="2725"/>
    </row>
    <row r="170" spans="1:6">
      <c r="A170" s="2925"/>
      <c r="C170" s="2853"/>
      <c r="D170" s="2853"/>
      <c r="E170" s="2725"/>
      <c r="F170" s="2725"/>
    </row>
    <row r="171" spans="1:6">
      <c r="A171" s="2925"/>
      <c r="C171" s="2853"/>
      <c r="D171" s="2853"/>
      <c r="E171" s="2725"/>
      <c r="F171" s="2725"/>
    </row>
    <row r="172" spans="1:6">
      <c r="A172" s="2925"/>
      <c r="C172" s="2853"/>
      <c r="D172" s="2853"/>
      <c r="E172" s="2725"/>
      <c r="F172" s="2725"/>
    </row>
    <row r="173" spans="1:6">
      <c r="A173" s="2925"/>
      <c r="C173" s="2853"/>
      <c r="D173" s="2853"/>
      <c r="E173" s="2725"/>
      <c r="F173" s="2725"/>
    </row>
    <row r="174" spans="1:6">
      <c r="A174" s="2925"/>
      <c r="C174" s="2853"/>
      <c r="D174" s="2853"/>
      <c r="E174" s="2725"/>
      <c r="F174" s="2725"/>
    </row>
    <row r="175" spans="1:6">
      <c r="A175" s="2925"/>
      <c r="C175" s="2853"/>
      <c r="D175" s="2853"/>
      <c r="E175" s="2725"/>
      <c r="F175" s="2725"/>
    </row>
    <row r="176" spans="1:6">
      <c r="A176" s="2925"/>
      <c r="C176" s="2853"/>
      <c r="D176" s="2853"/>
      <c r="E176" s="2725"/>
      <c r="F176" s="2725"/>
    </row>
    <row r="177" spans="1:6">
      <c r="A177" s="2925"/>
      <c r="C177" s="2853"/>
      <c r="D177" s="2853"/>
      <c r="E177" s="2725"/>
      <c r="F177" s="2725"/>
    </row>
    <row r="178" spans="1:6">
      <c r="A178" s="2925"/>
      <c r="C178" s="2853"/>
      <c r="D178" s="2853"/>
      <c r="E178" s="2725"/>
      <c r="F178" s="2725"/>
    </row>
    <row r="179" spans="1:6">
      <c r="A179" s="2925"/>
      <c r="C179" s="2856"/>
      <c r="D179" s="2856"/>
      <c r="E179" s="2725"/>
      <c r="F179" s="2725"/>
    </row>
    <row r="180" spans="1:6">
      <c r="A180" s="2925"/>
      <c r="E180" s="2725"/>
      <c r="F180" s="2725"/>
    </row>
    <row r="181" spans="1:6" ht="15.75" thickBot="1">
      <c r="A181" s="2728"/>
      <c r="B181" s="2729"/>
      <c r="C181" s="2729"/>
      <c r="D181" s="2729"/>
      <c r="E181" s="2730"/>
      <c r="F181" s="2725"/>
    </row>
    <row r="182" spans="1:6">
      <c r="A182" s="2724"/>
      <c r="F182" s="2725"/>
    </row>
    <row r="183" spans="1:6">
      <c r="A183" s="2724"/>
      <c r="F183" s="2725"/>
    </row>
    <row r="184" spans="1:6">
      <c r="A184" s="2724"/>
      <c r="F184" s="2725"/>
    </row>
    <row r="185" spans="1:6">
      <c r="A185" s="2724"/>
      <c r="F185" s="2725"/>
    </row>
    <row r="186" spans="1:6">
      <c r="A186" s="2724"/>
      <c r="F186" s="2725"/>
    </row>
    <row r="187" spans="1:6">
      <c r="A187" s="2724"/>
      <c r="F187" s="2725"/>
    </row>
    <row r="188" spans="1:6">
      <c r="A188" s="2724"/>
      <c r="F188" s="2725"/>
    </row>
    <row r="189" spans="1:6">
      <c r="A189" s="2724"/>
      <c r="F189" s="2725"/>
    </row>
    <row r="190" spans="1:6">
      <c r="A190" s="2724"/>
      <c r="F190" s="2725"/>
    </row>
    <row r="191" spans="1:6">
      <c r="A191" s="2724"/>
      <c r="F191" s="2725"/>
    </row>
    <row r="192" spans="1:6">
      <c r="A192" s="2724"/>
      <c r="F192" s="2725"/>
    </row>
    <row r="193" spans="1:6">
      <c r="A193" s="2724"/>
      <c r="F193" s="2725"/>
    </row>
    <row r="194" spans="1:6">
      <c r="A194" s="2724"/>
      <c r="F194" s="2725"/>
    </row>
    <row r="195" spans="1:6">
      <c r="A195" s="2724"/>
      <c r="F195" s="2725"/>
    </row>
    <row r="196" spans="1:6">
      <c r="A196" s="2724"/>
      <c r="F196" s="2725"/>
    </row>
    <row r="197" spans="1:6">
      <c r="A197" s="2724"/>
      <c r="F197" s="2725"/>
    </row>
    <row r="198" spans="1:6">
      <c r="A198" s="2724"/>
      <c r="F198" s="2725"/>
    </row>
    <row r="199" spans="1:6">
      <c r="A199" s="2724"/>
      <c r="F199" s="2725"/>
    </row>
    <row r="200" spans="1:6" ht="15.75" thickBot="1">
      <c r="A200" s="2728"/>
      <c r="B200" s="2729"/>
      <c r="C200" s="2729"/>
      <c r="D200" s="2729"/>
      <c r="E200" s="2729"/>
      <c r="F200" s="2730"/>
    </row>
  </sheetData>
  <printOptions horizontalCentered="1" verticalCentered="1"/>
  <pageMargins left="0.5" right="0.5" top="0.25" bottom="0.25" header="0" footer="0"/>
  <pageSetup scale="73" fitToHeight="2" orientation="portrait" r:id="rId1"/>
  <headerFooter alignWithMargins="0"/>
  <customProperties>
    <customPr name="_pios_id" r:id="rId2"/>
  </customPropertie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ransitionEvaluation="1">
    <tabColor rgb="FF92D050"/>
    <pageSetUpPr fitToPage="1"/>
  </sheetPr>
  <dimension ref="A1:I200"/>
  <sheetViews>
    <sheetView view="pageBreakPreview" topLeftCell="F1" zoomScale="60" zoomScaleNormal="70" workbookViewId="0">
      <selection activeCell="J1" sqref="J1:AD1048576"/>
    </sheetView>
  </sheetViews>
  <sheetFormatPr defaultColWidth="9.6640625" defaultRowHeight="15"/>
  <cols>
    <col min="1" max="1" width="4.6640625" customWidth="1"/>
    <col min="2" max="2" width="1.6640625" customWidth="1"/>
    <col min="3" max="3" width="38.6640625" customWidth="1"/>
    <col min="4" max="4" width="14.6640625" customWidth="1"/>
    <col min="5" max="5" width="17" bestFit="1" customWidth="1"/>
    <col min="6" max="7" width="14.6640625" customWidth="1"/>
    <col min="8" max="8" width="17.6640625" customWidth="1"/>
    <col min="9" max="10" width="8" customWidth="1"/>
    <col min="11" max="11" width="31.6640625" bestFit="1" customWidth="1"/>
    <col min="12" max="12" width="8.44140625" customWidth="1"/>
    <col min="13" max="13" width="16.44140625" bestFit="1" customWidth="1"/>
    <col min="14" max="14" width="13.21875" customWidth="1"/>
    <col min="15" max="15" width="16" bestFit="1" customWidth="1"/>
    <col min="16" max="16" width="16.6640625" customWidth="1"/>
    <col min="17" max="17" width="9.6640625" bestFit="1" customWidth="1"/>
    <col min="18" max="18" width="16.6640625" customWidth="1"/>
    <col min="19" max="19" width="13.6640625" bestFit="1" customWidth="1"/>
    <col min="20" max="20" width="16" customWidth="1"/>
    <col min="21" max="21" width="13.6640625" bestFit="1" customWidth="1"/>
    <col min="24" max="24" width="9.6640625" bestFit="1" customWidth="1"/>
    <col min="30" max="30" width="15.21875" bestFit="1" customWidth="1"/>
  </cols>
  <sheetData>
    <row r="1" spans="1:9">
      <c r="A1" s="1962" t="s">
        <v>2145</v>
      </c>
      <c r="B1" s="2197"/>
      <c r="C1" s="2050"/>
      <c r="D1" s="2052" t="s">
        <v>1307</v>
      </c>
      <c r="E1" s="2197"/>
      <c r="F1" s="2197"/>
      <c r="G1" s="2052" t="s">
        <v>1759</v>
      </c>
      <c r="H1" s="2234" t="s">
        <v>1760</v>
      </c>
      <c r="I1" s="13"/>
    </row>
    <row r="2" spans="1:9">
      <c r="A2" s="1967" t="str">
        <f>'Data Sheet'!$C$25</f>
        <v xml:space="preserve">Niagara Mohawk Power Corporation </v>
      </c>
      <c r="B2" s="13"/>
      <c r="C2" s="80"/>
      <c r="D2" s="13" t="s">
        <v>5792</v>
      </c>
      <c r="E2" s="13"/>
      <c r="F2" s="13"/>
      <c r="G2" s="90" t="s">
        <v>1761</v>
      </c>
      <c r="H2" s="2224"/>
      <c r="I2" s="13"/>
    </row>
    <row r="3" spans="1:9" ht="15" customHeight="1">
      <c r="A3" s="1970"/>
      <c r="B3" s="76"/>
      <c r="C3" s="101"/>
      <c r="D3" s="92" t="s">
        <v>1121</v>
      </c>
      <c r="E3" s="76"/>
      <c r="F3" s="76"/>
      <c r="G3" s="707" t="str">
        <f>'Data Sheet'!$C$40</f>
        <v>April 30, 2025</v>
      </c>
      <c r="H3" s="2399" t="str">
        <f>'Data Sheet'!$C$38</f>
        <v>December 31, 2024</v>
      </c>
    </row>
    <row r="4" spans="1:9" ht="15" customHeight="1">
      <c r="A4" s="2028" t="s">
        <v>3420</v>
      </c>
      <c r="B4" s="16"/>
      <c r="C4" s="709"/>
      <c r="D4" s="16"/>
      <c r="E4" s="16"/>
      <c r="F4" s="16"/>
      <c r="G4" s="16"/>
      <c r="H4" s="1966"/>
      <c r="I4" s="13"/>
    </row>
    <row r="5" spans="1:9">
      <c r="A5" s="1970"/>
      <c r="B5" s="76"/>
      <c r="C5" s="76" t="s">
        <v>3421</v>
      </c>
      <c r="D5" s="76"/>
      <c r="E5" s="76"/>
      <c r="F5" s="76"/>
      <c r="G5" s="76"/>
      <c r="H5" s="2029"/>
      <c r="I5" s="13"/>
    </row>
    <row r="6" spans="1:9">
      <c r="A6" s="2405" t="s">
        <v>2320</v>
      </c>
      <c r="B6" s="192" t="s">
        <v>4458</v>
      </c>
      <c r="C6" s="192"/>
      <c r="D6" s="192"/>
      <c r="E6" s="192"/>
      <c r="F6" s="192"/>
      <c r="G6" s="192"/>
      <c r="H6" s="2071"/>
      <c r="I6" s="192"/>
    </row>
    <row r="7" spans="1:9">
      <c r="A7" s="2405"/>
      <c r="B7" s="192" t="s">
        <v>4459</v>
      </c>
      <c r="C7" s="192"/>
      <c r="D7" s="192"/>
      <c r="E7" s="192"/>
      <c r="F7" s="192"/>
      <c r="G7" s="192"/>
      <c r="H7" s="2071"/>
      <c r="I7" s="192"/>
    </row>
    <row r="8" spans="1:9">
      <c r="A8" s="2405"/>
      <c r="B8" s="192" t="s">
        <v>3949</v>
      </c>
      <c r="C8" s="192"/>
      <c r="D8" s="192"/>
      <c r="E8" s="192"/>
      <c r="F8" s="192"/>
      <c r="G8" s="192"/>
      <c r="H8" s="2071"/>
      <c r="I8" s="192"/>
    </row>
    <row r="9" spans="1:9">
      <c r="A9" s="2405" t="s">
        <v>2237</v>
      </c>
      <c r="B9" s="192" t="s">
        <v>3066</v>
      </c>
      <c r="C9" s="192"/>
      <c r="D9" s="192"/>
      <c r="E9" s="192"/>
      <c r="F9" s="192"/>
      <c r="G9" s="192"/>
      <c r="H9" s="2071"/>
      <c r="I9" s="192"/>
    </row>
    <row r="10" spans="1:9">
      <c r="A10" s="2405"/>
      <c r="B10" s="192" t="s">
        <v>3067</v>
      </c>
      <c r="C10" s="192"/>
      <c r="D10" s="192"/>
      <c r="E10" s="192"/>
      <c r="F10" s="192"/>
      <c r="G10" s="192"/>
      <c r="H10" s="2071"/>
      <c r="I10" s="192"/>
    </row>
    <row r="11" spans="1:9">
      <c r="A11" s="2405" t="s">
        <v>2238</v>
      </c>
      <c r="B11" s="192" t="s">
        <v>3068</v>
      </c>
      <c r="C11" s="192"/>
      <c r="D11" s="192"/>
      <c r="E11" s="192"/>
      <c r="F11" s="192"/>
      <c r="G11" s="192"/>
      <c r="H11" s="2071"/>
      <c r="I11" s="192"/>
    </row>
    <row r="12" spans="1:9">
      <c r="A12" s="2405"/>
      <c r="B12" s="192" t="s">
        <v>3069</v>
      </c>
      <c r="C12" s="192"/>
      <c r="D12" s="192"/>
      <c r="E12" s="192"/>
      <c r="F12" s="192"/>
      <c r="G12" s="192"/>
      <c r="H12" s="2071"/>
      <c r="I12" s="192"/>
    </row>
    <row r="13" spans="1:9">
      <c r="A13" s="2405"/>
      <c r="B13" s="192" t="s">
        <v>3160</v>
      </c>
      <c r="C13" s="192"/>
      <c r="D13" s="192"/>
      <c r="E13" s="192"/>
      <c r="F13" s="192"/>
      <c r="G13" s="192"/>
      <c r="H13" s="2071"/>
      <c r="I13" s="192"/>
    </row>
    <row r="14" spans="1:9">
      <c r="A14" s="2405"/>
      <c r="B14" s="192" t="s">
        <v>3161</v>
      </c>
      <c r="C14" s="192"/>
      <c r="D14" s="192"/>
      <c r="E14" s="192"/>
      <c r="F14" s="192"/>
      <c r="G14" s="192"/>
      <c r="H14" s="2071"/>
      <c r="I14" s="192"/>
    </row>
    <row r="15" spans="1:9">
      <c r="A15" s="2405"/>
      <c r="B15" s="192" t="s">
        <v>3162</v>
      </c>
      <c r="C15" s="192"/>
      <c r="D15" s="192"/>
      <c r="E15" s="192"/>
      <c r="F15" s="192"/>
      <c r="G15" s="192"/>
      <c r="H15" s="2071"/>
      <c r="I15" s="192"/>
    </row>
    <row r="16" spans="1:9">
      <c r="A16" s="2405"/>
      <c r="B16" s="192" t="s">
        <v>3163</v>
      </c>
      <c r="C16" s="192"/>
      <c r="D16" s="192"/>
      <c r="E16" s="192"/>
      <c r="F16" s="192"/>
      <c r="G16" s="192"/>
      <c r="H16" s="2071"/>
      <c r="I16" s="192"/>
    </row>
    <row r="17" spans="1:9">
      <c r="A17" s="2405"/>
      <c r="B17" s="192" t="s">
        <v>3164</v>
      </c>
      <c r="C17" s="192"/>
      <c r="D17" s="192"/>
      <c r="E17" s="192"/>
      <c r="F17" s="192"/>
      <c r="G17" s="192"/>
      <c r="H17" s="2071"/>
      <c r="I17" s="192"/>
    </row>
    <row r="18" spans="1:9">
      <c r="A18" s="2405"/>
      <c r="B18" s="192" t="s">
        <v>3165</v>
      </c>
      <c r="C18" s="192"/>
      <c r="D18" s="192"/>
      <c r="E18" s="192"/>
      <c r="F18" s="192"/>
      <c r="G18" s="192"/>
      <c r="H18" s="2071"/>
      <c r="I18" s="192"/>
    </row>
    <row r="19" spans="1:9">
      <c r="A19" s="2405"/>
      <c r="B19" s="192" t="s">
        <v>3166</v>
      </c>
      <c r="C19" s="192"/>
      <c r="D19" s="192"/>
      <c r="E19" s="192"/>
      <c r="F19" s="192"/>
      <c r="G19" s="192"/>
      <c r="H19" s="2071"/>
      <c r="I19" s="192"/>
    </row>
    <row r="20" spans="1:9">
      <c r="A20" s="2405"/>
      <c r="B20" s="192" t="s">
        <v>3167</v>
      </c>
      <c r="C20" s="192"/>
      <c r="D20" s="192"/>
      <c r="E20" s="192"/>
      <c r="F20" s="192"/>
      <c r="G20" s="192"/>
      <c r="H20" s="2071"/>
      <c r="I20" s="192"/>
    </row>
    <row r="21" spans="1:9">
      <c r="A21" s="2405"/>
      <c r="B21" s="192" t="s">
        <v>3168</v>
      </c>
      <c r="C21" s="192"/>
      <c r="D21" s="192"/>
      <c r="E21" s="192"/>
      <c r="F21" s="192"/>
      <c r="G21" s="192"/>
      <c r="H21" s="2071"/>
      <c r="I21" s="192"/>
    </row>
    <row r="22" spans="1:9">
      <c r="A22" s="2405"/>
      <c r="B22" s="192" t="s">
        <v>3169</v>
      </c>
      <c r="C22" s="192"/>
      <c r="D22" s="192"/>
      <c r="E22" s="192"/>
      <c r="F22" s="192"/>
      <c r="G22" s="192"/>
      <c r="H22" s="2071"/>
      <c r="I22" s="192"/>
    </row>
    <row r="23" spans="1:9">
      <c r="A23" s="2405"/>
      <c r="B23" s="192" t="s">
        <v>3170</v>
      </c>
      <c r="C23" s="192"/>
      <c r="D23" s="192"/>
      <c r="E23" s="192"/>
      <c r="F23" s="192"/>
      <c r="G23" s="192"/>
      <c r="H23" s="2071"/>
      <c r="I23" s="192"/>
    </row>
    <row r="24" spans="1:9">
      <c r="A24" s="2405" t="s">
        <v>3610</v>
      </c>
      <c r="B24" s="192" t="s">
        <v>3171</v>
      </c>
      <c r="C24" s="192"/>
      <c r="D24" s="192"/>
      <c r="E24" s="192"/>
      <c r="F24" s="192"/>
      <c r="G24" s="192"/>
      <c r="H24" s="2071"/>
      <c r="I24" s="192"/>
    </row>
    <row r="25" spans="1:9">
      <c r="A25" s="2405"/>
      <c r="B25" s="192" t="s">
        <v>3172</v>
      </c>
      <c r="C25" s="192"/>
      <c r="D25" s="192"/>
      <c r="E25" s="192"/>
      <c r="F25" s="192"/>
      <c r="G25" s="192"/>
      <c r="H25" s="2071"/>
      <c r="I25" s="192"/>
    </row>
    <row r="26" spans="1:9">
      <c r="A26" s="2217"/>
      <c r="B26" s="217"/>
      <c r="C26" s="217" t="s">
        <v>3173</v>
      </c>
      <c r="D26" s="217"/>
      <c r="E26" s="217"/>
      <c r="F26" s="217"/>
      <c r="G26" s="217"/>
      <c r="H26" s="2059"/>
      <c r="I26" s="13"/>
    </row>
    <row r="27" spans="1:9">
      <c r="A27" s="1969"/>
      <c r="B27" s="90"/>
      <c r="C27" s="13"/>
      <c r="D27" s="90"/>
      <c r="E27" s="245" t="s">
        <v>3174</v>
      </c>
      <c r="F27" s="245" t="s">
        <v>3105</v>
      </c>
      <c r="G27" s="245" t="s">
        <v>3105</v>
      </c>
      <c r="H27" s="2224"/>
      <c r="I27" s="13"/>
    </row>
    <row r="28" spans="1:9">
      <c r="A28" s="1969"/>
      <c r="B28" s="90"/>
      <c r="C28" s="13"/>
      <c r="D28" s="245" t="s">
        <v>3174</v>
      </c>
      <c r="E28" s="245" t="s">
        <v>3950</v>
      </c>
      <c r="F28" s="245" t="s">
        <v>3175</v>
      </c>
      <c r="G28" s="245" t="s">
        <v>3176</v>
      </c>
      <c r="H28" s="2224"/>
      <c r="I28" s="13"/>
    </row>
    <row r="29" spans="1:9">
      <c r="A29" s="1969" t="s">
        <v>1922</v>
      </c>
      <c r="B29" s="90"/>
      <c r="C29" s="246" t="s">
        <v>3177</v>
      </c>
      <c r="D29" s="245" t="s">
        <v>3178</v>
      </c>
      <c r="E29" s="245" t="s">
        <v>3951</v>
      </c>
      <c r="F29" s="245" t="s">
        <v>1</v>
      </c>
      <c r="G29" s="245" t="s">
        <v>1</v>
      </c>
      <c r="H29" s="2200" t="s">
        <v>2253</v>
      </c>
      <c r="I29" s="246"/>
    </row>
    <row r="30" spans="1:9">
      <c r="A30" s="1969" t="s">
        <v>1689</v>
      </c>
      <c r="B30" s="90"/>
      <c r="C30" s="13"/>
      <c r="D30" s="245" t="s">
        <v>3179</v>
      </c>
      <c r="E30" s="245" t="s">
        <v>3952</v>
      </c>
      <c r="F30" s="245" t="s">
        <v>3180</v>
      </c>
      <c r="G30" s="245" t="s">
        <v>3181</v>
      </c>
      <c r="H30" s="2224"/>
      <c r="I30" s="13"/>
    </row>
    <row r="31" spans="1:9">
      <c r="A31" s="1977"/>
      <c r="B31" s="92"/>
      <c r="C31" s="524" t="s">
        <v>2935</v>
      </c>
      <c r="D31" s="277" t="s">
        <v>2936</v>
      </c>
      <c r="E31" s="277" t="s">
        <v>2937</v>
      </c>
      <c r="F31" s="277" t="s">
        <v>2938</v>
      </c>
      <c r="G31" s="277" t="s">
        <v>2268</v>
      </c>
      <c r="H31" s="2201" t="s">
        <v>2269</v>
      </c>
      <c r="I31" s="246"/>
    </row>
    <row r="32" spans="1:9">
      <c r="A32" s="2406">
        <v>1</v>
      </c>
      <c r="B32" s="199"/>
      <c r="C32" s="217" t="s">
        <v>3182</v>
      </c>
      <c r="D32" s="1711"/>
      <c r="E32" s="1711"/>
      <c r="F32" s="1711"/>
      <c r="G32" s="1711">
        <v>2990782</v>
      </c>
      <c r="H32" s="2251">
        <f t="shared" ref="H32:H42" si="0">SUM(D32:G32)</f>
        <v>2990782</v>
      </c>
      <c r="I32" s="336"/>
    </row>
    <row r="33" spans="1:9">
      <c r="A33" s="2406">
        <v>2</v>
      </c>
      <c r="B33" s="199"/>
      <c r="C33" s="217" t="s">
        <v>3183</v>
      </c>
      <c r="D33" s="1711">
        <v>0</v>
      </c>
      <c r="E33" s="1711"/>
      <c r="F33" s="1711"/>
      <c r="G33" s="1711"/>
      <c r="H33" s="2226">
        <f t="shared" si="0"/>
        <v>0</v>
      </c>
      <c r="I33" s="260"/>
    </row>
    <row r="34" spans="1:9">
      <c r="A34" s="2406">
        <v>3</v>
      </c>
      <c r="B34" s="199"/>
      <c r="C34" s="217" t="s">
        <v>6089</v>
      </c>
      <c r="D34" s="1711">
        <v>0</v>
      </c>
      <c r="E34" s="1711"/>
      <c r="F34" s="1711"/>
      <c r="G34" s="1711"/>
      <c r="H34" s="2226">
        <f t="shared" si="0"/>
        <v>0</v>
      </c>
      <c r="I34" s="260"/>
    </row>
    <row r="35" spans="1:9">
      <c r="A35" s="2406">
        <v>4</v>
      </c>
      <c r="B35" s="199"/>
      <c r="C35" s="217" t="s">
        <v>3184</v>
      </c>
      <c r="D35" s="1711">
        <v>29354</v>
      </c>
      <c r="E35" s="1711"/>
      <c r="F35" s="1711"/>
      <c r="G35" s="1711"/>
      <c r="H35" s="2226">
        <f t="shared" si="0"/>
        <v>29354</v>
      </c>
      <c r="I35" s="260"/>
    </row>
    <row r="36" spans="1:9">
      <c r="A36" s="2406">
        <v>5</v>
      </c>
      <c r="B36" s="199"/>
      <c r="C36" s="217" t="s">
        <v>3185</v>
      </c>
      <c r="D36" s="1711">
        <v>0</v>
      </c>
      <c r="E36" s="1711"/>
      <c r="F36" s="1711"/>
      <c r="G36" s="1711"/>
      <c r="H36" s="2226">
        <f t="shared" si="0"/>
        <v>0</v>
      </c>
      <c r="I36" s="260"/>
    </row>
    <row r="37" spans="1:9">
      <c r="A37" s="2406">
        <v>6</v>
      </c>
      <c r="B37" s="199"/>
      <c r="C37" s="217" t="s">
        <v>3186</v>
      </c>
      <c r="D37" s="1711">
        <v>87972</v>
      </c>
      <c r="E37" s="1711"/>
      <c r="F37" s="1711"/>
      <c r="G37" s="1711"/>
      <c r="H37" s="2226">
        <f t="shared" si="0"/>
        <v>87972</v>
      </c>
      <c r="I37" s="260"/>
    </row>
    <row r="38" spans="1:9">
      <c r="A38" s="2406">
        <v>7</v>
      </c>
      <c r="B38" s="199"/>
      <c r="C38" s="217" t="s">
        <v>3187</v>
      </c>
      <c r="D38" s="1711">
        <v>93624984</v>
      </c>
      <c r="E38" s="1711"/>
      <c r="F38" s="1711"/>
      <c r="G38" s="1711"/>
      <c r="H38" s="2226">
        <f t="shared" si="0"/>
        <v>93624984</v>
      </c>
      <c r="I38" s="260"/>
    </row>
    <row r="39" spans="1:9">
      <c r="A39" s="2406">
        <v>8</v>
      </c>
      <c r="B39" s="199"/>
      <c r="C39" s="217" t="s">
        <v>3188</v>
      </c>
      <c r="D39" s="1711">
        <v>206112460</v>
      </c>
      <c r="E39" s="1711"/>
      <c r="F39" s="1711"/>
      <c r="G39" s="1711"/>
      <c r="H39" s="2226">
        <f t="shared" si="0"/>
        <v>206112460</v>
      </c>
      <c r="I39" s="260"/>
    </row>
    <row r="40" spans="1:9">
      <c r="A40" s="2406">
        <v>9</v>
      </c>
      <c r="B40" s="199"/>
      <c r="C40" s="217" t="s">
        <v>3189</v>
      </c>
      <c r="D40" s="1711">
        <v>14603805</v>
      </c>
      <c r="E40" s="1711"/>
      <c r="F40" s="1711"/>
      <c r="G40" s="1711"/>
      <c r="H40" s="2226">
        <f t="shared" si="0"/>
        <v>14603805</v>
      </c>
      <c r="I40" s="260"/>
    </row>
    <row r="41" spans="1:9">
      <c r="A41" s="2406">
        <v>10</v>
      </c>
      <c r="B41" s="199"/>
      <c r="C41" s="217" t="s">
        <v>6090</v>
      </c>
      <c r="D41" s="1711">
        <v>6298968</v>
      </c>
      <c r="E41" s="1711"/>
      <c r="F41" s="1711"/>
      <c r="G41" s="1711"/>
      <c r="H41" s="2226">
        <f t="shared" si="0"/>
        <v>6298968</v>
      </c>
      <c r="I41" s="260"/>
    </row>
    <row r="42" spans="1:9">
      <c r="A42" s="2406">
        <v>11</v>
      </c>
      <c r="B42" s="199"/>
      <c r="C42" s="217"/>
      <c r="D42" s="1711"/>
      <c r="E42" s="1711"/>
      <c r="F42" s="1711"/>
      <c r="G42" s="1711"/>
      <c r="H42" s="2226">
        <f t="shared" si="0"/>
        <v>0</v>
      </c>
      <c r="I42" s="260"/>
    </row>
    <row r="43" spans="1:9" ht="15.75" thickBot="1">
      <c r="A43" s="2406">
        <v>12</v>
      </c>
      <c r="B43" s="199"/>
      <c r="C43" s="2102" t="s">
        <v>159</v>
      </c>
      <c r="D43" s="1315">
        <f>SUM(D32:D42)</f>
        <v>320757543</v>
      </c>
      <c r="E43" s="1315">
        <f>SUM(E32:E42)</f>
        <v>0</v>
      </c>
      <c r="F43" s="1315">
        <f>SUM(F32:F42)</f>
        <v>0</v>
      </c>
      <c r="G43" s="1315">
        <f>SUM(G32:G42)</f>
        <v>2990782</v>
      </c>
      <c r="H43" s="2407">
        <f>SUM(H32:H42)</f>
        <v>323748325</v>
      </c>
      <c r="I43" s="336"/>
    </row>
    <row r="44" spans="1:9" ht="15.75" thickTop="1">
      <c r="A44" s="2297" t="s">
        <v>3190</v>
      </c>
      <c r="B44" s="74"/>
      <c r="C44" s="74"/>
      <c r="D44" s="74"/>
      <c r="E44" s="74"/>
      <c r="F44" s="74"/>
      <c r="G44" s="74"/>
      <c r="H44" s="2578"/>
      <c r="I44" s="2579"/>
    </row>
    <row r="45" spans="1:9">
      <c r="A45" s="1967"/>
      <c r="B45" s="13"/>
      <c r="C45" s="13" t="s">
        <v>4877</v>
      </c>
      <c r="D45" s="13"/>
      <c r="E45" s="13"/>
      <c r="F45" s="13"/>
      <c r="G45" s="13"/>
      <c r="H45" s="1968"/>
      <c r="I45" s="13"/>
    </row>
    <row r="46" spans="1:9" ht="15.75">
      <c r="A46" s="1967"/>
      <c r="B46" s="13"/>
      <c r="C46" s="1927" t="s">
        <v>4873</v>
      </c>
      <c r="D46" s="1927" t="s">
        <v>4874</v>
      </c>
      <c r="E46" s="1927" t="s">
        <v>4875</v>
      </c>
      <c r="F46" s="13"/>
      <c r="G46" s="13"/>
      <c r="H46" s="1968"/>
      <c r="I46" s="13"/>
    </row>
    <row r="47" spans="1:9" ht="15.75">
      <c r="A47" s="1967"/>
      <c r="B47" s="13"/>
      <c r="C47" s="546" t="s">
        <v>4871</v>
      </c>
      <c r="F47" s="13"/>
      <c r="G47" s="13"/>
      <c r="H47" s="1968"/>
      <c r="I47" s="13"/>
    </row>
    <row r="48" spans="1:9">
      <c r="A48" s="1967"/>
      <c r="B48" s="13"/>
      <c r="C48" s="1467"/>
      <c r="D48" s="1538"/>
      <c r="E48" s="2408"/>
      <c r="F48" s="13"/>
      <c r="G48" s="13"/>
      <c r="H48" s="1968"/>
      <c r="I48" s="13"/>
    </row>
    <row r="49" spans="1:9">
      <c r="A49" s="1967"/>
      <c r="B49" s="13"/>
      <c r="C49" s="1467"/>
      <c r="D49" s="1538"/>
      <c r="E49" s="2408"/>
      <c r="F49" s="13"/>
      <c r="G49" s="13"/>
      <c r="H49" s="1968"/>
      <c r="I49" s="13"/>
    </row>
    <row r="50" spans="1:9">
      <c r="A50" s="1967"/>
      <c r="B50" s="13"/>
      <c r="C50" s="1467"/>
      <c r="D50" s="1538"/>
      <c r="E50" s="2408"/>
      <c r="F50" s="13"/>
      <c r="G50" s="13"/>
      <c r="H50" s="1968"/>
      <c r="I50" s="13"/>
    </row>
    <row r="51" spans="1:9">
      <c r="A51" s="1967"/>
      <c r="B51" s="13"/>
      <c r="C51" s="13"/>
      <c r="D51" s="1538"/>
      <c r="E51" s="13"/>
      <c r="F51" s="13"/>
      <c r="G51" s="13"/>
      <c r="H51" s="1968"/>
      <c r="I51" s="13"/>
    </row>
    <row r="52" spans="1:9" ht="15.75">
      <c r="A52" s="1967"/>
      <c r="B52" s="13"/>
      <c r="C52" s="546" t="s">
        <v>4872</v>
      </c>
      <c r="D52" s="1538"/>
      <c r="E52" s="549"/>
      <c r="F52" s="13"/>
      <c r="G52" s="13"/>
      <c r="H52" s="1968"/>
      <c r="I52" s="13"/>
    </row>
    <row r="53" spans="1:9">
      <c r="A53" s="1967"/>
      <c r="B53" s="13"/>
      <c r="C53" s="13"/>
      <c r="D53" s="1538"/>
      <c r="E53" s="2408"/>
      <c r="F53" s="13"/>
      <c r="G53" s="13"/>
      <c r="H53" s="1968"/>
      <c r="I53" s="13"/>
    </row>
    <row r="54" spans="1:9">
      <c r="A54" s="1967"/>
      <c r="B54" s="13"/>
      <c r="C54" s="13"/>
      <c r="D54" s="1538"/>
      <c r="E54" s="2408"/>
      <c r="F54" s="13"/>
      <c r="G54" s="13"/>
      <c r="H54" s="1968"/>
      <c r="I54" s="13"/>
    </row>
    <row r="55" spans="1:9">
      <c r="A55" s="1967"/>
      <c r="B55" s="13"/>
      <c r="C55" s="1690"/>
      <c r="D55" s="1670"/>
      <c r="E55" s="1691"/>
      <c r="F55" s="13"/>
      <c r="G55" s="13"/>
      <c r="H55" s="1968"/>
      <c r="I55" s="13"/>
    </row>
    <row r="56" spans="1:9">
      <c r="A56" s="1967"/>
      <c r="B56" s="13"/>
      <c r="F56" s="13"/>
      <c r="G56" s="13"/>
      <c r="H56" s="1968"/>
      <c r="I56" s="13"/>
    </row>
    <row r="57" spans="1:9" ht="15.75" thickBot="1">
      <c r="A57" s="1980"/>
      <c r="B57" s="2019"/>
      <c r="C57" s="2019" t="s">
        <v>4876</v>
      </c>
      <c r="D57" s="2019"/>
      <c r="E57" s="2019"/>
      <c r="F57" s="2019"/>
      <c r="G57" s="2019"/>
      <c r="H57" s="2273"/>
      <c r="I57" s="13"/>
    </row>
    <row r="58" spans="1:9">
      <c r="A58" s="13"/>
      <c r="B58" s="13"/>
      <c r="C58" s="13"/>
      <c r="D58" s="13"/>
      <c r="E58" s="13"/>
      <c r="F58" s="13"/>
      <c r="G58" s="13"/>
      <c r="H58" s="13"/>
      <c r="I58" s="13"/>
    </row>
    <row r="59" spans="1:9">
      <c r="A59" s="1386" t="s">
        <v>4506</v>
      </c>
      <c r="B59" s="16"/>
      <c r="C59" s="16"/>
      <c r="F59" s="16"/>
      <c r="G59" s="16"/>
      <c r="H59" s="16"/>
      <c r="I59" s="16"/>
    </row>
    <row r="60" spans="1:9">
      <c r="A60" s="3517" t="s">
        <v>3191</v>
      </c>
      <c r="B60" s="3517"/>
      <c r="C60" s="3517"/>
      <c r="D60" s="3517"/>
      <c r="E60" s="3517"/>
      <c r="F60" s="3517"/>
      <c r="G60" s="3517"/>
      <c r="H60" s="3517"/>
      <c r="I60" s="16"/>
    </row>
    <row r="62" spans="1:9">
      <c r="D62" s="1692"/>
      <c r="E62" s="1692"/>
      <c r="F62" s="1692"/>
      <c r="G62" s="1692"/>
      <c r="H62" s="1692"/>
      <c r="I62" s="1692"/>
    </row>
    <row r="125" spans="1:5" ht="15.75" thickBot="1"/>
    <row r="126" spans="1:5">
      <c r="A126" s="2398"/>
      <c r="B126" s="2316"/>
      <c r="C126" s="2316"/>
      <c r="D126" s="2316"/>
      <c r="E126" s="2401"/>
    </row>
    <row r="127" spans="1:5">
      <c r="A127" s="2450"/>
      <c r="E127" s="2683"/>
    </row>
    <row r="128" spans="1:5">
      <c r="A128" s="2450"/>
      <c r="E128" s="2683"/>
    </row>
    <row r="129" spans="1:6">
      <c r="A129" s="2450"/>
      <c r="E129" s="2683"/>
    </row>
    <row r="130" spans="1:6">
      <c r="A130" s="2450"/>
      <c r="E130" s="2683"/>
    </row>
    <row r="131" spans="1:6">
      <c r="A131" s="2450"/>
      <c r="E131" s="2683"/>
    </row>
    <row r="132" spans="1:6">
      <c r="A132" s="2450"/>
      <c r="C132" s="1184"/>
      <c r="D132" s="1184"/>
      <c r="E132" s="2683"/>
    </row>
    <row r="133" spans="1:6">
      <c r="A133" s="2450"/>
      <c r="C133" s="2842"/>
      <c r="D133" s="2842"/>
      <c r="E133" s="2683"/>
    </row>
    <row r="134" spans="1:6">
      <c r="A134" s="2450"/>
      <c r="C134" s="2842"/>
      <c r="D134" s="2842"/>
      <c r="E134" s="2683"/>
    </row>
    <row r="135" spans="1:6">
      <c r="A135" s="2450"/>
      <c r="C135" s="2842"/>
      <c r="D135" s="2842"/>
      <c r="E135" s="2683"/>
    </row>
    <row r="136" spans="1:6">
      <c r="A136" s="2450"/>
      <c r="C136" s="2842"/>
      <c r="D136" s="2842"/>
      <c r="E136" s="2683"/>
      <c r="F136" s="2683"/>
    </row>
    <row r="137" spans="1:6">
      <c r="A137" s="2450"/>
      <c r="C137" s="2842"/>
      <c r="D137" s="2842"/>
      <c r="E137" s="2683"/>
      <c r="F137" s="2683"/>
    </row>
    <row r="138" spans="1:6">
      <c r="A138" s="2450"/>
      <c r="C138" s="2842"/>
      <c r="D138" s="2842"/>
      <c r="E138" s="2683"/>
      <c r="F138" s="2683"/>
    </row>
    <row r="139" spans="1:6">
      <c r="A139" s="2450"/>
      <c r="C139" s="2842"/>
      <c r="D139" s="2842"/>
      <c r="E139" s="2683"/>
      <c r="F139" s="2683"/>
    </row>
    <row r="140" spans="1:6">
      <c r="A140" s="2450"/>
      <c r="C140" s="2842"/>
      <c r="D140" s="2842"/>
      <c r="E140" s="2683"/>
      <c r="F140" s="2683"/>
    </row>
    <row r="141" spans="1:6">
      <c r="A141" s="2450"/>
      <c r="C141" s="2842"/>
      <c r="D141" s="2842"/>
      <c r="E141" s="2683"/>
      <c r="F141" s="2683"/>
    </row>
    <row r="142" spans="1:6">
      <c r="A142" s="2450"/>
      <c r="C142" s="2842"/>
      <c r="D142" s="2842"/>
      <c r="E142" s="2683"/>
      <c r="F142" s="2683"/>
    </row>
    <row r="143" spans="1:6">
      <c r="A143" s="2450"/>
      <c r="C143" s="2842"/>
      <c r="D143" s="2842"/>
      <c r="E143" s="2683"/>
      <c r="F143" s="2683"/>
    </row>
    <row r="144" spans="1:6">
      <c r="A144" s="2450"/>
      <c r="C144" s="2842"/>
      <c r="D144" s="2842"/>
      <c r="E144" s="2683"/>
      <c r="F144" s="2683"/>
    </row>
    <row r="145" spans="1:6">
      <c r="A145" s="2450"/>
      <c r="C145" s="2842"/>
      <c r="D145" s="2842"/>
      <c r="E145" s="2683"/>
      <c r="F145" s="2683"/>
    </row>
    <row r="146" spans="1:6">
      <c r="A146" s="2450"/>
      <c r="C146" s="2842"/>
      <c r="D146" s="2842"/>
      <c r="E146" s="2683"/>
      <c r="F146" s="2683"/>
    </row>
    <row r="147" spans="1:6">
      <c r="A147" s="2450"/>
      <c r="C147" s="2842"/>
      <c r="D147" s="2842"/>
      <c r="E147" s="2683"/>
      <c r="F147" s="2683"/>
    </row>
    <row r="148" spans="1:6">
      <c r="A148" s="2450"/>
      <c r="C148" s="2842"/>
      <c r="D148" s="2842"/>
      <c r="E148" s="2683"/>
      <c r="F148" s="2683"/>
    </row>
    <row r="149" spans="1:6">
      <c r="A149" s="2450"/>
      <c r="C149" s="2842"/>
      <c r="D149" s="2842"/>
      <c r="E149" s="2683"/>
      <c r="F149" s="2683"/>
    </row>
    <row r="150" spans="1:6">
      <c r="A150" s="2450"/>
      <c r="C150" s="2842"/>
      <c r="D150" s="2842"/>
      <c r="E150" s="2683"/>
      <c r="F150" s="2683"/>
    </row>
    <row r="151" spans="1:6">
      <c r="A151" s="2450"/>
      <c r="C151" s="2842"/>
      <c r="D151" s="2842"/>
      <c r="E151" s="2683"/>
      <c r="F151" s="2683"/>
    </row>
    <row r="152" spans="1:6">
      <c r="A152" s="2450"/>
      <c r="C152" s="2842"/>
      <c r="D152" s="2842"/>
      <c r="E152" s="2683"/>
      <c r="F152" s="2683"/>
    </row>
    <row r="153" spans="1:6">
      <c r="A153" s="2450"/>
      <c r="C153" s="2842"/>
      <c r="D153" s="2842"/>
      <c r="E153" s="2683"/>
      <c r="F153" s="2683"/>
    </row>
    <row r="154" spans="1:6">
      <c r="A154" s="2450"/>
      <c r="C154" s="2842"/>
      <c r="D154" s="2842"/>
      <c r="E154" s="2683"/>
      <c r="F154" s="2683"/>
    </row>
    <row r="155" spans="1:6">
      <c r="A155" s="2450"/>
      <c r="C155" s="2842"/>
      <c r="D155" s="2842"/>
      <c r="E155" s="2683"/>
      <c r="F155" s="2683"/>
    </row>
    <row r="156" spans="1:6">
      <c r="A156" s="2450"/>
      <c r="C156" s="2842"/>
      <c r="D156" s="2842"/>
      <c r="E156" s="2683"/>
      <c r="F156" s="2683"/>
    </row>
    <row r="157" spans="1:6">
      <c r="A157" s="2450"/>
      <c r="C157" s="2842"/>
      <c r="D157" s="2842"/>
      <c r="E157" s="2683"/>
      <c r="F157" s="2683"/>
    </row>
    <row r="158" spans="1:6">
      <c r="A158" s="2450"/>
      <c r="C158" s="2842"/>
      <c r="D158" s="2842"/>
      <c r="E158" s="2683"/>
      <c r="F158" s="2683"/>
    </row>
    <row r="159" spans="1:6">
      <c r="A159" s="2450"/>
      <c r="C159" s="2842"/>
      <c r="D159" s="2842"/>
      <c r="E159" s="2683"/>
      <c r="F159" s="2683"/>
    </row>
    <row r="160" spans="1:6">
      <c r="A160" s="2450"/>
      <c r="C160" s="2842"/>
      <c r="D160" s="2842"/>
      <c r="E160" s="2683"/>
      <c r="F160" s="2683"/>
    </row>
    <row r="161" spans="1:6">
      <c r="A161" s="2450"/>
      <c r="C161" s="2842"/>
      <c r="D161" s="2842"/>
      <c r="E161" s="2683"/>
      <c r="F161" s="2683"/>
    </row>
    <row r="162" spans="1:6">
      <c r="A162" s="2450"/>
      <c r="C162" s="2842"/>
      <c r="D162" s="2842"/>
      <c r="E162" s="2683"/>
      <c r="F162" s="2683"/>
    </row>
    <row r="163" spans="1:6">
      <c r="A163" s="2450"/>
      <c r="C163" s="2842"/>
      <c r="D163" s="2842"/>
      <c r="E163" s="2683"/>
      <c r="F163" s="2683"/>
    </row>
    <row r="164" spans="1:6">
      <c r="A164" s="2450"/>
      <c r="C164" s="2842"/>
      <c r="D164" s="2842"/>
      <c r="E164" s="2683"/>
      <c r="F164" s="2683"/>
    </row>
    <row r="165" spans="1:6">
      <c r="A165" s="2450"/>
      <c r="C165" s="2842"/>
      <c r="D165" s="2842"/>
      <c r="E165" s="2683"/>
      <c r="F165" s="2683"/>
    </row>
    <row r="166" spans="1:6">
      <c r="A166" s="2450"/>
      <c r="C166" s="2842"/>
      <c r="D166" s="2842"/>
      <c r="E166" s="2683"/>
      <c r="F166" s="2683"/>
    </row>
    <row r="167" spans="1:6">
      <c r="A167" s="2450"/>
      <c r="C167" s="2842"/>
      <c r="D167" s="2842"/>
      <c r="E167" s="2683"/>
      <c r="F167" s="2683"/>
    </row>
    <row r="168" spans="1:6">
      <c r="A168" s="2450"/>
      <c r="C168" s="2842"/>
      <c r="D168" s="2842"/>
      <c r="E168" s="2683"/>
      <c r="F168" s="2683"/>
    </row>
    <row r="169" spans="1:6">
      <c r="A169" s="2450"/>
      <c r="C169" s="2842"/>
      <c r="D169" s="2842"/>
      <c r="E169" s="2683"/>
      <c r="F169" s="2683"/>
    </row>
    <row r="170" spans="1:6">
      <c r="A170" s="2450"/>
      <c r="C170" s="2842"/>
      <c r="D170" s="2842"/>
      <c r="E170" s="2683"/>
      <c r="F170" s="2683"/>
    </row>
    <row r="171" spans="1:6">
      <c r="A171" s="2450"/>
      <c r="C171" s="2842"/>
      <c r="D171" s="2842"/>
      <c r="E171" s="2683"/>
      <c r="F171" s="2683"/>
    </row>
    <row r="172" spans="1:6">
      <c r="A172" s="2450"/>
      <c r="C172" s="2842"/>
      <c r="D172" s="2842"/>
      <c r="E172" s="2683"/>
      <c r="F172" s="2683"/>
    </row>
    <row r="173" spans="1:6">
      <c r="A173" s="2450"/>
      <c r="C173" s="2842"/>
      <c r="D173" s="2842"/>
      <c r="E173" s="2683"/>
      <c r="F173" s="2683"/>
    </row>
    <row r="174" spans="1:6">
      <c r="A174" s="2450"/>
      <c r="C174" s="2842"/>
      <c r="D174" s="2842"/>
      <c r="E174" s="2683"/>
      <c r="F174" s="2683"/>
    </row>
    <row r="175" spans="1:6">
      <c r="A175" s="2450"/>
      <c r="C175" s="2842"/>
      <c r="D175" s="2842"/>
      <c r="E175" s="2683"/>
      <c r="F175" s="2683"/>
    </row>
    <row r="176" spans="1:6">
      <c r="A176" s="2450"/>
      <c r="C176" s="2842"/>
      <c r="D176" s="2842"/>
      <c r="E176" s="2683"/>
      <c r="F176" s="2683"/>
    </row>
    <row r="177" spans="1:6">
      <c r="A177" s="2450"/>
      <c r="C177" s="2842"/>
      <c r="D177" s="2842"/>
      <c r="E177" s="2683"/>
      <c r="F177" s="2683"/>
    </row>
    <row r="178" spans="1:6">
      <c r="A178" s="2450"/>
      <c r="C178" s="2842"/>
      <c r="D178" s="2842"/>
      <c r="E178" s="2683"/>
      <c r="F178" s="2683"/>
    </row>
    <row r="179" spans="1:6">
      <c r="A179" s="2450"/>
      <c r="C179" s="1923"/>
      <c r="D179" s="1923"/>
      <c r="E179" s="2683"/>
      <c r="F179" s="2683"/>
    </row>
    <row r="180" spans="1:6">
      <c r="A180" s="2450"/>
      <c r="E180" s="2683"/>
      <c r="F180" s="2683"/>
    </row>
    <row r="181" spans="1:6" ht="15.75" thickBot="1">
      <c r="A181" s="2684"/>
      <c r="B181" s="2701"/>
      <c r="C181" s="2701"/>
      <c r="D181" s="2701"/>
      <c r="E181" s="2686"/>
      <c r="F181" s="2683"/>
    </row>
    <row r="182" spans="1:6">
      <c r="A182" s="2682"/>
      <c r="F182" s="2683"/>
    </row>
    <row r="183" spans="1:6">
      <c r="A183" s="2682"/>
      <c r="F183" s="2683"/>
    </row>
    <row r="184" spans="1:6">
      <c r="A184" s="2682"/>
      <c r="F184" s="2683"/>
    </row>
    <row r="185" spans="1:6">
      <c r="A185" s="2682"/>
      <c r="F185" s="2683"/>
    </row>
    <row r="186" spans="1:6">
      <c r="A186" s="2682"/>
      <c r="F186" s="2683"/>
    </row>
    <row r="187" spans="1:6">
      <c r="A187" s="2682"/>
      <c r="F187" s="2683"/>
    </row>
    <row r="188" spans="1:6">
      <c r="A188" s="2682"/>
      <c r="F188" s="2683"/>
    </row>
    <row r="189" spans="1:6">
      <c r="A189" s="2682"/>
      <c r="F189" s="2683"/>
    </row>
    <row r="190" spans="1:6">
      <c r="A190" s="2682"/>
      <c r="F190" s="2683"/>
    </row>
    <row r="191" spans="1:6">
      <c r="A191" s="2682"/>
      <c r="F191" s="2683"/>
    </row>
    <row r="192" spans="1:6">
      <c r="A192" s="2682"/>
      <c r="F192" s="2683"/>
    </row>
    <row r="193" spans="1:6">
      <c r="A193" s="2682"/>
      <c r="F193" s="2683"/>
    </row>
    <row r="194" spans="1:6">
      <c r="A194" s="2682"/>
      <c r="F194" s="2683"/>
    </row>
    <row r="195" spans="1:6">
      <c r="A195" s="2682"/>
      <c r="F195" s="2683"/>
    </row>
    <row r="196" spans="1:6">
      <c r="A196" s="2682"/>
      <c r="F196" s="2683"/>
    </row>
    <row r="197" spans="1:6">
      <c r="A197" s="2682"/>
      <c r="F197" s="2683"/>
    </row>
    <row r="198" spans="1:6">
      <c r="A198" s="2682"/>
      <c r="F198" s="2683"/>
    </row>
    <row r="199" spans="1:6">
      <c r="A199" s="2682"/>
      <c r="F199" s="2683"/>
    </row>
    <row r="200" spans="1:6" ht="15.75" thickBot="1">
      <c r="A200" s="2684"/>
      <c r="B200" s="2701"/>
      <c r="C200" s="2701"/>
      <c r="D200" s="2701"/>
      <c r="E200" s="2701"/>
      <c r="F200" s="2686"/>
    </row>
  </sheetData>
  <mergeCells count="1">
    <mergeCell ref="A60:H60"/>
  </mergeCells>
  <printOptions horizontalCentered="1" verticalCentered="1"/>
  <pageMargins left="0.25" right="0.25" top="0.25" bottom="0.25" header="0" footer="0"/>
  <pageSetup scale="69" orientation="portrait" r:id="rId1"/>
  <headerFooter alignWithMargins="0"/>
  <customProperties>
    <customPr name="_pios_id" r:id="rId2"/>
  </customPropertie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ransitionEvaluation="1">
    <tabColor rgb="FF92D050"/>
  </sheetPr>
  <dimension ref="A1:I226"/>
  <sheetViews>
    <sheetView view="pageBreakPreview" zoomScale="70" zoomScaleNormal="60" zoomScaleSheetLayoutView="70" workbookViewId="0">
      <selection activeCell="J1" sqref="J1:W1048576"/>
    </sheetView>
  </sheetViews>
  <sheetFormatPr defaultColWidth="9.6640625" defaultRowHeight="15"/>
  <cols>
    <col min="1" max="1" width="5.6640625" customWidth="1"/>
    <col min="2" max="2" width="26" customWidth="1"/>
    <col min="3" max="3" width="20.6640625" style="767" customWidth="1"/>
    <col min="4" max="4" width="11" customWidth="1"/>
    <col min="5" max="5" width="10.6640625" style="1593" customWidth="1"/>
    <col min="6" max="6" width="14.6640625" style="1584" customWidth="1"/>
    <col min="7" max="7" width="14.6640625" customWidth="1"/>
    <col min="8" max="8" width="12.44140625" style="1584" customWidth="1"/>
    <col min="9" max="9" width="8.44140625" style="1584" customWidth="1"/>
    <col min="10" max="10" width="8.44140625" customWidth="1"/>
    <col min="11" max="11" width="30.44140625" customWidth="1"/>
    <col min="12" max="12" width="8" customWidth="1"/>
    <col min="13" max="13" width="9.6640625" customWidth="1"/>
    <col min="14" max="14" width="14.6640625" customWidth="1"/>
    <col min="15" max="17" width="9.6640625" customWidth="1"/>
    <col min="23" max="23" width="13.6640625" bestFit="1" customWidth="1"/>
  </cols>
  <sheetData>
    <row r="1" spans="1:9">
      <c r="A1" s="1962" t="s">
        <v>2145</v>
      </c>
      <c r="B1" s="2316"/>
      <c r="C1" s="2409"/>
      <c r="D1" s="2197" t="s">
        <v>1307</v>
      </c>
      <c r="E1" s="2410"/>
      <c r="F1" s="2411" t="s">
        <v>1759</v>
      </c>
      <c r="G1" s="2052" t="s">
        <v>1760</v>
      </c>
      <c r="H1" s="2412"/>
    </row>
    <row r="2" spans="1:9">
      <c r="A2" s="2675" t="str">
        <f>'Data Sheet'!$C$25</f>
        <v xml:space="preserve">Niagara Mohawk Power Corporation </v>
      </c>
      <c r="B2" s="13"/>
      <c r="C2" s="743"/>
      <c r="D2" s="13" t="s">
        <v>5792</v>
      </c>
      <c r="E2" s="1585"/>
      <c r="F2" s="1594" t="s">
        <v>1761</v>
      </c>
      <c r="G2" s="90"/>
      <c r="H2" s="3075"/>
      <c r="I2" s="1594"/>
    </row>
    <row r="3" spans="1:9" ht="15" customHeight="1">
      <c r="A3" s="2675"/>
      <c r="B3" s="13"/>
      <c r="C3" s="743"/>
      <c r="D3" s="13" t="s">
        <v>1121</v>
      </c>
      <c r="E3" s="1586"/>
      <c r="F3" s="1595" t="str">
        <f>'Data Sheet'!$C$40</f>
        <v>April 30, 2025</v>
      </c>
      <c r="G3" s="708" t="str">
        <f>'Data Sheet'!$C$38</f>
        <v>December 31, 2024</v>
      </c>
      <c r="H3" s="3075"/>
      <c r="I3" s="1594"/>
    </row>
    <row r="4" spans="1:9" ht="15" customHeight="1">
      <c r="A4" s="3604" t="s">
        <v>3192</v>
      </c>
      <c r="B4" s="3605"/>
      <c r="C4" s="3605"/>
      <c r="D4" s="3605"/>
      <c r="E4" s="3605"/>
      <c r="F4" s="3605"/>
      <c r="G4" s="3605"/>
      <c r="H4" s="3606"/>
      <c r="I4" s="1583"/>
    </row>
    <row r="5" spans="1:9">
      <c r="A5" s="3604" t="s">
        <v>3193</v>
      </c>
      <c r="B5" s="3605"/>
      <c r="C5" s="3605"/>
      <c r="D5" s="3605"/>
      <c r="E5" s="3605"/>
      <c r="F5" s="3605"/>
      <c r="G5" s="3605"/>
      <c r="H5" s="3606"/>
      <c r="I5" s="1583"/>
    </row>
    <row r="6" spans="1:9">
      <c r="A6" s="2754"/>
      <c r="B6" s="90"/>
      <c r="C6" s="1687" t="s">
        <v>3194</v>
      </c>
      <c r="D6" s="245" t="s">
        <v>3195</v>
      </c>
      <c r="E6" s="1589"/>
      <c r="F6" s="1598" t="s">
        <v>3196</v>
      </c>
      <c r="G6" s="90"/>
      <c r="H6" s="2415" t="s">
        <v>3491</v>
      </c>
      <c r="I6" s="1899"/>
    </row>
    <row r="7" spans="1:9">
      <c r="A7" s="2754"/>
      <c r="B7" s="245" t="s">
        <v>163</v>
      </c>
      <c r="C7" s="1687" t="s">
        <v>3197</v>
      </c>
      <c r="D7" s="245" t="s">
        <v>3198</v>
      </c>
      <c r="E7" s="1590" t="s">
        <v>1884</v>
      </c>
      <c r="F7" s="1598" t="s">
        <v>1885</v>
      </c>
      <c r="G7" s="245" t="s">
        <v>1886</v>
      </c>
      <c r="H7" s="2415" t="s">
        <v>1887</v>
      </c>
      <c r="I7" s="1899"/>
    </row>
    <row r="8" spans="1:9">
      <c r="A8" s="2754" t="s">
        <v>1686</v>
      </c>
      <c r="B8" s="245" t="s">
        <v>1689</v>
      </c>
      <c r="C8" s="1687" t="s">
        <v>1888</v>
      </c>
      <c r="D8" s="245" t="s">
        <v>1889</v>
      </c>
      <c r="E8" s="1590" t="s">
        <v>1890</v>
      </c>
      <c r="F8" s="1598" t="s">
        <v>1890</v>
      </c>
      <c r="G8" s="245" t="s">
        <v>1891</v>
      </c>
      <c r="H8" s="2415" t="s">
        <v>1889</v>
      </c>
      <c r="I8" s="1899"/>
    </row>
    <row r="9" spans="1:9">
      <c r="A9" s="2677" t="s">
        <v>1689</v>
      </c>
      <c r="B9" s="245" t="s">
        <v>2935</v>
      </c>
      <c r="C9" s="1687" t="s">
        <v>2936</v>
      </c>
      <c r="D9" s="245" t="s">
        <v>2937</v>
      </c>
      <c r="E9" s="1590" t="s">
        <v>2938</v>
      </c>
      <c r="F9" s="1598" t="s">
        <v>2268</v>
      </c>
      <c r="G9" s="245" t="s">
        <v>2269</v>
      </c>
      <c r="H9" s="2415" t="s">
        <v>2270</v>
      </c>
      <c r="I9" s="1899"/>
    </row>
    <row r="10" spans="1:9" ht="15.75">
      <c r="A10" s="2754">
        <v>1</v>
      </c>
      <c r="B10" s="2642" t="s">
        <v>3182</v>
      </c>
      <c r="C10" s="3076"/>
      <c r="D10" s="3077"/>
      <c r="E10" s="3078"/>
      <c r="F10" s="3079"/>
      <c r="G10" s="3077"/>
      <c r="H10" s="3080"/>
      <c r="I10" s="1594"/>
    </row>
    <row r="11" spans="1:9">
      <c r="A11" s="2754">
        <f>A10+1</f>
        <v>2</v>
      </c>
      <c r="B11" s="2643">
        <v>30100</v>
      </c>
      <c r="C11" s="299">
        <v>971</v>
      </c>
      <c r="D11" s="80"/>
      <c r="E11" s="1586"/>
      <c r="F11" s="1599"/>
      <c r="G11" s="80"/>
      <c r="H11" s="3075"/>
      <c r="I11" s="1594"/>
    </row>
    <row r="12" spans="1:9">
      <c r="A12" s="2754">
        <f t="shared" ref="A12:A100" si="0">A11+1</f>
        <v>3</v>
      </c>
      <c r="B12" s="2643">
        <v>30200</v>
      </c>
      <c r="C12" s="299">
        <v>6358</v>
      </c>
      <c r="D12" s="80"/>
      <c r="E12" s="1586"/>
      <c r="F12" s="1599"/>
      <c r="G12" s="80"/>
      <c r="H12" s="3075"/>
      <c r="I12" s="1594"/>
    </row>
    <row r="13" spans="1:9">
      <c r="A13" s="2754">
        <f t="shared" si="0"/>
        <v>4</v>
      </c>
      <c r="B13" s="2643">
        <v>30300</v>
      </c>
      <c r="C13" s="299">
        <v>20647</v>
      </c>
      <c r="D13" s="80"/>
      <c r="E13" s="1586"/>
      <c r="F13" s="1599"/>
      <c r="G13" s="80"/>
      <c r="H13" s="3075"/>
      <c r="I13" s="1594"/>
    </row>
    <row r="14" spans="1:9" ht="15.75">
      <c r="A14" s="2754">
        <f t="shared" si="0"/>
        <v>5</v>
      </c>
      <c r="B14" s="2644" t="s">
        <v>4595</v>
      </c>
      <c r="C14" s="1706">
        <f>SUM(C11:C13)</f>
        <v>27976</v>
      </c>
      <c r="D14" s="299"/>
      <c r="E14" s="1586"/>
      <c r="F14" s="1599"/>
      <c r="G14" s="299"/>
      <c r="H14" s="3075"/>
      <c r="I14" s="1594"/>
    </row>
    <row r="15" spans="1:9" ht="15.75">
      <c r="A15" s="2754">
        <f t="shared" si="0"/>
        <v>6</v>
      </c>
      <c r="B15" s="2644"/>
      <c r="C15" s="1706"/>
      <c r="D15" s="80"/>
      <c r="E15" s="1586"/>
      <c r="F15" s="1599"/>
      <c r="G15" s="80"/>
      <c r="H15" s="3075"/>
      <c r="I15" s="1594"/>
    </row>
    <row r="16" spans="1:9" ht="15.75">
      <c r="A16" s="2754">
        <f t="shared" si="0"/>
        <v>7</v>
      </c>
      <c r="B16" s="2644" t="s">
        <v>4994</v>
      </c>
      <c r="C16" s="1706"/>
      <c r="D16" s="80"/>
      <c r="E16" s="1586"/>
      <c r="F16" s="1599"/>
      <c r="G16" s="80"/>
      <c r="H16" s="3075"/>
      <c r="I16" s="1594"/>
    </row>
    <row r="17" spans="1:9" ht="15.75">
      <c r="A17" s="2754">
        <f t="shared" si="0"/>
        <v>8</v>
      </c>
      <c r="B17" s="2643">
        <v>330</v>
      </c>
      <c r="C17" s="1706"/>
      <c r="D17" s="80"/>
      <c r="E17" s="1586"/>
      <c r="F17" s="1599"/>
      <c r="G17" s="80"/>
      <c r="H17" s="3075"/>
      <c r="I17" s="1594"/>
    </row>
    <row r="18" spans="1:9" ht="15.75">
      <c r="A18" s="2754">
        <f t="shared" si="0"/>
        <v>9</v>
      </c>
      <c r="B18" s="2644" t="s">
        <v>1154</v>
      </c>
      <c r="C18" s="1706">
        <f>C17</f>
        <v>0</v>
      </c>
      <c r="D18" s="80"/>
      <c r="E18" s="1586"/>
      <c r="F18" s="1599"/>
      <c r="G18" s="80"/>
      <c r="H18" s="3075"/>
      <c r="I18" s="1594"/>
    </row>
    <row r="19" spans="1:9" ht="15.75">
      <c r="A19" s="2754">
        <f t="shared" si="0"/>
        <v>10</v>
      </c>
      <c r="B19" s="2644"/>
      <c r="C19" s="1706"/>
      <c r="D19" s="80"/>
      <c r="E19" s="1586"/>
      <c r="F19" s="1599"/>
      <c r="G19" s="80"/>
      <c r="H19" s="3075"/>
      <c r="I19" s="1594"/>
    </row>
    <row r="20" spans="1:9" ht="15.75">
      <c r="A20" s="2754">
        <f t="shared" si="0"/>
        <v>11</v>
      </c>
      <c r="B20" s="2644" t="s">
        <v>3186</v>
      </c>
      <c r="C20" s="1706"/>
      <c r="D20" s="80"/>
      <c r="E20" s="1586"/>
      <c r="F20" s="1599"/>
      <c r="G20" s="80"/>
      <c r="H20" s="3075"/>
      <c r="I20" s="1594"/>
    </row>
    <row r="21" spans="1:9">
      <c r="A21" s="2754">
        <f t="shared" si="0"/>
        <v>12</v>
      </c>
      <c r="B21" s="2643">
        <v>34600</v>
      </c>
      <c r="C21" s="299">
        <v>1935</v>
      </c>
      <c r="D21" s="80">
        <v>22</v>
      </c>
      <c r="E21" s="1861"/>
      <c r="F21" s="2085">
        <v>4.5499999999999999E-2</v>
      </c>
      <c r="G21" s="80"/>
      <c r="H21" s="3075"/>
      <c r="I21" s="1594"/>
    </row>
    <row r="22" spans="1:9" ht="15.75">
      <c r="A22" s="2754">
        <f t="shared" si="0"/>
        <v>13</v>
      </c>
      <c r="B22" s="2644" t="s">
        <v>1154</v>
      </c>
      <c r="C22" s="1706">
        <f>C21</f>
        <v>1935</v>
      </c>
      <c r="D22" s="80"/>
      <c r="E22" s="1861"/>
      <c r="F22" s="1599"/>
      <c r="G22" s="80"/>
      <c r="H22" s="3075"/>
      <c r="I22" s="1594"/>
    </row>
    <row r="23" spans="1:9" ht="15.75">
      <c r="A23" s="2754">
        <f t="shared" si="0"/>
        <v>14</v>
      </c>
      <c r="B23" s="2644"/>
      <c r="C23" s="1706"/>
      <c r="D23" s="80"/>
      <c r="E23" s="1861"/>
      <c r="F23" s="1599"/>
      <c r="G23" s="80"/>
      <c r="H23" s="3075"/>
      <c r="I23" s="1594"/>
    </row>
    <row r="24" spans="1:9" ht="15.75">
      <c r="A24" s="2754">
        <f t="shared" si="0"/>
        <v>15</v>
      </c>
      <c r="B24" s="2644" t="s">
        <v>4995</v>
      </c>
      <c r="C24" s="299"/>
      <c r="D24" s="80"/>
      <c r="E24" s="1861"/>
      <c r="F24" s="1599"/>
      <c r="G24" s="80"/>
      <c r="H24" s="3075"/>
      <c r="I24" s="1594"/>
    </row>
    <row r="25" spans="1:9">
      <c r="A25" s="2754">
        <f t="shared" si="0"/>
        <v>16</v>
      </c>
      <c r="B25" s="2643">
        <v>35000</v>
      </c>
      <c r="C25" s="299">
        <v>58</v>
      </c>
      <c r="D25" s="299"/>
      <c r="E25" s="1861"/>
      <c r="F25" s="1861"/>
      <c r="G25" s="353"/>
      <c r="H25" s="3075"/>
      <c r="I25" s="1594"/>
    </row>
    <row r="26" spans="1:9">
      <c r="A26" s="2754">
        <f t="shared" si="0"/>
        <v>17</v>
      </c>
      <c r="B26" s="2643">
        <v>35010</v>
      </c>
      <c r="C26" s="299">
        <v>9004</v>
      </c>
      <c r="D26" s="299"/>
      <c r="E26" s="1861"/>
      <c r="F26" s="1599"/>
      <c r="G26" s="353"/>
      <c r="H26" s="3075"/>
      <c r="I26" s="1594"/>
    </row>
    <row r="27" spans="1:9">
      <c r="A27" s="2754">
        <f t="shared" si="0"/>
        <v>18</v>
      </c>
      <c r="B27" s="2643">
        <v>35020</v>
      </c>
      <c r="C27" s="299">
        <v>1865</v>
      </c>
      <c r="D27" s="299"/>
      <c r="E27" s="1861"/>
      <c r="F27" s="1861"/>
      <c r="G27" s="353"/>
      <c r="H27" s="3075"/>
      <c r="I27" s="1594"/>
    </row>
    <row r="28" spans="1:9">
      <c r="A28" s="2754">
        <f t="shared" si="0"/>
        <v>19</v>
      </c>
      <c r="B28" s="2643">
        <v>35030</v>
      </c>
      <c r="C28" s="299">
        <v>62775</v>
      </c>
      <c r="D28" s="299"/>
      <c r="E28" s="1861"/>
      <c r="F28" s="1599"/>
      <c r="G28" s="353"/>
      <c r="H28" s="3075"/>
      <c r="I28" s="1594"/>
    </row>
    <row r="29" spans="1:9">
      <c r="A29" s="2754">
        <f t="shared" si="0"/>
        <v>20</v>
      </c>
      <c r="B29" s="2643">
        <v>35040</v>
      </c>
      <c r="C29" s="299">
        <v>42333</v>
      </c>
      <c r="D29" s="299">
        <v>75</v>
      </c>
      <c r="E29" s="1861">
        <v>1.2E-2</v>
      </c>
      <c r="F29" s="1861">
        <v>1.3173333333333334E-2</v>
      </c>
      <c r="G29" s="353" t="s">
        <v>5757</v>
      </c>
      <c r="H29" s="3075">
        <v>37.22</v>
      </c>
      <c r="I29" s="1594"/>
    </row>
    <row r="30" spans="1:9">
      <c r="A30" s="2754">
        <f t="shared" si="0"/>
        <v>21</v>
      </c>
      <c r="B30" s="2643">
        <v>35100</v>
      </c>
      <c r="C30" s="299">
        <v>0</v>
      </c>
      <c r="D30" s="299">
        <v>10</v>
      </c>
      <c r="E30" s="1861">
        <v>0</v>
      </c>
      <c r="F30" s="1861">
        <v>0.1</v>
      </c>
      <c r="G30" s="353"/>
      <c r="H30" s="3075"/>
      <c r="I30" s="1594"/>
    </row>
    <row r="31" spans="1:9">
      <c r="A31" s="2754">
        <f t="shared" si="0"/>
        <v>22</v>
      </c>
      <c r="B31" s="2643">
        <v>35200</v>
      </c>
      <c r="C31" s="299">
        <v>73673</v>
      </c>
      <c r="D31" s="299">
        <v>55</v>
      </c>
      <c r="E31" s="1861">
        <v>-0.33</v>
      </c>
      <c r="F31" s="1861">
        <v>2.4181818181818183E-2</v>
      </c>
      <c r="G31" s="353" t="s">
        <v>5758</v>
      </c>
      <c r="H31" s="3075">
        <v>39.450531740118059</v>
      </c>
      <c r="I31" s="1594"/>
    </row>
    <row r="32" spans="1:9">
      <c r="A32" s="2754">
        <f t="shared" si="0"/>
        <v>23</v>
      </c>
      <c r="B32" s="2643">
        <v>35300</v>
      </c>
      <c r="C32" s="299">
        <v>1622846</v>
      </c>
      <c r="D32" s="299">
        <v>45</v>
      </c>
      <c r="E32" s="1861">
        <v>-0.14000000000000001</v>
      </c>
      <c r="F32" s="1861">
        <v>2.53E-2</v>
      </c>
      <c r="G32" s="353" t="s">
        <v>5759</v>
      </c>
      <c r="H32" s="3075">
        <v>35.86023904048227</v>
      </c>
      <c r="I32" s="1594"/>
    </row>
    <row r="33" spans="1:9">
      <c r="A33" s="2754">
        <f t="shared" si="0"/>
        <v>24</v>
      </c>
      <c r="B33" s="2643">
        <v>35310</v>
      </c>
      <c r="C33" s="299">
        <v>5486</v>
      </c>
      <c r="D33" s="299">
        <v>45</v>
      </c>
      <c r="E33" s="1861">
        <v>-0.14000000000000001</v>
      </c>
      <c r="F33" s="1861">
        <v>2.53E-2</v>
      </c>
      <c r="G33" s="353" t="s">
        <v>5759</v>
      </c>
      <c r="H33" s="3075">
        <v>36.010167732407702</v>
      </c>
      <c r="I33" s="1594"/>
    </row>
    <row r="34" spans="1:9">
      <c r="A34" s="2754">
        <f t="shared" si="0"/>
        <v>25</v>
      </c>
      <c r="B34" s="2643">
        <v>35355</v>
      </c>
      <c r="C34" s="299">
        <v>53645</v>
      </c>
      <c r="D34" s="299">
        <v>25</v>
      </c>
      <c r="E34" s="1861">
        <v>-0.05</v>
      </c>
      <c r="F34" s="1861">
        <v>4.2000000000000003E-2</v>
      </c>
      <c r="G34" s="353" t="s">
        <v>5757</v>
      </c>
      <c r="H34" s="3075">
        <v>8.0892129658985699</v>
      </c>
      <c r="I34" s="1594"/>
    </row>
    <row r="35" spans="1:9">
      <c r="A35" s="2754">
        <f t="shared" si="0"/>
        <v>26</v>
      </c>
      <c r="B35" s="2643">
        <v>35400</v>
      </c>
      <c r="C35" s="299">
        <v>133847</v>
      </c>
      <c r="D35" s="299">
        <v>75</v>
      </c>
      <c r="E35" s="1861">
        <v>-0.35</v>
      </c>
      <c r="F35" s="1861">
        <v>1.8000000000000002E-2</v>
      </c>
      <c r="G35" s="353" t="s">
        <v>5760</v>
      </c>
      <c r="H35" s="3075">
        <v>30.241455031551542</v>
      </c>
      <c r="I35" s="1594"/>
    </row>
    <row r="36" spans="1:9">
      <c r="A36" s="2754">
        <f t="shared" si="0"/>
        <v>27</v>
      </c>
      <c r="B36" s="2643">
        <v>35500</v>
      </c>
      <c r="C36" s="299">
        <v>1232751</v>
      </c>
      <c r="D36" s="299">
        <v>65</v>
      </c>
      <c r="E36" s="1861">
        <v>-0.45</v>
      </c>
      <c r="F36" s="1861">
        <v>2.2307692307692306E-2</v>
      </c>
      <c r="G36" s="353" t="s">
        <v>5758</v>
      </c>
      <c r="H36" s="3075">
        <v>52.424437837774164</v>
      </c>
      <c r="I36" s="1594"/>
    </row>
    <row r="37" spans="1:9">
      <c r="A37" s="2754">
        <f t="shared" si="0"/>
        <v>28</v>
      </c>
      <c r="B37" s="2643">
        <v>35555</v>
      </c>
      <c r="C37" s="299">
        <v>67677</v>
      </c>
      <c r="D37" s="299">
        <v>65</v>
      </c>
      <c r="E37" s="1861">
        <v>-0.45</v>
      </c>
      <c r="F37" s="1861">
        <v>2.2307692307692306E-2</v>
      </c>
      <c r="G37" s="353" t="s">
        <v>5758</v>
      </c>
      <c r="H37" s="3075">
        <v>62.986065077547593</v>
      </c>
      <c r="I37" s="1594"/>
    </row>
    <row r="38" spans="1:9">
      <c r="A38" s="2754">
        <f t="shared" si="0"/>
        <v>29</v>
      </c>
      <c r="B38" s="2643">
        <v>35600</v>
      </c>
      <c r="C38" s="299">
        <v>861</v>
      </c>
      <c r="D38" s="299">
        <v>80</v>
      </c>
      <c r="E38" s="1861">
        <v>-0.35</v>
      </c>
      <c r="F38" s="1861">
        <v>1.6879999999999999E-2</v>
      </c>
      <c r="G38" s="353" t="s">
        <v>5758</v>
      </c>
      <c r="H38" s="3075">
        <v>72.966791163946453</v>
      </c>
      <c r="I38" s="1594"/>
    </row>
    <row r="39" spans="1:9">
      <c r="A39" s="2754">
        <f t="shared" si="0"/>
        <v>30</v>
      </c>
      <c r="B39" s="2643">
        <v>35610</v>
      </c>
      <c r="C39" s="299">
        <v>481585</v>
      </c>
      <c r="D39" s="299">
        <v>80</v>
      </c>
      <c r="E39" s="1861">
        <v>-0.35</v>
      </c>
      <c r="F39" s="1861">
        <v>1.6879999999999999E-2</v>
      </c>
      <c r="G39" s="353" t="s">
        <v>5758</v>
      </c>
      <c r="H39" s="3075">
        <v>68.525825481221673</v>
      </c>
      <c r="I39" s="1594"/>
    </row>
    <row r="40" spans="1:9">
      <c r="A40" s="2754">
        <f t="shared" si="0"/>
        <v>31</v>
      </c>
      <c r="B40" s="2643">
        <v>35620</v>
      </c>
      <c r="C40" s="299">
        <v>451778</v>
      </c>
      <c r="D40" s="299">
        <v>80</v>
      </c>
      <c r="E40" s="1861">
        <v>-0.35</v>
      </c>
      <c r="F40" s="1861">
        <v>1.6879999999999999E-2</v>
      </c>
      <c r="G40" s="353" t="s">
        <v>5758</v>
      </c>
      <c r="H40" s="3075">
        <v>64.002339498550896</v>
      </c>
      <c r="I40" s="1594"/>
    </row>
    <row r="41" spans="1:9">
      <c r="A41" s="2754">
        <f t="shared" si="0"/>
        <v>32</v>
      </c>
      <c r="B41" s="2643">
        <v>35630</v>
      </c>
      <c r="C41" s="299">
        <v>838</v>
      </c>
      <c r="D41" s="299">
        <v>80</v>
      </c>
      <c r="E41" s="1861">
        <v>-0.35</v>
      </c>
      <c r="F41" s="1861">
        <v>0</v>
      </c>
      <c r="G41" s="353" t="s">
        <v>5758</v>
      </c>
      <c r="H41" s="3075">
        <v>61.84</v>
      </c>
      <c r="I41" s="1594"/>
    </row>
    <row r="42" spans="1:9">
      <c r="A42" s="2754">
        <f t="shared" si="0"/>
        <v>33</v>
      </c>
      <c r="B42" s="2643">
        <v>35710</v>
      </c>
      <c r="C42" s="299">
        <v>13110</v>
      </c>
      <c r="D42" s="299">
        <v>85</v>
      </c>
      <c r="E42" s="1861">
        <v>-0.05</v>
      </c>
      <c r="F42" s="1861">
        <v>1.235E-2</v>
      </c>
      <c r="G42" s="353" t="s">
        <v>5761</v>
      </c>
      <c r="H42" s="3075">
        <v>59.300796843136872</v>
      </c>
      <c r="I42" s="1594"/>
    </row>
    <row r="43" spans="1:9">
      <c r="A43" s="2754">
        <f t="shared" si="0"/>
        <v>34</v>
      </c>
      <c r="B43" s="2643">
        <v>35720</v>
      </c>
      <c r="C43" s="299">
        <v>31144</v>
      </c>
      <c r="D43" s="299">
        <v>85</v>
      </c>
      <c r="E43" s="1861">
        <v>-0.05</v>
      </c>
      <c r="F43" s="1861">
        <v>1.235E-2</v>
      </c>
      <c r="G43" s="353" t="s">
        <v>5761</v>
      </c>
      <c r="H43" s="3075">
        <v>54.200913235122982</v>
      </c>
      <c r="I43" s="1594"/>
    </row>
    <row r="44" spans="1:9">
      <c r="A44" s="2754">
        <f t="shared" si="0"/>
        <v>35</v>
      </c>
      <c r="B44" s="2643">
        <v>35800</v>
      </c>
      <c r="C44" s="299">
        <v>181396</v>
      </c>
      <c r="D44" s="299">
        <v>80</v>
      </c>
      <c r="E44" s="1861">
        <v>-0.27</v>
      </c>
      <c r="F44" s="1861">
        <v>1.5875E-2</v>
      </c>
      <c r="G44" s="353" t="s">
        <v>5761</v>
      </c>
      <c r="H44" s="3075">
        <v>58.104257707433185</v>
      </c>
      <c r="I44" s="1594"/>
    </row>
    <row r="45" spans="1:9">
      <c r="A45" s="2754">
        <f t="shared" si="0"/>
        <v>36</v>
      </c>
      <c r="B45" s="2643">
        <v>35900</v>
      </c>
      <c r="C45" s="299">
        <v>16443</v>
      </c>
      <c r="D45" s="299">
        <v>75</v>
      </c>
      <c r="E45" s="1861">
        <v>0</v>
      </c>
      <c r="F45" s="1861">
        <v>1.3333333333333334E-2</v>
      </c>
      <c r="G45" s="353" t="s">
        <v>5762</v>
      </c>
      <c r="H45" s="3075">
        <v>59.95</v>
      </c>
      <c r="I45" s="1594"/>
    </row>
    <row r="46" spans="1:9">
      <c r="A46" s="2754">
        <f t="shared" si="0"/>
        <v>37</v>
      </c>
      <c r="B46" s="2643">
        <v>35910</v>
      </c>
      <c r="C46" s="299">
        <v>684</v>
      </c>
      <c r="D46" s="299"/>
      <c r="E46" s="1586"/>
      <c r="F46" s="1586"/>
      <c r="G46" s="353"/>
      <c r="H46" s="3075"/>
      <c r="I46" s="1594"/>
    </row>
    <row r="47" spans="1:9" ht="15.75">
      <c r="A47" s="2754">
        <f t="shared" si="0"/>
        <v>38</v>
      </c>
      <c r="B47" s="2644" t="s">
        <v>4595</v>
      </c>
      <c r="C47" s="1706">
        <f>SUM(C25:C46)</f>
        <v>4483799</v>
      </c>
      <c r="D47" s="299"/>
      <c r="E47" s="1586"/>
      <c r="F47" s="1586"/>
      <c r="G47" s="353"/>
      <c r="H47" s="3075"/>
      <c r="I47" s="1594"/>
    </row>
    <row r="48" spans="1:9" ht="15.75">
      <c r="A48" s="2754">
        <f t="shared" si="0"/>
        <v>39</v>
      </c>
      <c r="B48" s="2644"/>
      <c r="C48" s="299"/>
      <c r="D48" s="299"/>
      <c r="E48" s="1861"/>
      <c r="F48" s="1599"/>
      <c r="G48" s="353"/>
      <c r="H48" s="3075"/>
      <c r="I48" s="1594"/>
    </row>
    <row r="49" spans="1:9" ht="15.75">
      <c r="A49" s="2754">
        <f t="shared" si="0"/>
        <v>40</v>
      </c>
      <c r="B49" s="2644" t="s">
        <v>4996</v>
      </c>
      <c r="C49" s="299"/>
      <c r="D49" s="299"/>
      <c r="E49" s="1861"/>
      <c r="F49" s="1861"/>
      <c r="G49" s="353"/>
      <c r="H49" s="3075"/>
      <c r="I49" s="1594"/>
    </row>
    <row r="50" spans="1:9">
      <c r="A50" s="2754">
        <f t="shared" si="0"/>
        <v>41</v>
      </c>
      <c r="B50" s="2643">
        <v>36000</v>
      </c>
      <c r="C50" s="299">
        <v>32</v>
      </c>
      <c r="D50" s="299"/>
      <c r="E50" s="1861"/>
      <c r="F50" s="1599"/>
      <c r="G50" s="353"/>
      <c r="H50" s="3075"/>
      <c r="I50" s="1594"/>
    </row>
    <row r="51" spans="1:9">
      <c r="A51" s="2754">
        <f t="shared" si="0"/>
        <v>42</v>
      </c>
      <c r="B51" s="2643">
        <v>36010</v>
      </c>
      <c r="C51" s="299">
        <v>10886</v>
      </c>
      <c r="D51" s="299"/>
      <c r="E51" s="1861"/>
      <c r="F51" s="1861"/>
      <c r="G51" s="353"/>
      <c r="H51" s="3075"/>
      <c r="I51" s="1594"/>
    </row>
    <row r="52" spans="1:9">
      <c r="A52" s="2754">
        <f t="shared" si="0"/>
        <v>43</v>
      </c>
      <c r="B52" s="2643">
        <v>36015</v>
      </c>
      <c r="C52" s="299">
        <v>230</v>
      </c>
      <c r="D52" s="299">
        <v>75</v>
      </c>
      <c r="E52" s="1861">
        <v>0</v>
      </c>
      <c r="F52" s="1861">
        <v>1.3332999999999999E-2</v>
      </c>
      <c r="G52" s="353" t="s">
        <v>5757</v>
      </c>
      <c r="H52" s="3075">
        <v>68.3</v>
      </c>
      <c r="I52" s="1594"/>
    </row>
    <row r="53" spans="1:9">
      <c r="A53" s="2754">
        <f t="shared" si="0"/>
        <v>44</v>
      </c>
      <c r="B53" s="2643">
        <v>36020</v>
      </c>
      <c r="C53" s="299">
        <v>1055</v>
      </c>
      <c r="D53" s="299">
        <v>75</v>
      </c>
      <c r="E53" s="1861">
        <v>0</v>
      </c>
      <c r="F53" s="1861">
        <v>1.3332999999999999E-2</v>
      </c>
      <c r="G53" s="353" t="s">
        <v>5757</v>
      </c>
      <c r="H53" s="3075">
        <v>68.3</v>
      </c>
      <c r="I53" s="1594"/>
    </row>
    <row r="54" spans="1:9">
      <c r="A54" s="2754">
        <f t="shared" si="0"/>
        <v>45</v>
      </c>
      <c r="B54" s="2643">
        <v>36025</v>
      </c>
      <c r="C54" s="299">
        <v>60168</v>
      </c>
      <c r="D54" s="299">
        <v>75</v>
      </c>
      <c r="E54" s="1861">
        <v>0</v>
      </c>
      <c r="F54" s="1861">
        <v>1.3332999999999999E-2</v>
      </c>
      <c r="G54" s="353" t="s">
        <v>5757</v>
      </c>
      <c r="H54" s="3075">
        <v>68.3</v>
      </c>
      <c r="I54" s="1594"/>
    </row>
    <row r="55" spans="1:9">
      <c r="A55" s="2754">
        <f t="shared" si="0"/>
        <v>46</v>
      </c>
      <c r="B55" s="2643">
        <v>36100</v>
      </c>
      <c r="C55" s="299">
        <v>57612</v>
      </c>
      <c r="D55" s="299">
        <v>80</v>
      </c>
      <c r="E55" s="1861">
        <v>-0.33</v>
      </c>
      <c r="F55" s="1861">
        <v>1.6625000000000001E-2</v>
      </c>
      <c r="G55" s="353" t="s">
        <v>5758</v>
      </c>
      <c r="H55" s="3075">
        <v>58.01406201083411</v>
      </c>
      <c r="I55" s="1594"/>
    </row>
    <row r="56" spans="1:9">
      <c r="A56" s="2754">
        <f t="shared" si="0"/>
        <v>47</v>
      </c>
      <c r="B56" s="2643">
        <v>36200</v>
      </c>
      <c r="C56" s="299">
        <v>1026015</v>
      </c>
      <c r="D56" s="299">
        <v>60</v>
      </c>
      <c r="E56" s="1861">
        <v>-0.15</v>
      </c>
      <c r="F56" s="1861">
        <v>1.9167E-2</v>
      </c>
      <c r="G56" s="353" t="s">
        <v>5777</v>
      </c>
      <c r="H56" s="3075">
        <v>45.67</v>
      </c>
      <c r="I56" s="1594"/>
    </row>
    <row r="57" spans="1:9">
      <c r="A57" s="2754">
        <f t="shared" si="0"/>
        <v>48</v>
      </c>
      <c r="B57" s="2643">
        <v>36210</v>
      </c>
      <c r="C57" s="299">
        <v>3667</v>
      </c>
      <c r="D57" s="299">
        <v>60</v>
      </c>
      <c r="E57" s="1861">
        <v>-0.15</v>
      </c>
      <c r="F57" s="1861">
        <v>1.9167E-2</v>
      </c>
      <c r="G57" s="353" t="s">
        <v>5777</v>
      </c>
      <c r="H57" s="3075">
        <v>45.67</v>
      </c>
      <c r="I57" s="1594"/>
    </row>
    <row r="58" spans="1:9">
      <c r="A58" s="2754">
        <f t="shared" si="0"/>
        <v>49</v>
      </c>
      <c r="B58" s="2643">
        <v>36255</v>
      </c>
      <c r="C58" s="299">
        <v>59859</v>
      </c>
      <c r="D58" s="299">
        <v>25</v>
      </c>
      <c r="E58" s="1861">
        <v>-0.05</v>
      </c>
      <c r="F58" s="1861">
        <v>4.2000000000000003E-2</v>
      </c>
      <c r="G58" s="353" t="s">
        <v>5763</v>
      </c>
      <c r="H58" s="3075">
        <v>12.468603094458118</v>
      </c>
      <c r="I58" s="1594"/>
    </row>
    <row r="59" spans="1:9">
      <c r="A59" s="2754">
        <f t="shared" si="0"/>
        <v>50</v>
      </c>
      <c r="B59" s="2643">
        <v>36275</v>
      </c>
      <c r="C59" s="299">
        <v>44923</v>
      </c>
      <c r="D59" s="299">
        <v>10</v>
      </c>
      <c r="E59" s="1861">
        <v>0</v>
      </c>
      <c r="F59" s="1861">
        <v>0.1</v>
      </c>
      <c r="G59" s="353" t="s">
        <v>5763</v>
      </c>
      <c r="H59" s="3075">
        <v>2.176876</v>
      </c>
      <c r="I59" s="1594"/>
    </row>
    <row r="60" spans="1:9">
      <c r="A60" s="2754">
        <f t="shared" si="0"/>
        <v>51</v>
      </c>
      <c r="B60" s="2643">
        <v>36300</v>
      </c>
      <c r="C60" s="299">
        <v>5686</v>
      </c>
      <c r="D60" s="299">
        <v>10</v>
      </c>
      <c r="E60" s="1861">
        <v>0</v>
      </c>
      <c r="F60" s="1861">
        <v>0.1</v>
      </c>
      <c r="G60" s="353"/>
      <c r="H60" s="3075"/>
      <c r="I60" s="1594"/>
    </row>
    <row r="61" spans="1:9">
      <c r="A61" s="2754">
        <f t="shared" si="0"/>
        <v>52</v>
      </c>
      <c r="B61" s="2643">
        <v>36400</v>
      </c>
      <c r="C61" s="299">
        <v>1595333</v>
      </c>
      <c r="D61" s="299">
        <v>65</v>
      </c>
      <c r="E61" s="1861">
        <v>-0.2</v>
      </c>
      <c r="F61" s="1861">
        <v>1.8461999999999999E-2</v>
      </c>
      <c r="G61" s="353" t="s">
        <v>5764</v>
      </c>
      <c r="H61" s="3075">
        <v>51.03855057448051</v>
      </c>
      <c r="I61" s="1594"/>
    </row>
    <row r="62" spans="1:9">
      <c r="A62" s="2754">
        <f t="shared" si="0"/>
        <v>53</v>
      </c>
      <c r="B62" s="2643">
        <v>36500</v>
      </c>
      <c r="C62" s="299">
        <v>1786431</v>
      </c>
      <c r="D62" s="299">
        <v>60</v>
      </c>
      <c r="E62" s="1861">
        <v>-0.4</v>
      </c>
      <c r="F62" s="1861">
        <v>2.3333340000000001E-2</v>
      </c>
      <c r="G62" s="353" t="s">
        <v>5760</v>
      </c>
      <c r="H62" s="3075">
        <v>42.138697603806229</v>
      </c>
      <c r="I62" s="1594"/>
    </row>
    <row r="63" spans="1:9">
      <c r="A63" s="2754">
        <f t="shared" si="0"/>
        <v>54</v>
      </c>
      <c r="B63" s="2643">
        <v>36503</v>
      </c>
      <c r="C63" s="299">
        <v>18714</v>
      </c>
      <c r="D63" s="299">
        <v>60</v>
      </c>
      <c r="E63" s="1861">
        <v>-0.4</v>
      </c>
      <c r="F63" s="1861">
        <v>2.333E-2</v>
      </c>
      <c r="G63" s="353" t="s">
        <v>5765</v>
      </c>
      <c r="H63" s="3075">
        <v>18.648090709481203</v>
      </c>
      <c r="I63" s="1594"/>
    </row>
    <row r="64" spans="1:9">
      <c r="A64" s="2754">
        <f t="shared" si="0"/>
        <v>55</v>
      </c>
      <c r="B64" s="2643">
        <v>36610</v>
      </c>
      <c r="C64" s="299">
        <v>186468</v>
      </c>
      <c r="D64" s="299">
        <v>70</v>
      </c>
      <c r="E64" s="1861">
        <v>-0.16</v>
      </c>
      <c r="F64" s="1861">
        <v>1.6572E-2</v>
      </c>
      <c r="G64" s="353" t="s">
        <v>5766</v>
      </c>
      <c r="H64" s="3075">
        <v>59.84613853109277</v>
      </c>
      <c r="I64" s="1594"/>
    </row>
    <row r="65" spans="1:9">
      <c r="A65" s="2754">
        <f t="shared" si="0"/>
        <v>56</v>
      </c>
      <c r="B65" s="2643">
        <v>36620</v>
      </c>
      <c r="C65" s="299">
        <v>132124</v>
      </c>
      <c r="D65" s="299">
        <v>70</v>
      </c>
      <c r="E65" s="1861">
        <v>-0.16</v>
      </c>
      <c r="F65" s="1861">
        <v>1.6572E-2</v>
      </c>
      <c r="G65" s="353" t="s">
        <v>5766</v>
      </c>
      <c r="H65" s="3075">
        <v>56.862063005241339</v>
      </c>
      <c r="I65" s="1594"/>
    </row>
    <row r="66" spans="1:9">
      <c r="A66" s="2754">
        <f t="shared" si="0"/>
        <v>57</v>
      </c>
      <c r="B66" s="2643">
        <v>36710</v>
      </c>
      <c r="C66" s="299">
        <v>927151</v>
      </c>
      <c r="D66" s="299">
        <v>75</v>
      </c>
      <c r="E66" s="1861">
        <v>-0.3</v>
      </c>
      <c r="F66" s="1861">
        <v>1.7333000000000001E-2</v>
      </c>
      <c r="G66" s="353" t="s">
        <v>5761</v>
      </c>
      <c r="H66" s="3075">
        <v>58.912984910589529</v>
      </c>
      <c r="I66" s="1594"/>
    </row>
    <row r="67" spans="1:9">
      <c r="A67" s="2754">
        <f t="shared" si="0"/>
        <v>58</v>
      </c>
      <c r="B67" s="2643">
        <v>36810</v>
      </c>
      <c r="C67" s="299">
        <v>127101</v>
      </c>
      <c r="D67" s="299">
        <v>40</v>
      </c>
      <c r="E67" s="1861">
        <v>-0.06</v>
      </c>
      <c r="F67" s="1861">
        <v>2.6500000000000003E-2</v>
      </c>
      <c r="G67" s="353" t="s">
        <v>5764</v>
      </c>
      <c r="H67" s="3075">
        <v>32.426576897446466</v>
      </c>
      <c r="I67" s="1594"/>
    </row>
    <row r="68" spans="1:9">
      <c r="A68" s="2754">
        <f t="shared" si="0"/>
        <v>59</v>
      </c>
      <c r="B68" s="2643">
        <v>36820</v>
      </c>
      <c r="C68" s="299">
        <v>785893</v>
      </c>
      <c r="D68" s="299">
        <v>40</v>
      </c>
      <c r="E68" s="1861">
        <v>-0.06</v>
      </c>
      <c r="F68" s="1861">
        <v>2.6500000000000003E-2</v>
      </c>
      <c r="G68" s="353" t="s">
        <v>5764</v>
      </c>
      <c r="H68" s="3075">
        <v>29.742718942726988</v>
      </c>
      <c r="I68" s="1594"/>
    </row>
    <row r="69" spans="1:9">
      <c r="A69" s="2754">
        <f t="shared" si="0"/>
        <v>60</v>
      </c>
      <c r="B69" s="2643">
        <v>36830</v>
      </c>
      <c r="C69" s="299">
        <v>492977</v>
      </c>
      <c r="D69" s="299">
        <v>40</v>
      </c>
      <c r="E69" s="1861">
        <v>-0.35</v>
      </c>
      <c r="F69" s="1861">
        <v>3.3750000000000002E-2</v>
      </c>
      <c r="G69" s="353" t="s">
        <v>5767</v>
      </c>
      <c r="H69" s="3075">
        <v>28.436841020147106</v>
      </c>
      <c r="I69" s="1594"/>
    </row>
    <row r="70" spans="1:9">
      <c r="A70" s="2754">
        <f t="shared" si="0"/>
        <v>61</v>
      </c>
      <c r="B70" s="2643">
        <v>36910</v>
      </c>
      <c r="C70" s="299">
        <v>372933</v>
      </c>
      <c r="D70" s="299">
        <v>55</v>
      </c>
      <c r="E70" s="1861">
        <v>-0.45</v>
      </c>
      <c r="F70" s="1861">
        <v>2.6363999999999999E-2</v>
      </c>
      <c r="G70" s="353" t="s">
        <v>5760</v>
      </c>
      <c r="H70" s="3075">
        <v>30.743675082729414</v>
      </c>
      <c r="I70" s="1594"/>
    </row>
    <row r="71" spans="1:9">
      <c r="A71" s="2754">
        <f t="shared" si="0"/>
        <v>62</v>
      </c>
      <c r="B71" s="2643">
        <v>36920</v>
      </c>
      <c r="C71" s="299">
        <v>9991</v>
      </c>
      <c r="D71" s="299">
        <v>85</v>
      </c>
      <c r="E71" s="1861">
        <v>-0.05</v>
      </c>
      <c r="F71" s="1861">
        <v>1.2352999999999999E-2</v>
      </c>
      <c r="G71" s="353" t="s">
        <v>5762</v>
      </c>
      <c r="H71" s="3075">
        <v>48.11</v>
      </c>
      <c r="I71" s="1594"/>
    </row>
    <row r="72" spans="1:9">
      <c r="A72" s="2754">
        <f t="shared" si="0"/>
        <v>63</v>
      </c>
      <c r="B72" s="2643">
        <v>36921</v>
      </c>
      <c r="C72" s="299">
        <v>216949</v>
      </c>
      <c r="D72" s="299">
        <v>85</v>
      </c>
      <c r="E72" s="1861">
        <v>-0.2</v>
      </c>
      <c r="F72" s="1861">
        <v>1.4117649999999999E-2</v>
      </c>
      <c r="G72" s="353" t="s">
        <v>5768</v>
      </c>
      <c r="H72" s="3075">
        <v>60.61</v>
      </c>
      <c r="I72" s="1594"/>
    </row>
    <row r="73" spans="1:9">
      <c r="A73" s="2754">
        <f t="shared" si="0"/>
        <v>64</v>
      </c>
      <c r="B73" s="2643">
        <v>37010</v>
      </c>
      <c r="C73" s="299">
        <v>62782</v>
      </c>
      <c r="D73" s="299">
        <v>20</v>
      </c>
      <c r="E73" s="1861">
        <v>-0.25</v>
      </c>
      <c r="F73" s="1861">
        <v>6.25E-2</v>
      </c>
      <c r="G73" s="353" t="s">
        <v>5769</v>
      </c>
      <c r="H73" s="3075">
        <v>15.88</v>
      </c>
      <c r="I73" s="1594"/>
    </row>
    <row r="74" spans="1:9">
      <c r="A74" s="2754">
        <f t="shared" si="0"/>
        <v>65</v>
      </c>
      <c r="B74" s="2643">
        <v>37020</v>
      </c>
      <c r="C74" s="299">
        <v>57411</v>
      </c>
      <c r="D74" s="299">
        <v>20</v>
      </c>
      <c r="E74" s="1861">
        <v>-0.25</v>
      </c>
      <c r="F74" s="1861">
        <v>6.25E-2</v>
      </c>
      <c r="G74" s="353" t="s">
        <v>5769</v>
      </c>
      <c r="H74" s="3075">
        <v>16.510000000000002</v>
      </c>
      <c r="I74" s="1594"/>
    </row>
    <row r="75" spans="1:9">
      <c r="A75" s="2754">
        <f t="shared" si="0"/>
        <v>66</v>
      </c>
      <c r="B75" s="2643">
        <v>37030</v>
      </c>
      <c r="C75" s="299">
        <v>26372</v>
      </c>
      <c r="D75" s="299">
        <v>20</v>
      </c>
      <c r="E75" s="1861">
        <v>-0.01</v>
      </c>
      <c r="F75" s="1861">
        <v>5.0500000000000003E-2</v>
      </c>
      <c r="G75" s="1672" t="s">
        <v>5770</v>
      </c>
      <c r="H75" s="3075">
        <v>12.87</v>
      </c>
      <c r="I75" s="1594"/>
    </row>
    <row r="76" spans="1:9">
      <c r="A76" s="2754">
        <f t="shared" si="0"/>
        <v>67</v>
      </c>
      <c r="B76" s="2643">
        <v>37035</v>
      </c>
      <c r="C76" s="299">
        <v>33453</v>
      </c>
      <c r="D76" s="299">
        <v>20</v>
      </c>
      <c r="E76" s="1861">
        <v>-0.01</v>
      </c>
      <c r="F76" s="1861">
        <v>5.0500000000000003E-2</v>
      </c>
      <c r="G76" s="1672" t="s">
        <v>5770</v>
      </c>
      <c r="H76" s="3075">
        <v>9.0299999999999994</v>
      </c>
      <c r="I76" s="1594"/>
    </row>
    <row r="77" spans="1:9" ht="15.75" thickBot="1">
      <c r="A77" s="2039">
        <f t="shared" si="0"/>
        <v>68</v>
      </c>
      <c r="B77" s="3081">
        <v>37100</v>
      </c>
      <c r="C77" s="2396">
        <v>8459</v>
      </c>
      <c r="D77" s="2396">
        <v>42</v>
      </c>
      <c r="E77" s="3082">
        <v>-0.11</v>
      </c>
      <c r="F77" s="3082">
        <v>2.6429000000000001E-2</v>
      </c>
      <c r="G77" s="3083" t="s">
        <v>5764</v>
      </c>
      <c r="H77" s="3084">
        <v>22.15282066816712</v>
      </c>
      <c r="I77" s="1594"/>
    </row>
    <row r="78" spans="1:9">
      <c r="A78" s="1386" t="s">
        <v>4506</v>
      </c>
      <c r="B78" s="13"/>
      <c r="C78" s="260"/>
      <c r="D78" s="13"/>
      <c r="E78" s="1591"/>
      <c r="F78" s="1594"/>
      <c r="G78" s="13"/>
      <c r="H78" s="1582" t="s">
        <v>6759</v>
      </c>
      <c r="I78" s="1594"/>
    </row>
    <row r="79" spans="1:9" ht="15.75" thickBot="1">
      <c r="A79" s="16" t="s">
        <v>1893</v>
      </c>
      <c r="B79" s="16"/>
      <c r="C79" s="337"/>
      <c r="D79" s="16"/>
      <c r="E79" s="1592"/>
      <c r="F79" s="1583"/>
      <c r="G79" s="16"/>
      <c r="H79" s="1583"/>
      <c r="I79" s="1594"/>
    </row>
    <row r="80" spans="1:9">
      <c r="A80" s="1962" t="s">
        <v>2145</v>
      </c>
      <c r="B80" s="2316"/>
      <c r="C80" s="2409"/>
      <c r="D80" s="2197" t="s">
        <v>1307</v>
      </c>
      <c r="E80" s="2410"/>
      <c r="F80" s="2411" t="s">
        <v>1759</v>
      </c>
      <c r="G80" s="2052" t="s">
        <v>1760</v>
      </c>
      <c r="H80" s="2412"/>
      <c r="I80" s="1594"/>
    </row>
    <row r="81" spans="1:9">
      <c r="A81" s="2675" t="str">
        <f>'Data Sheet'!$C$25</f>
        <v xml:space="preserve">Niagara Mohawk Power Corporation </v>
      </c>
      <c r="B81" s="13"/>
      <c r="C81" s="743"/>
      <c r="D81" s="13" t="s">
        <v>5792</v>
      </c>
      <c r="E81" s="1585"/>
      <c r="F81" s="1594" t="s">
        <v>1761</v>
      </c>
      <c r="G81" s="90"/>
      <c r="H81" s="3075"/>
      <c r="I81" s="1594"/>
    </row>
    <row r="82" spans="1:9">
      <c r="A82" s="2675"/>
      <c r="B82" s="13"/>
      <c r="C82" s="743"/>
      <c r="D82" s="13" t="s">
        <v>1121</v>
      </c>
      <c r="E82" s="1586"/>
      <c r="F82" s="1595" t="str">
        <f>'Data Sheet'!$C$40</f>
        <v>April 30, 2025</v>
      </c>
      <c r="G82" s="708" t="str">
        <f>'Data Sheet'!$C$38</f>
        <v>December 31, 2024</v>
      </c>
      <c r="H82" s="3075"/>
      <c r="I82" s="1594"/>
    </row>
    <row r="83" spans="1:9">
      <c r="A83" s="2283" t="s">
        <v>3192</v>
      </c>
      <c r="B83" s="284"/>
      <c r="C83" s="1685"/>
      <c r="D83" s="284"/>
      <c r="E83" s="1587"/>
      <c r="F83" s="1596"/>
      <c r="G83" s="284"/>
      <c r="H83" s="2413"/>
      <c r="I83" s="1594"/>
    </row>
    <row r="84" spans="1:9">
      <c r="A84" s="2214" t="s">
        <v>3193</v>
      </c>
      <c r="B84" s="190"/>
      <c r="C84" s="1686"/>
      <c r="D84" s="190"/>
      <c r="E84" s="1588"/>
      <c r="F84" s="1597"/>
      <c r="G84" s="190"/>
      <c r="H84" s="2414"/>
      <c r="I84" s="1594"/>
    </row>
    <row r="85" spans="1:9">
      <c r="A85" s="2754"/>
      <c r="B85" s="90"/>
      <c r="C85" s="1687" t="s">
        <v>3194</v>
      </c>
      <c r="D85" s="245" t="s">
        <v>3195</v>
      </c>
      <c r="E85" s="1589"/>
      <c r="F85" s="1598" t="s">
        <v>3196</v>
      </c>
      <c r="G85" s="90"/>
      <c r="H85" s="2415" t="s">
        <v>3491</v>
      </c>
      <c r="I85" s="1594"/>
    </row>
    <row r="86" spans="1:9">
      <c r="A86" s="2754"/>
      <c r="B86" s="245" t="s">
        <v>163</v>
      </c>
      <c r="C86" s="1687" t="s">
        <v>3197</v>
      </c>
      <c r="D86" s="245" t="s">
        <v>3198</v>
      </c>
      <c r="E86" s="1590" t="s">
        <v>1884</v>
      </c>
      <c r="F86" s="1598" t="s">
        <v>1885</v>
      </c>
      <c r="G86" s="245" t="s">
        <v>1886</v>
      </c>
      <c r="H86" s="2415" t="s">
        <v>1887</v>
      </c>
      <c r="I86" s="1594"/>
    </row>
    <row r="87" spans="1:9">
      <c r="A87" s="2754" t="s">
        <v>1686</v>
      </c>
      <c r="B87" s="245" t="s">
        <v>1689</v>
      </c>
      <c r="C87" s="1687" t="s">
        <v>1888</v>
      </c>
      <c r="D87" s="245" t="s">
        <v>1889</v>
      </c>
      <c r="E87" s="1590" t="s">
        <v>1890</v>
      </c>
      <c r="F87" s="1598" t="s">
        <v>1890</v>
      </c>
      <c r="G87" s="245" t="s">
        <v>1891</v>
      </c>
      <c r="H87" s="2415" t="s">
        <v>1889</v>
      </c>
      <c r="I87" s="1594"/>
    </row>
    <row r="88" spans="1:9">
      <c r="A88" s="2677" t="s">
        <v>1689</v>
      </c>
      <c r="B88" s="245" t="s">
        <v>2935</v>
      </c>
      <c r="C88" s="1687" t="s">
        <v>2936</v>
      </c>
      <c r="D88" s="245" t="s">
        <v>2937</v>
      </c>
      <c r="E88" s="1590" t="s">
        <v>2938</v>
      </c>
      <c r="F88" s="1598" t="s">
        <v>2268</v>
      </c>
      <c r="G88" s="245" t="s">
        <v>2269</v>
      </c>
      <c r="H88" s="2415" t="s">
        <v>2270</v>
      </c>
      <c r="I88" s="1594"/>
    </row>
    <row r="89" spans="1:9">
      <c r="A89" s="2754">
        <v>1</v>
      </c>
      <c r="B89" s="3086"/>
      <c r="C89" s="2857"/>
      <c r="D89" s="2857"/>
      <c r="E89" s="3089"/>
      <c r="F89" s="3090"/>
      <c r="G89" s="3093"/>
      <c r="H89" s="3080"/>
      <c r="I89" s="1594"/>
    </row>
    <row r="90" spans="1:9">
      <c r="A90" s="2754">
        <v>2</v>
      </c>
      <c r="B90" s="2873"/>
      <c r="C90" s="1098"/>
      <c r="D90" s="1098"/>
      <c r="E90" s="3088"/>
      <c r="F90" s="3091"/>
      <c r="G90" s="3094"/>
      <c r="H90" s="3075"/>
      <c r="I90" s="1594"/>
    </row>
    <row r="91" spans="1:9">
      <c r="A91" s="2754">
        <v>3</v>
      </c>
      <c r="B91" s="2873">
        <v>37109</v>
      </c>
      <c r="C91" s="1098">
        <v>6668</v>
      </c>
      <c r="D91" s="1098">
        <v>15</v>
      </c>
      <c r="E91" s="3088">
        <v>0</v>
      </c>
      <c r="F91" s="3091">
        <v>6.6667000000000004E-2</v>
      </c>
      <c r="G91" s="3094" t="s">
        <v>5764</v>
      </c>
      <c r="H91" s="3075">
        <v>25.01</v>
      </c>
      <c r="I91" s="1594"/>
    </row>
    <row r="92" spans="1:9">
      <c r="A92" s="2754">
        <f t="shared" si="0"/>
        <v>4</v>
      </c>
      <c r="B92" s="2873">
        <v>37130</v>
      </c>
      <c r="C92" s="1098">
        <v>2717</v>
      </c>
      <c r="D92" s="1098">
        <v>42</v>
      </c>
      <c r="E92" s="3088">
        <v>-0.11</v>
      </c>
      <c r="F92" s="3091">
        <v>2.6429000000000001E-2</v>
      </c>
      <c r="G92" s="3094" t="s">
        <v>5764</v>
      </c>
      <c r="H92" s="3075">
        <v>39.630227642749404</v>
      </c>
      <c r="I92" s="1594"/>
    </row>
    <row r="93" spans="1:9">
      <c r="A93" s="2754">
        <f t="shared" si="0"/>
        <v>5</v>
      </c>
      <c r="B93" s="2873">
        <v>37310</v>
      </c>
      <c r="C93" s="1098">
        <v>31398</v>
      </c>
      <c r="D93" s="1098">
        <v>60</v>
      </c>
      <c r="E93" s="3088">
        <v>-0.3</v>
      </c>
      <c r="F93" s="3091">
        <v>2.1667000000000002E-2</v>
      </c>
      <c r="G93" s="3094" t="s">
        <v>5771</v>
      </c>
      <c r="H93" s="3075"/>
      <c r="I93" s="1594"/>
    </row>
    <row r="94" spans="1:9">
      <c r="A94" s="2754">
        <f t="shared" si="0"/>
        <v>6</v>
      </c>
      <c r="B94" s="2873">
        <v>37311</v>
      </c>
      <c r="C94" s="1098">
        <v>20791</v>
      </c>
      <c r="D94" s="1098">
        <v>20</v>
      </c>
      <c r="E94" s="3088">
        <v>-0.3</v>
      </c>
      <c r="F94" s="3091">
        <v>6.5000000000000002E-2</v>
      </c>
      <c r="G94" s="3094" t="s">
        <v>5763</v>
      </c>
      <c r="H94" s="3075">
        <v>8.7964125820167851</v>
      </c>
      <c r="I94" s="1594"/>
    </row>
    <row r="95" spans="1:9">
      <c r="A95" s="2754">
        <f t="shared" si="0"/>
        <v>7</v>
      </c>
      <c r="B95" s="2873">
        <v>37320</v>
      </c>
      <c r="C95" s="1098">
        <v>81940</v>
      </c>
      <c r="D95" s="1098">
        <v>60</v>
      </c>
      <c r="E95" s="3088">
        <v>-0.3</v>
      </c>
      <c r="F95" s="3091">
        <v>2.1667000000000002E-2</v>
      </c>
      <c r="G95" s="3094" t="s">
        <v>5771</v>
      </c>
      <c r="H95" s="3075"/>
      <c r="I95" s="1594"/>
    </row>
    <row r="96" spans="1:9">
      <c r="A96" s="2754">
        <f t="shared" si="0"/>
        <v>8</v>
      </c>
      <c r="B96" s="2873">
        <v>37321</v>
      </c>
      <c r="C96" s="1098">
        <v>23143</v>
      </c>
      <c r="D96" s="1098">
        <v>20</v>
      </c>
      <c r="E96" s="3088">
        <v>-0.3</v>
      </c>
      <c r="F96" s="3091">
        <v>6.5000000000000002E-2</v>
      </c>
      <c r="G96" s="3094" t="s">
        <v>5763</v>
      </c>
      <c r="H96" s="3075">
        <v>8.4032890437609655</v>
      </c>
      <c r="I96" s="1594"/>
    </row>
    <row r="97" spans="1:9">
      <c r="A97" s="2754">
        <f t="shared" si="0"/>
        <v>9</v>
      </c>
      <c r="B97" s="2873">
        <v>37330</v>
      </c>
      <c r="C97" s="1098">
        <v>33502</v>
      </c>
      <c r="D97" s="1098">
        <v>25</v>
      </c>
      <c r="E97" s="3088">
        <v>-0.3</v>
      </c>
      <c r="F97" s="3091">
        <v>5.2000000000000005E-2</v>
      </c>
      <c r="G97" s="3094" t="s">
        <v>5763</v>
      </c>
      <c r="H97" s="3075">
        <v>21.269876549995949</v>
      </c>
      <c r="I97" s="1594"/>
    </row>
    <row r="98" spans="1:9">
      <c r="A98" s="2754">
        <f t="shared" si="0"/>
        <v>10</v>
      </c>
      <c r="B98" s="2873">
        <v>37340</v>
      </c>
      <c r="C98" s="1098">
        <v>9646</v>
      </c>
      <c r="D98" s="1098">
        <v>25</v>
      </c>
      <c r="E98" s="3088">
        <v>-0.3</v>
      </c>
      <c r="F98" s="3091">
        <v>5.2000000000000005E-2</v>
      </c>
      <c r="G98" s="3094" t="s">
        <v>5763</v>
      </c>
      <c r="H98" s="3075">
        <v>23.010024859067133</v>
      </c>
      <c r="I98" s="1594"/>
    </row>
    <row r="99" spans="1:9">
      <c r="A99" s="2754">
        <f t="shared" si="0"/>
        <v>11</v>
      </c>
      <c r="B99" s="2873">
        <v>37400</v>
      </c>
      <c r="C99" s="1098">
        <v>435</v>
      </c>
      <c r="D99" s="1098"/>
      <c r="E99" s="3088"/>
      <c r="F99" s="3091"/>
      <c r="G99" s="3094"/>
      <c r="H99" s="3075"/>
      <c r="I99" s="1594"/>
    </row>
    <row r="100" spans="1:9" ht="15.75">
      <c r="A100" s="2754">
        <f t="shared" si="0"/>
        <v>12</v>
      </c>
      <c r="B100" s="2906" t="s">
        <v>4595</v>
      </c>
      <c r="C100" s="3087">
        <f>SUM(C50:C99)</f>
        <v>8320915</v>
      </c>
      <c r="D100" s="1098"/>
      <c r="E100" s="3088"/>
      <c r="F100" s="3091"/>
      <c r="G100" s="3094"/>
      <c r="H100" s="3075"/>
      <c r="I100" s="1594"/>
    </row>
    <row r="101" spans="1:9" ht="15.75">
      <c r="A101" s="2754">
        <f>A100+1</f>
        <v>13</v>
      </c>
      <c r="B101" s="2906"/>
      <c r="C101" s="3087"/>
      <c r="D101" s="1098"/>
      <c r="E101" s="3088"/>
      <c r="F101" s="3091"/>
      <c r="G101" s="3094"/>
      <c r="H101" s="3075"/>
      <c r="I101" s="1594"/>
    </row>
    <row r="102" spans="1:9" ht="15.75">
      <c r="A102" s="2754">
        <f t="shared" ref="A102" si="1">A101+1</f>
        <v>14</v>
      </c>
      <c r="B102" s="2906" t="s">
        <v>4596</v>
      </c>
      <c r="C102" s="1098"/>
      <c r="D102" s="1098"/>
      <c r="E102" s="3088"/>
      <c r="F102" s="3091"/>
      <c r="G102" s="3094"/>
      <c r="H102" s="3075"/>
      <c r="I102" s="1594"/>
    </row>
    <row r="103" spans="1:9">
      <c r="A103" s="2754">
        <f t="shared" ref="A103:A132" si="2">A102+1</f>
        <v>15</v>
      </c>
      <c r="B103" s="2873">
        <v>38900</v>
      </c>
      <c r="C103" s="1098">
        <v>2339</v>
      </c>
      <c r="D103" s="1098"/>
      <c r="E103" s="3088"/>
      <c r="F103" s="3091"/>
      <c r="G103" s="3094"/>
      <c r="H103" s="3075"/>
      <c r="I103" s="1594"/>
    </row>
    <row r="104" spans="1:9">
      <c r="A104" s="2754">
        <f t="shared" si="2"/>
        <v>16</v>
      </c>
      <c r="B104" s="2873">
        <v>38910</v>
      </c>
      <c r="C104" s="1098">
        <v>2</v>
      </c>
      <c r="D104" s="1098"/>
      <c r="E104" s="3088"/>
      <c r="F104" s="3091"/>
      <c r="G104" s="3094"/>
      <c r="H104" s="3075"/>
      <c r="I104" s="1594"/>
    </row>
    <row r="105" spans="1:9">
      <c r="A105" s="2754">
        <f t="shared" si="2"/>
        <v>17</v>
      </c>
      <c r="B105" s="2873">
        <v>39000</v>
      </c>
      <c r="C105" s="1098">
        <v>148815</v>
      </c>
      <c r="D105" s="1098">
        <v>45</v>
      </c>
      <c r="E105" s="3088">
        <v>-0.13</v>
      </c>
      <c r="F105" s="3091">
        <v>2.5111109999999999E-2</v>
      </c>
      <c r="G105" s="3094" t="s">
        <v>5769</v>
      </c>
      <c r="H105" s="3075">
        <v>36.19</v>
      </c>
      <c r="I105" s="1594"/>
    </row>
    <row r="106" spans="1:9">
      <c r="A106" s="2754">
        <f t="shared" si="2"/>
        <v>18</v>
      </c>
      <c r="B106" s="2873">
        <v>39100</v>
      </c>
      <c r="C106" s="1098">
        <v>1040</v>
      </c>
      <c r="D106" s="1098">
        <v>22</v>
      </c>
      <c r="E106" s="3088">
        <v>0</v>
      </c>
      <c r="F106" s="3091">
        <v>4.5455000000000002E-2</v>
      </c>
      <c r="G106" s="3094" t="s">
        <v>5772</v>
      </c>
      <c r="H106" s="3075">
        <v>7.0090652757760381</v>
      </c>
      <c r="I106" s="1594"/>
    </row>
    <row r="107" spans="1:9">
      <c r="A107" s="2754">
        <f t="shared" si="2"/>
        <v>19</v>
      </c>
      <c r="B107" s="2873">
        <v>39110</v>
      </c>
      <c r="C107" s="1098">
        <v>2962</v>
      </c>
      <c r="D107" s="1098">
        <v>22</v>
      </c>
      <c r="E107" s="3088">
        <v>0</v>
      </c>
      <c r="F107" s="3091">
        <v>4.5455000000000002E-2</v>
      </c>
      <c r="G107" s="3094" t="s">
        <v>5772</v>
      </c>
      <c r="H107" s="3075">
        <v>14.898521620947596</v>
      </c>
      <c r="I107" s="1594"/>
    </row>
    <row r="108" spans="1:9">
      <c r="A108" s="2754">
        <f t="shared" si="2"/>
        <v>20</v>
      </c>
      <c r="B108" s="2873">
        <v>39120</v>
      </c>
      <c r="C108" s="1098">
        <v>11325</v>
      </c>
      <c r="D108" s="1098">
        <v>5</v>
      </c>
      <c r="E108" s="3088">
        <v>0</v>
      </c>
      <c r="F108" s="3091">
        <v>0.2</v>
      </c>
      <c r="G108" s="3094" t="s">
        <v>5772</v>
      </c>
      <c r="H108" s="3075">
        <v>2.170317102420142</v>
      </c>
      <c r="I108" s="1594"/>
    </row>
    <row r="109" spans="1:9">
      <c r="A109" s="2754">
        <f t="shared" si="2"/>
        <v>21</v>
      </c>
      <c r="B109" s="2873">
        <v>39200</v>
      </c>
      <c r="C109" s="1098">
        <v>56</v>
      </c>
      <c r="D109" s="1098">
        <v>10</v>
      </c>
      <c r="E109" s="3088">
        <v>0.25</v>
      </c>
      <c r="F109" s="3091">
        <v>7.4999999999999997E-2</v>
      </c>
      <c r="G109" s="3094" t="s">
        <v>5772</v>
      </c>
      <c r="H109" s="3075">
        <v>5.5</v>
      </c>
      <c r="I109" s="1594"/>
    </row>
    <row r="110" spans="1:9">
      <c r="A110" s="2754">
        <f t="shared" si="2"/>
        <v>22</v>
      </c>
      <c r="B110" s="2873">
        <v>39222</v>
      </c>
      <c r="C110" s="1098">
        <v>8007</v>
      </c>
      <c r="D110" s="1098">
        <v>15</v>
      </c>
      <c r="E110" s="3088">
        <v>0.5</v>
      </c>
      <c r="F110" s="3091">
        <v>3.3333339999999996E-2</v>
      </c>
      <c r="G110" s="3094" t="s">
        <v>5772</v>
      </c>
      <c r="H110" s="3075">
        <v>5.5</v>
      </c>
      <c r="I110" s="1594"/>
    </row>
    <row r="111" spans="1:9">
      <c r="A111" s="2754">
        <f t="shared" si="2"/>
        <v>23</v>
      </c>
      <c r="B111" s="2873">
        <v>39300</v>
      </c>
      <c r="C111" s="1098">
        <v>187</v>
      </c>
      <c r="D111" s="1098">
        <v>22</v>
      </c>
      <c r="E111" s="3088">
        <v>0</v>
      </c>
      <c r="F111" s="3091">
        <v>4.5455000000000002E-2</v>
      </c>
      <c r="G111" s="3094" t="s">
        <v>5772</v>
      </c>
      <c r="H111" s="3075">
        <v>21.5</v>
      </c>
      <c r="I111" s="1594"/>
    </row>
    <row r="112" spans="1:9">
      <c r="A112" s="2754">
        <f t="shared" si="2"/>
        <v>24</v>
      </c>
      <c r="B112" s="2873">
        <v>39400</v>
      </c>
      <c r="C112" s="1098">
        <v>5119</v>
      </c>
      <c r="D112" s="1098">
        <v>22</v>
      </c>
      <c r="E112" s="3088">
        <v>0</v>
      </c>
      <c r="F112" s="3091">
        <v>4.5455000000000002E-2</v>
      </c>
      <c r="G112" s="3094" t="s">
        <v>5772</v>
      </c>
      <c r="H112" s="3075">
        <v>8.2110282556575278</v>
      </c>
      <c r="I112" s="1594"/>
    </row>
    <row r="113" spans="1:9">
      <c r="A113" s="2754">
        <f t="shared" si="2"/>
        <v>25</v>
      </c>
      <c r="B113" s="2873">
        <v>39410</v>
      </c>
      <c r="C113" s="1098">
        <v>2657</v>
      </c>
      <c r="D113" s="1098">
        <v>22</v>
      </c>
      <c r="E113" s="3088">
        <v>0</v>
      </c>
      <c r="F113" s="3091">
        <v>4.5455000000000002E-2</v>
      </c>
      <c r="G113" s="2873" t="s">
        <v>5772</v>
      </c>
      <c r="H113" s="3075">
        <v>11.853534674556553</v>
      </c>
      <c r="I113" s="1594"/>
    </row>
    <row r="114" spans="1:9">
      <c r="A114" s="2754">
        <f t="shared" si="2"/>
        <v>26</v>
      </c>
      <c r="B114" s="2873">
        <v>39420</v>
      </c>
      <c r="C114" s="1098">
        <v>46555</v>
      </c>
      <c r="D114" s="1098">
        <v>22</v>
      </c>
      <c r="E114" s="3088">
        <v>0</v>
      </c>
      <c r="F114" s="3091">
        <v>4.5455000000000002E-2</v>
      </c>
      <c r="G114" s="2873" t="s">
        <v>5772</v>
      </c>
      <c r="H114" s="3075">
        <v>11.924610753711516</v>
      </c>
      <c r="I114" s="1594"/>
    </row>
    <row r="115" spans="1:9">
      <c r="A115" s="2754">
        <f t="shared" si="2"/>
        <v>27</v>
      </c>
      <c r="B115" s="2873">
        <v>39500</v>
      </c>
      <c r="C115" s="1098">
        <v>22774</v>
      </c>
      <c r="D115" s="1098">
        <v>22</v>
      </c>
      <c r="E115" s="3088">
        <v>0</v>
      </c>
      <c r="F115" s="3091">
        <v>4.5455000000000002E-2</v>
      </c>
      <c r="G115" s="2873" t="s">
        <v>5772</v>
      </c>
      <c r="H115" s="3075">
        <v>15.910116054897275</v>
      </c>
      <c r="I115" s="1594"/>
    </row>
    <row r="116" spans="1:9">
      <c r="A116" s="2754">
        <f t="shared" si="2"/>
        <v>28</v>
      </c>
      <c r="B116" s="2873">
        <v>39600</v>
      </c>
      <c r="C116" s="1098">
        <v>59</v>
      </c>
      <c r="D116" s="1098">
        <v>22</v>
      </c>
      <c r="E116" s="3088">
        <v>0</v>
      </c>
      <c r="F116" s="3091">
        <v>4.5455000000000002E-2</v>
      </c>
      <c r="G116" s="2873" t="s">
        <v>5772</v>
      </c>
      <c r="H116" s="3075">
        <v>8.5</v>
      </c>
      <c r="I116" s="1594"/>
    </row>
    <row r="117" spans="1:9">
      <c r="A117" s="2754">
        <f t="shared" si="2"/>
        <v>29</v>
      </c>
      <c r="B117" s="2873">
        <v>39703</v>
      </c>
      <c r="C117" s="1098">
        <v>2837</v>
      </c>
      <c r="D117" s="1098">
        <v>8</v>
      </c>
      <c r="E117" s="3088">
        <v>0</v>
      </c>
      <c r="F117" s="3091">
        <v>0.125</v>
      </c>
      <c r="G117" s="2873"/>
      <c r="H117" s="3075"/>
      <c r="I117" s="1594"/>
    </row>
    <row r="118" spans="1:9">
      <c r="A118" s="2754">
        <f t="shared" si="2"/>
        <v>30</v>
      </c>
      <c r="B118" s="2873">
        <v>39710</v>
      </c>
      <c r="C118" s="1098">
        <v>6509</v>
      </c>
      <c r="D118" s="1098">
        <v>22</v>
      </c>
      <c r="E118" s="3088">
        <v>0</v>
      </c>
      <c r="F118" s="3091">
        <v>4.5455000000000002E-2</v>
      </c>
      <c r="G118" s="3094" t="s">
        <v>5772</v>
      </c>
      <c r="H118" s="3075">
        <v>9.31</v>
      </c>
      <c r="I118" s="1594"/>
    </row>
    <row r="119" spans="1:9">
      <c r="A119" s="2754">
        <f t="shared" si="2"/>
        <v>31</v>
      </c>
      <c r="B119" s="2873">
        <v>39720</v>
      </c>
      <c r="C119" s="1098">
        <v>36827</v>
      </c>
      <c r="D119" s="1098">
        <v>22</v>
      </c>
      <c r="E119" s="3088">
        <v>0</v>
      </c>
      <c r="F119" s="3091">
        <v>4.5454000000000001E-2</v>
      </c>
      <c r="G119" s="3094" t="s">
        <v>5772</v>
      </c>
      <c r="H119" s="3075">
        <v>0.94464263326887699</v>
      </c>
      <c r="I119" s="1594"/>
    </row>
    <row r="120" spans="1:9" ht="18" customHeight="1">
      <c r="A120" s="2754">
        <f t="shared" si="2"/>
        <v>32</v>
      </c>
      <c r="B120" s="2873">
        <v>39730</v>
      </c>
      <c r="C120" s="1098">
        <v>10164</v>
      </c>
      <c r="D120" s="1098">
        <v>22</v>
      </c>
      <c r="E120" s="3088">
        <v>0</v>
      </c>
      <c r="F120" s="3091">
        <v>4.5455000000000002E-2</v>
      </c>
      <c r="G120" s="2873" t="s">
        <v>5772</v>
      </c>
      <c r="H120" s="3075">
        <v>11.492680890569313</v>
      </c>
      <c r="I120" s="1594"/>
    </row>
    <row r="121" spans="1:9">
      <c r="A121" s="2754">
        <f t="shared" si="2"/>
        <v>33</v>
      </c>
      <c r="B121" s="2873">
        <v>39735</v>
      </c>
      <c r="C121" s="1098">
        <v>49</v>
      </c>
      <c r="D121" s="1098">
        <v>22</v>
      </c>
      <c r="E121" s="3088">
        <v>0</v>
      </c>
      <c r="F121" s="3091">
        <v>4.5455000000000002E-2</v>
      </c>
      <c r="G121" s="2873" t="s">
        <v>5772</v>
      </c>
      <c r="H121" s="3075">
        <v>13.5</v>
      </c>
      <c r="I121" s="1594"/>
    </row>
    <row r="122" spans="1:9">
      <c r="A122" s="2754">
        <f t="shared" si="2"/>
        <v>34</v>
      </c>
      <c r="B122" s="2873">
        <v>39750</v>
      </c>
      <c r="C122" s="1098">
        <v>6682</v>
      </c>
      <c r="D122" s="1098">
        <v>22</v>
      </c>
      <c r="E122" s="3088">
        <v>0</v>
      </c>
      <c r="F122" s="3091">
        <v>4.5455000000000002E-2</v>
      </c>
      <c r="G122" s="2873" t="s">
        <v>5772</v>
      </c>
      <c r="H122" s="3075">
        <v>10.5</v>
      </c>
      <c r="I122" s="1594"/>
    </row>
    <row r="123" spans="1:9">
      <c r="A123" s="2754">
        <f t="shared" si="2"/>
        <v>35</v>
      </c>
      <c r="B123" s="2873">
        <v>39760</v>
      </c>
      <c r="C123" s="1098">
        <v>12341</v>
      </c>
      <c r="D123" s="1098">
        <v>22</v>
      </c>
      <c r="E123" s="3088">
        <v>0</v>
      </c>
      <c r="F123" s="3091">
        <v>4.5455000000000002E-2</v>
      </c>
      <c r="G123" s="2873" t="s">
        <v>5772</v>
      </c>
      <c r="H123" s="3075">
        <v>16.581996884572661</v>
      </c>
      <c r="I123" s="1594"/>
    </row>
    <row r="124" spans="1:9">
      <c r="A124" s="2754">
        <f t="shared" si="2"/>
        <v>36</v>
      </c>
      <c r="B124" s="2873">
        <v>39780</v>
      </c>
      <c r="C124" s="1098">
        <v>21084</v>
      </c>
      <c r="D124" s="1098">
        <v>22</v>
      </c>
      <c r="E124" s="3088">
        <v>0</v>
      </c>
      <c r="F124" s="3091">
        <v>4.5499999999999999E-2</v>
      </c>
      <c r="G124" s="2873"/>
      <c r="H124" s="3075"/>
      <c r="I124" s="1594"/>
    </row>
    <row r="125" spans="1:9">
      <c r="A125" s="2754">
        <f t="shared" si="2"/>
        <v>37</v>
      </c>
      <c r="B125" s="2873">
        <v>39800</v>
      </c>
      <c r="C125" s="1098">
        <v>9020</v>
      </c>
      <c r="D125" s="1098">
        <v>22</v>
      </c>
      <c r="E125" s="3088">
        <v>0</v>
      </c>
      <c r="F125" s="3091">
        <v>4.5455000000000002E-2</v>
      </c>
      <c r="G125" s="2873" t="s">
        <v>5772</v>
      </c>
      <c r="H125" s="3075">
        <v>1</v>
      </c>
      <c r="I125" s="1594"/>
    </row>
    <row r="126" spans="1:9">
      <c r="A126" s="2754">
        <f t="shared" si="2"/>
        <v>38</v>
      </c>
      <c r="B126" s="2873">
        <v>39801</v>
      </c>
      <c r="C126" s="1098">
        <v>894</v>
      </c>
      <c r="D126" s="1098">
        <v>22</v>
      </c>
      <c r="E126" s="3088">
        <v>0</v>
      </c>
      <c r="F126" s="3091">
        <v>4.5455000000000002E-2</v>
      </c>
      <c r="G126" s="2873" t="s">
        <v>5772</v>
      </c>
      <c r="H126" s="3075">
        <v>15.140904843208402</v>
      </c>
      <c r="I126" s="1594"/>
    </row>
    <row r="127" spans="1:9">
      <c r="A127" s="2754">
        <f t="shared" si="2"/>
        <v>39</v>
      </c>
      <c r="B127" s="2873">
        <v>39810</v>
      </c>
      <c r="C127" s="1098">
        <v>963</v>
      </c>
      <c r="D127" s="1098">
        <v>22</v>
      </c>
      <c r="E127" s="3088">
        <v>0</v>
      </c>
      <c r="F127" s="3091">
        <v>4.5455000000000002E-2</v>
      </c>
      <c r="G127" s="2873" t="s">
        <v>5772</v>
      </c>
      <c r="H127" s="3075">
        <v>1</v>
      </c>
      <c r="I127" s="1594"/>
    </row>
    <row r="128" spans="1:9">
      <c r="A128" s="2754">
        <f t="shared" si="2"/>
        <v>40</v>
      </c>
      <c r="B128" s="2873">
        <v>39855</v>
      </c>
      <c r="C128" s="1098">
        <v>150</v>
      </c>
      <c r="D128" s="1098">
        <v>22</v>
      </c>
      <c r="E128" s="3088">
        <v>0</v>
      </c>
      <c r="F128" s="3091">
        <v>4.5455000000000002E-2</v>
      </c>
      <c r="G128" s="2873" t="s">
        <v>5772</v>
      </c>
      <c r="H128" s="3075">
        <v>3.6643751647886251</v>
      </c>
      <c r="I128" s="1594"/>
    </row>
    <row r="129" spans="1:9">
      <c r="A129" s="2754">
        <f t="shared" si="2"/>
        <v>41</v>
      </c>
      <c r="B129" s="2873">
        <v>39856</v>
      </c>
      <c r="C129" s="1098">
        <v>31661</v>
      </c>
      <c r="D129" s="1097"/>
      <c r="E129" s="3088"/>
      <c r="F129" s="3092"/>
      <c r="G129" s="3095"/>
      <c r="H129" s="3075"/>
      <c r="I129" s="1594"/>
    </row>
    <row r="130" spans="1:9">
      <c r="A130" s="2754">
        <f t="shared" si="2"/>
        <v>42</v>
      </c>
      <c r="B130" s="2873">
        <v>39910</v>
      </c>
      <c r="C130" s="1098">
        <v>1911</v>
      </c>
      <c r="D130" s="1097"/>
      <c r="E130" s="3088"/>
      <c r="F130" s="3092"/>
      <c r="G130" s="3095"/>
      <c r="H130" s="3075"/>
      <c r="I130" s="1594"/>
    </row>
    <row r="131" spans="1:9" ht="15.75">
      <c r="A131" s="2754">
        <f t="shared" si="2"/>
        <v>43</v>
      </c>
      <c r="B131" s="2906" t="s">
        <v>4595</v>
      </c>
      <c r="C131" s="3087">
        <f>SUM(C103:C130)</f>
        <v>392989</v>
      </c>
      <c r="D131" s="1097"/>
      <c r="E131" s="3088"/>
      <c r="F131" s="3092"/>
      <c r="G131" s="1097"/>
      <c r="H131" s="3075"/>
      <c r="I131" s="1594"/>
    </row>
    <row r="132" spans="1:9" ht="16.5" thickBot="1">
      <c r="A132" s="2039">
        <f t="shared" si="2"/>
        <v>44</v>
      </c>
      <c r="B132" s="3096" t="s">
        <v>4597</v>
      </c>
      <c r="C132" s="3097">
        <f>SUM(C131,C100,C47,C14,C18,C22)</f>
        <v>13227614</v>
      </c>
      <c r="D132" s="3098"/>
      <c r="E132" s="3099"/>
      <c r="F132" s="3100"/>
      <c r="G132" s="3098"/>
      <c r="H132" s="3084"/>
      <c r="I132" s="1594"/>
    </row>
    <row r="133" spans="1:9">
      <c r="A133" s="1386" t="s">
        <v>4506</v>
      </c>
      <c r="B133" s="13"/>
      <c r="C133" s="260"/>
      <c r="D133" s="13"/>
      <c r="E133" s="3085"/>
      <c r="F133" s="1594"/>
      <c r="G133" s="13"/>
      <c r="H133" s="1582" t="s">
        <v>1892</v>
      </c>
      <c r="I133" s="1582"/>
    </row>
    <row r="134" spans="1:9">
      <c r="A134" s="3517" t="s">
        <v>6760</v>
      </c>
      <c r="B134" s="3517"/>
      <c r="C134" s="3517"/>
      <c r="D134" s="3517"/>
      <c r="E134" s="3517"/>
      <c r="F134" s="3517"/>
      <c r="G134" s="3517"/>
      <c r="H134" s="3517"/>
      <c r="I134" s="1583"/>
    </row>
    <row r="135" spans="1:9">
      <c r="E135" s="2732"/>
    </row>
    <row r="136" spans="1:9">
      <c r="E136" s="2732"/>
    </row>
    <row r="137" spans="1:9">
      <c r="E137" s="2732"/>
    </row>
    <row r="138" spans="1:9">
      <c r="E138" s="2732"/>
    </row>
    <row r="139" spans="1:9">
      <c r="E139" s="2732"/>
    </row>
    <row r="140" spans="1:9">
      <c r="E140" s="2732"/>
    </row>
    <row r="141" spans="1:9">
      <c r="E141" s="2732"/>
    </row>
    <row r="142" spans="1:9">
      <c r="E142" s="2732"/>
    </row>
    <row r="143" spans="1:9">
      <c r="B143" s="1584"/>
      <c r="C143" s="1584"/>
      <c r="D143" s="1584"/>
      <c r="E143" s="1584"/>
      <c r="G143" s="1584"/>
    </row>
    <row r="144" spans="1:9">
      <c r="A144" s="2450"/>
      <c r="B144" s="1584"/>
      <c r="C144" s="1584"/>
      <c r="D144" s="1584"/>
      <c r="E144" s="1584"/>
      <c r="G144" s="1584"/>
    </row>
    <row r="145" spans="1:7">
      <c r="A145" s="2450"/>
      <c r="B145" s="1584"/>
      <c r="C145" s="1584"/>
      <c r="D145" s="1584"/>
      <c r="E145" s="1584"/>
      <c r="G145" s="1584"/>
    </row>
    <row r="146" spans="1:7">
      <c r="A146" s="2450"/>
      <c r="B146" s="1584"/>
      <c r="C146" s="1584"/>
      <c r="D146" s="1584"/>
      <c r="E146" s="1584"/>
      <c r="G146" s="1584"/>
    </row>
    <row r="147" spans="1:7">
      <c r="A147" s="2450"/>
      <c r="B147" s="1584"/>
      <c r="C147" s="1584"/>
      <c r="D147" s="1584"/>
      <c r="E147" s="1584"/>
      <c r="G147" s="1584"/>
    </row>
    <row r="148" spans="1:7">
      <c r="A148" s="2450"/>
      <c r="B148" s="1584"/>
      <c r="C148" s="1584"/>
      <c r="D148" s="1584"/>
      <c r="E148" s="1584"/>
      <c r="G148" s="1584"/>
    </row>
    <row r="149" spans="1:7">
      <c r="A149" s="2450"/>
      <c r="B149" s="1584"/>
      <c r="C149" s="1584"/>
      <c r="D149" s="1584"/>
      <c r="E149" s="1584"/>
      <c r="G149" s="1584"/>
    </row>
    <row r="150" spans="1:7">
      <c r="A150" s="2450"/>
      <c r="B150" s="1584"/>
      <c r="C150" s="1584"/>
      <c r="D150" s="1584"/>
      <c r="E150" s="1584"/>
      <c r="G150" s="1584"/>
    </row>
    <row r="151" spans="1:7">
      <c r="A151" s="2450"/>
      <c r="B151" s="1584"/>
      <c r="C151" s="1584"/>
      <c r="D151" s="1584"/>
      <c r="E151" s="1584"/>
      <c r="G151" s="1584"/>
    </row>
    <row r="152" spans="1:7">
      <c r="A152" s="2450"/>
      <c r="B152" s="1584"/>
      <c r="C152" s="1584"/>
      <c r="D152" s="1584"/>
      <c r="E152" s="1584"/>
      <c r="G152" s="1584"/>
    </row>
    <row r="153" spans="1:7">
      <c r="A153" s="2450"/>
      <c r="B153" s="1584"/>
      <c r="C153" s="1584"/>
      <c r="D153" s="1584"/>
      <c r="E153" s="1584"/>
      <c r="G153" s="1584"/>
    </row>
    <row r="154" spans="1:7">
      <c r="A154" s="2450"/>
      <c r="B154" s="1584"/>
      <c r="C154" s="1584"/>
      <c r="D154" s="1584"/>
      <c r="E154" s="1584"/>
      <c r="G154" s="1584"/>
    </row>
    <row r="155" spans="1:7">
      <c r="A155" s="2450"/>
      <c r="B155" s="1584"/>
      <c r="C155" s="1584"/>
      <c r="D155" s="1584"/>
      <c r="E155" s="1584"/>
      <c r="G155" s="1584"/>
    </row>
    <row r="156" spans="1:7">
      <c r="A156" s="2450"/>
      <c r="B156" s="1584"/>
      <c r="C156" s="1584"/>
      <c r="D156" s="1584"/>
      <c r="E156" s="1584"/>
      <c r="G156" s="1584"/>
    </row>
    <row r="157" spans="1:7">
      <c r="A157" s="2450"/>
      <c r="B157" s="1584"/>
      <c r="C157" s="1584"/>
      <c r="D157" s="1584"/>
      <c r="E157" s="1584"/>
      <c r="G157" s="1584"/>
    </row>
    <row r="158" spans="1:7">
      <c r="A158" s="2450"/>
      <c r="B158" s="1584"/>
      <c r="C158" s="1584"/>
      <c r="D158" s="1584"/>
      <c r="E158" s="1584"/>
      <c r="G158" s="1584"/>
    </row>
    <row r="159" spans="1:7">
      <c r="A159" s="2450"/>
      <c r="B159" s="1584"/>
      <c r="C159" s="1584"/>
      <c r="D159" s="1584"/>
      <c r="E159" s="1584"/>
      <c r="G159" s="1584"/>
    </row>
    <row r="160" spans="1:7">
      <c r="A160" s="2450"/>
      <c r="B160" s="1584"/>
      <c r="C160" s="1584"/>
      <c r="D160" s="1584"/>
      <c r="E160" s="1584"/>
      <c r="G160" s="1584"/>
    </row>
    <row r="161" spans="1:7">
      <c r="A161" s="2450"/>
      <c r="B161" s="1584"/>
      <c r="C161" s="1584"/>
      <c r="D161" s="1584"/>
      <c r="E161" s="1584"/>
      <c r="G161" s="1584"/>
    </row>
    <row r="162" spans="1:7">
      <c r="A162" s="2450"/>
      <c r="B162" s="1584"/>
      <c r="C162" s="1584"/>
      <c r="D162" s="1584"/>
      <c r="E162" s="1584"/>
      <c r="G162" s="1584"/>
    </row>
    <row r="163" spans="1:7">
      <c r="A163" s="2450"/>
      <c r="B163" s="1584"/>
      <c r="C163" s="1584"/>
      <c r="D163" s="1584"/>
      <c r="E163" s="1584"/>
      <c r="G163" s="1584"/>
    </row>
    <row r="164" spans="1:7">
      <c r="A164" s="2450"/>
      <c r="B164" s="1584"/>
      <c r="C164" s="1584"/>
      <c r="D164" s="1584"/>
      <c r="E164" s="1584"/>
      <c r="G164" s="1584"/>
    </row>
    <row r="165" spans="1:7">
      <c r="A165" s="2450"/>
      <c r="B165" s="1584"/>
      <c r="C165" s="1584"/>
      <c r="D165" s="1584"/>
      <c r="E165" s="1584"/>
      <c r="G165" s="1584"/>
    </row>
    <row r="166" spans="1:7">
      <c r="A166" s="2450"/>
      <c r="B166" s="1584"/>
      <c r="C166" s="1584"/>
      <c r="D166" s="1584"/>
      <c r="E166" s="1584"/>
      <c r="G166" s="1584"/>
    </row>
    <row r="167" spans="1:7">
      <c r="A167" s="2450"/>
      <c r="B167" s="1584"/>
      <c r="C167" s="1584"/>
      <c r="D167" s="1584"/>
      <c r="E167" s="1584"/>
      <c r="G167" s="1584"/>
    </row>
    <row r="168" spans="1:7">
      <c r="A168" s="2450"/>
      <c r="B168" s="1584"/>
      <c r="C168" s="1584"/>
      <c r="D168" s="1584"/>
      <c r="E168" s="1584"/>
      <c r="G168" s="1584"/>
    </row>
    <row r="169" spans="1:7">
      <c r="A169" s="2450"/>
      <c r="B169" s="1584"/>
      <c r="C169" s="1584"/>
      <c r="D169" s="1584"/>
      <c r="E169" s="1584"/>
      <c r="G169" s="1584"/>
    </row>
    <row r="170" spans="1:7">
      <c r="A170" s="2450"/>
      <c r="B170" s="1584"/>
      <c r="C170" s="1584"/>
      <c r="D170" s="1584"/>
      <c r="E170" s="1584"/>
      <c r="G170" s="1584"/>
    </row>
    <row r="171" spans="1:7">
      <c r="A171" s="2450"/>
      <c r="B171" s="1584"/>
      <c r="C171" s="1584"/>
      <c r="D171" s="1584"/>
      <c r="E171" s="1584"/>
      <c r="G171" s="1584"/>
    </row>
    <row r="172" spans="1:7">
      <c r="A172" s="2450"/>
      <c r="B172" s="1584"/>
      <c r="C172" s="1584"/>
      <c r="D172" s="1584"/>
      <c r="E172" s="1584"/>
      <c r="G172" s="1584"/>
    </row>
    <row r="173" spans="1:7">
      <c r="A173" s="2450"/>
      <c r="B173" s="1584"/>
      <c r="C173" s="1584"/>
      <c r="D173" s="1584"/>
      <c r="E173" s="1584"/>
      <c r="G173" s="1584"/>
    </row>
    <row r="174" spans="1:7">
      <c r="A174" s="2450"/>
      <c r="B174" s="1584"/>
      <c r="C174" s="1584"/>
      <c r="D174" s="1584"/>
      <c r="E174" s="1584"/>
      <c r="G174" s="1584"/>
    </row>
    <row r="175" spans="1:7">
      <c r="A175" s="2450"/>
      <c r="B175" s="1584"/>
      <c r="C175" s="1584"/>
      <c r="D175" s="1584"/>
      <c r="E175" s="1584"/>
      <c r="G175" s="1584"/>
    </row>
    <row r="176" spans="1:7">
      <c r="A176" s="1584"/>
      <c r="B176" s="1584"/>
      <c r="C176" s="1584"/>
      <c r="D176" s="1584"/>
      <c r="E176" s="1584"/>
      <c r="G176" s="1584"/>
    </row>
    <row r="177" spans="1:7">
      <c r="A177" s="1584"/>
      <c r="B177" s="1584"/>
      <c r="C177" s="1584"/>
      <c r="D177" s="1584"/>
      <c r="E177" s="1584"/>
      <c r="G177" s="1584"/>
    </row>
    <row r="178" spans="1:7">
      <c r="A178" s="1584"/>
      <c r="B178" s="1584"/>
      <c r="C178" s="1584"/>
      <c r="D178" s="1584"/>
      <c r="E178" s="1584"/>
      <c r="G178" s="1584"/>
    </row>
    <row r="179" spans="1:7">
      <c r="A179" s="1584"/>
      <c r="B179" s="1584"/>
      <c r="C179" s="1584"/>
      <c r="D179" s="1584"/>
      <c r="E179" s="1584"/>
      <c r="G179" s="1584"/>
    </row>
    <row r="180" spans="1:7">
      <c r="A180" s="1584"/>
      <c r="B180" s="1584"/>
      <c r="C180" s="1584"/>
      <c r="D180" s="1584"/>
      <c r="E180" s="1584"/>
      <c r="G180" s="1584"/>
    </row>
    <row r="181" spans="1:7">
      <c r="A181" s="1584"/>
      <c r="B181" s="1584"/>
      <c r="C181" s="1584"/>
      <c r="D181" s="1584"/>
      <c r="E181" s="1584"/>
      <c r="G181" s="1584"/>
    </row>
    <row r="182" spans="1:7">
      <c r="A182" s="1584"/>
      <c r="B182" s="1584"/>
      <c r="C182" s="1584"/>
      <c r="D182" s="1584"/>
      <c r="E182" s="1584"/>
      <c r="G182" s="1584"/>
    </row>
    <row r="183" spans="1:7">
      <c r="A183" s="1584"/>
      <c r="B183" s="1584"/>
      <c r="C183" s="1584"/>
      <c r="D183" s="1584"/>
      <c r="E183" s="1584"/>
      <c r="G183" s="1584"/>
    </row>
    <row r="184" spans="1:7">
      <c r="A184" s="1584"/>
      <c r="B184" s="1584"/>
      <c r="C184" s="1584"/>
      <c r="D184" s="1584"/>
      <c r="E184" s="1584"/>
      <c r="G184" s="1584"/>
    </row>
    <row r="185" spans="1:7">
      <c r="A185" s="1584"/>
      <c r="B185" s="1584"/>
      <c r="C185" s="1584"/>
      <c r="D185" s="1584"/>
      <c r="E185" s="1584"/>
      <c r="G185" s="1584"/>
    </row>
    <row r="186" spans="1:7">
      <c r="A186" s="1584"/>
      <c r="B186" s="1584"/>
      <c r="C186" s="1584"/>
      <c r="D186" s="1584"/>
      <c r="E186" s="1584"/>
      <c r="G186" s="1584"/>
    </row>
    <row r="187" spans="1:7">
      <c r="A187" s="1584"/>
      <c r="B187" s="1584"/>
      <c r="C187" s="1584"/>
      <c r="D187" s="1584"/>
      <c r="E187" s="1584"/>
      <c r="G187" s="1584"/>
    </row>
    <row r="188" spans="1:7">
      <c r="A188" s="1584"/>
      <c r="B188" s="1584"/>
      <c r="C188" s="1584"/>
      <c r="D188" s="1584"/>
      <c r="E188" s="1584"/>
      <c r="G188" s="1584"/>
    </row>
    <row r="189" spans="1:7">
      <c r="A189" s="1584"/>
      <c r="B189" s="1584"/>
      <c r="C189" s="1584"/>
      <c r="D189" s="1584"/>
      <c r="E189" s="1584"/>
      <c r="G189" s="1584"/>
    </row>
    <row r="190" spans="1:7">
      <c r="A190" s="1584"/>
      <c r="B190" s="1584"/>
      <c r="C190" s="1584"/>
      <c r="D190" s="1584"/>
      <c r="E190" s="1584"/>
      <c r="G190" s="1584"/>
    </row>
    <row r="191" spans="1:7">
      <c r="A191" s="1584"/>
      <c r="B191" s="1584"/>
      <c r="C191" s="1584"/>
      <c r="D191" s="1584"/>
      <c r="E191" s="1584"/>
      <c r="G191" s="1584"/>
    </row>
    <row r="192" spans="1:7">
      <c r="A192" s="1584"/>
      <c r="B192" s="1584"/>
      <c r="C192" s="1584"/>
      <c r="D192" s="1584"/>
      <c r="E192" s="1584"/>
      <c r="G192" s="1584"/>
    </row>
    <row r="193" spans="1:7">
      <c r="A193" s="1584"/>
      <c r="B193" s="1584"/>
      <c r="C193" s="1584"/>
      <c r="D193" s="1584"/>
      <c r="E193" s="1584"/>
      <c r="G193" s="1584"/>
    </row>
    <row r="194" spans="1:7">
      <c r="A194" s="1584"/>
      <c r="B194" s="1584"/>
      <c r="C194" s="1584"/>
      <c r="D194" s="1584"/>
      <c r="E194" s="1584"/>
      <c r="G194" s="1584"/>
    </row>
    <row r="195" spans="1:7">
      <c r="A195" s="1584"/>
      <c r="B195" s="1584"/>
      <c r="C195" s="1584"/>
      <c r="D195" s="1584"/>
      <c r="E195" s="1584"/>
      <c r="G195" s="1584"/>
    </row>
    <row r="196" spans="1:7">
      <c r="A196" s="1584"/>
      <c r="B196" s="1584"/>
      <c r="C196" s="1584"/>
      <c r="D196" s="1584"/>
      <c r="E196" s="1584"/>
      <c r="G196" s="1584"/>
    </row>
    <row r="197" spans="1:7">
      <c r="A197" s="1584"/>
      <c r="B197" s="1584"/>
      <c r="C197" s="1584"/>
      <c r="D197" s="1584"/>
      <c r="E197" s="1584"/>
      <c r="G197" s="1584"/>
    </row>
    <row r="198" spans="1:7">
      <c r="A198" s="1584"/>
      <c r="B198" s="1584"/>
      <c r="C198" s="1584"/>
      <c r="D198" s="1584"/>
      <c r="E198" s="1584"/>
      <c r="G198" s="1584"/>
    </row>
    <row r="199" spans="1:7">
      <c r="A199" s="1584"/>
      <c r="B199" s="1584"/>
      <c r="C199" s="1584"/>
      <c r="D199" s="1584"/>
      <c r="E199" s="1584"/>
      <c r="G199" s="1584"/>
    </row>
    <row r="200" spans="1:7">
      <c r="A200" s="1584"/>
      <c r="B200" s="1584"/>
      <c r="C200" s="1584"/>
      <c r="D200" s="1584"/>
      <c r="E200" s="1584"/>
      <c r="G200" s="1584"/>
    </row>
    <row r="201" spans="1:7">
      <c r="A201" s="1584"/>
      <c r="B201" s="1584"/>
      <c r="C201" s="1584"/>
      <c r="D201" s="1584"/>
      <c r="E201" s="1584"/>
      <c r="G201" s="1584"/>
    </row>
    <row r="202" spans="1:7">
      <c r="A202" s="1584"/>
      <c r="B202" s="1584"/>
      <c r="C202" s="1584"/>
      <c r="D202" s="1584"/>
      <c r="E202" s="1584"/>
    </row>
    <row r="203" spans="1:7">
      <c r="A203" s="1584"/>
      <c r="B203" s="1584"/>
      <c r="C203" s="1584"/>
      <c r="D203" s="1584"/>
      <c r="E203" s="1584"/>
    </row>
    <row r="204" spans="1:7">
      <c r="A204" s="1584"/>
      <c r="B204" s="1584"/>
      <c r="C204" s="1584"/>
      <c r="D204" s="1584"/>
      <c r="E204" s="1584"/>
    </row>
    <row r="205" spans="1:7">
      <c r="A205" s="1584"/>
      <c r="B205" s="1584"/>
      <c r="C205" s="1584"/>
      <c r="D205" s="1584"/>
      <c r="E205" s="1584"/>
    </row>
    <row r="206" spans="1:7">
      <c r="A206" s="1584"/>
      <c r="B206" s="1584"/>
      <c r="C206" s="1584"/>
      <c r="D206" s="1584"/>
      <c r="E206" s="1584"/>
    </row>
    <row r="207" spans="1:7">
      <c r="A207" s="1584"/>
      <c r="B207" s="1584"/>
      <c r="C207" s="1584"/>
      <c r="D207" s="1584"/>
      <c r="E207" s="1584"/>
    </row>
    <row r="208" spans="1:7">
      <c r="A208" s="1584"/>
      <c r="B208" s="1584"/>
      <c r="C208" s="1584"/>
      <c r="D208" s="1584"/>
      <c r="E208" s="1584"/>
    </row>
    <row r="209" spans="1:5">
      <c r="A209" s="1584"/>
      <c r="B209" s="1584"/>
      <c r="C209" s="1584"/>
      <c r="D209" s="1584"/>
      <c r="E209" s="1584"/>
    </row>
    <row r="210" spans="1:5">
      <c r="A210" s="1584"/>
      <c r="B210" s="1584"/>
      <c r="C210" s="1584"/>
      <c r="D210" s="1584"/>
      <c r="E210" s="1584"/>
    </row>
    <row r="211" spans="1:5">
      <c r="A211" s="1584"/>
      <c r="B211" s="1584"/>
      <c r="C211" s="1584"/>
      <c r="D211" s="1584"/>
      <c r="E211" s="1584"/>
    </row>
    <row r="212" spans="1:5">
      <c r="A212" s="1584"/>
      <c r="B212" s="1584"/>
      <c r="C212" s="1584"/>
      <c r="D212" s="1584"/>
      <c r="E212" s="1584"/>
    </row>
    <row r="213" spans="1:5">
      <c r="A213" s="1584"/>
      <c r="B213" s="1584"/>
      <c r="C213" s="1584"/>
      <c r="D213" s="1584"/>
      <c r="E213" s="1584"/>
    </row>
    <row r="214" spans="1:5">
      <c r="A214" s="1584"/>
      <c r="B214" s="1584"/>
      <c r="C214" s="1584"/>
      <c r="D214" s="1584"/>
      <c r="E214" s="1584"/>
    </row>
    <row r="215" spans="1:5">
      <c r="A215" s="1584"/>
      <c r="B215" s="1584"/>
      <c r="C215" s="1584"/>
      <c r="D215" s="1584"/>
      <c r="E215" s="1584"/>
    </row>
    <row r="216" spans="1:5">
      <c r="A216" s="1584"/>
      <c r="B216" s="1584"/>
      <c r="C216" s="1584"/>
      <c r="D216" s="1584"/>
      <c r="E216" s="1584"/>
    </row>
    <row r="217" spans="1:5">
      <c r="A217" s="1584"/>
      <c r="B217" s="1584"/>
      <c r="C217" s="1584"/>
      <c r="D217" s="1584"/>
      <c r="E217" s="1584"/>
    </row>
    <row r="218" spans="1:5">
      <c r="A218" s="1584"/>
      <c r="B218" s="1584"/>
      <c r="C218" s="1584"/>
      <c r="D218" s="1584"/>
      <c r="E218" s="1584"/>
    </row>
    <row r="219" spans="1:5">
      <c r="A219" s="1584"/>
      <c r="B219" s="1584"/>
      <c r="C219" s="1584"/>
      <c r="D219" s="1584"/>
      <c r="E219" s="1584"/>
    </row>
    <row r="220" spans="1:5">
      <c r="A220" s="1584"/>
      <c r="B220" s="1584"/>
      <c r="C220" s="1584"/>
      <c r="D220" s="1584"/>
      <c r="E220" s="1584"/>
    </row>
    <row r="221" spans="1:5">
      <c r="A221" s="1584"/>
      <c r="B221" s="1584"/>
      <c r="C221" s="1584"/>
      <c r="D221" s="1584"/>
      <c r="E221" s="1584"/>
    </row>
    <row r="222" spans="1:5">
      <c r="A222" s="1584"/>
      <c r="B222" s="1584"/>
      <c r="C222" s="1584"/>
      <c r="D222" s="1584"/>
      <c r="E222" s="1584"/>
    </row>
    <row r="223" spans="1:5">
      <c r="A223" s="1584"/>
      <c r="B223" s="1584"/>
      <c r="C223" s="1584"/>
      <c r="D223" s="1584"/>
      <c r="E223" s="1584"/>
    </row>
    <row r="224" spans="1:5">
      <c r="A224" s="1584"/>
      <c r="B224" s="1584"/>
      <c r="C224" s="1584"/>
      <c r="D224" s="1584"/>
      <c r="E224" s="1584"/>
    </row>
    <row r="225" spans="1:5">
      <c r="A225" s="1584"/>
      <c r="B225" s="1584"/>
      <c r="C225" s="1584"/>
      <c r="D225" s="1584"/>
      <c r="E225" s="1584"/>
    </row>
    <row r="226" spans="1:5">
      <c r="A226" s="1584"/>
      <c r="B226" s="1584"/>
      <c r="C226" s="1584"/>
      <c r="D226" s="1584"/>
      <c r="E226" s="1584"/>
    </row>
  </sheetData>
  <mergeCells count="3">
    <mergeCell ref="A134:H134"/>
    <mergeCell ref="A5:H5"/>
    <mergeCell ref="A4:H4"/>
  </mergeCells>
  <printOptions horizontalCentered="1" verticalCentered="1"/>
  <pageMargins left="0.5" right="0.25" top="0.25" bottom="0.25" header="0" footer="0"/>
  <pageSetup scale="63" orientation="portrait" r:id="rId1"/>
  <headerFooter alignWithMargins="0"/>
  <rowBreaks count="1" manualBreakCount="1">
    <brk id="79" max="7" man="1"/>
  </rowBreaks>
  <customProperties>
    <customPr name="_pios_id" r:id="rId2"/>
  </customPropertie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ransitionEvaluation="1">
    <tabColor rgb="FF92D050"/>
  </sheetPr>
  <dimension ref="A1:V195"/>
  <sheetViews>
    <sheetView view="pageBreakPreview" zoomScale="60" zoomScaleNormal="60" workbookViewId="0">
      <selection activeCell="G1" sqref="G1:Q1048576"/>
    </sheetView>
  </sheetViews>
  <sheetFormatPr defaultColWidth="9.6640625" defaultRowHeight="15"/>
  <cols>
    <col min="1" max="1" width="4.6640625" customWidth="1"/>
    <col min="2" max="2" width="63.21875" bestFit="1" customWidth="1"/>
    <col min="3" max="3" width="49.5546875" bestFit="1" customWidth="1"/>
    <col min="4" max="4" width="11.6640625" customWidth="1"/>
    <col min="5" max="5" width="17.44140625" customWidth="1"/>
    <col min="6" max="6" width="15" style="1697" bestFit="1" customWidth="1"/>
    <col min="7" max="7" width="15" customWidth="1"/>
    <col min="8" max="8" width="30" customWidth="1"/>
    <col min="10" max="10" width="14.5546875" customWidth="1"/>
    <col min="11" max="11" width="15.44140625" customWidth="1"/>
  </cols>
  <sheetData>
    <row r="1" spans="1:22">
      <c r="A1" s="710" t="s">
        <v>1757</v>
      </c>
      <c r="B1" s="711"/>
      <c r="C1" s="712" t="s">
        <v>1307</v>
      </c>
      <c r="D1" s="775" t="s">
        <v>1759</v>
      </c>
      <c r="E1" s="776" t="s">
        <v>1760</v>
      </c>
    </row>
    <row r="2" spans="1:22">
      <c r="A2" s="71" t="str">
        <f>'Data Sheet'!$C$25</f>
        <v xml:space="preserve">Niagara Mohawk Power Corporation </v>
      </c>
      <c r="C2" s="77" t="s">
        <v>5794</v>
      </c>
      <c r="D2" s="733" t="s">
        <v>1761</v>
      </c>
      <c r="E2" s="769"/>
    </row>
    <row r="3" spans="1:22" ht="15" customHeight="1">
      <c r="A3" s="760"/>
      <c r="C3" s="706" t="s">
        <v>1101</v>
      </c>
      <c r="D3" s="707" t="str">
        <f>'Data Sheet'!$C$40</f>
        <v>April 30, 2025</v>
      </c>
      <c r="E3" s="723" t="str">
        <f>'Data Sheet'!$C$38</f>
        <v>December 31, 2024</v>
      </c>
    </row>
    <row r="4" spans="1:22" ht="15" customHeight="1">
      <c r="A4" s="431" t="s">
        <v>1894</v>
      </c>
      <c r="B4" s="432"/>
      <c r="C4" s="724"/>
      <c r="D4" s="724"/>
      <c r="E4" s="725"/>
      <c r="R4" s="1867"/>
      <c r="S4" s="1867"/>
      <c r="T4" s="1867"/>
      <c r="U4" s="1867"/>
      <c r="V4" s="1867"/>
    </row>
    <row r="5" spans="1:22" ht="15.75">
      <c r="A5" s="68"/>
      <c r="B5" s="13"/>
      <c r="C5" s="709"/>
      <c r="D5" s="709"/>
      <c r="E5" s="759"/>
    </row>
    <row r="6" spans="1:22">
      <c r="A6" s="71" t="s">
        <v>1895</v>
      </c>
      <c r="B6" s="13"/>
      <c r="C6" t="s">
        <v>1896</v>
      </c>
      <c r="D6" s="709"/>
      <c r="E6" s="759"/>
    </row>
    <row r="7" spans="1:22">
      <c r="A7" s="760" t="s">
        <v>1897</v>
      </c>
      <c r="C7" t="s">
        <v>1898</v>
      </c>
      <c r="E7" s="656"/>
    </row>
    <row r="8" spans="1:22">
      <c r="A8" s="760" t="s">
        <v>1899</v>
      </c>
      <c r="C8" t="s">
        <v>1900</v>
      </c>
      <c r="E8" s="656"/>
    </row>
    <row r="9" spans="1:22">
      <c r="A9" s="760" t="s">
        <v>3364</v>
      </c>
      <c r="C9" t="s">
        <v>3365</v>
      </c>
      <c r="E9" s="656"/>
    </row>
    <row r="10" spans="1:22">
      <c r="A10" s="760" t="s">
        <v>3366</v>
      </c>
      <c r="C10" t="s">
        <v>3367</v>
      </c>
      <c r="E10" s="656"/>
    </row>
    <row r="11" spans="1:22">
      <c r="A11" s="760" t="s">
        <v>3368</v>
      </c>
      <c r="C11" t="s">
        <v>3369</v>
      </c>
      <c r="E11" s="656"/>
    </row>
    <row r="12" spans="1:22">
      <c r="A12" s="760" t="s">
        <v>3370</v>
      </c>
      <c r="C12" t="s">
        <v>3371</v>
      </c>
      <c r="E12" s="656"/>
    </row>
    <row r="13" spans="1:22">
      <c r="A13" s="760" t="s">
        <v>3372</v>
      </c>
      <c r="C13" t="s">
        <v>3373</v>
      </c>
      <c r="E13" s="656"/>
    </row>
    <row r="14" spans="1:22">
      <c r="A14" s="760" t="s">
        <v>3374</v>
      </c>
      <c r="C14" t="s">
        <v>3375</v>
      </c>
      <c r="E14" s="656"/>
    </row>
    <row r="15" spans="1:22">
      <c r="A15" s="760" t="s">
        <v>3376</v>
      </c>
      <c r="C15" t="s">
        <v>3377</v>
      </c>
      <c r="E15" s="656"/>
    </row>
    <row r="16" spans="1:22">
      <c r="A16" s="760" t="s">
        <v>3378</v>
      </c>
      <c r="C16" t="s">
        <v>3379</v>
      </c>
      <c r="E16" s="656"/>
    </row>
    <row r="17" spans="1:5">
      <c r="A17" s="760" t="s">
        <v>3380</v>
      </c>
      <c r="C17" t="s">
        <v>3381</v>
      </c>
      <c r="E17" s="656"/>
    </row>
    <row r="18" spans="1:5">
      <c r="A18" s="760" t="s">
        <v>3382</v>
      </c>
      <c r="C18" t="s">
        <v>3383</v>
      </c>
      <c r="E18" s="656"/>
    </row>
    <row r="19" spans="1:5">
      <c r="A19" s="760" t="s">
        <v>3384</v>
      </c>
      <c r="C19" t="s">
        <v>3385</v>
      </c>
      <c r="E19" s="656"/>
    </row>
    <row r="20" spans="1:5">
      <c r="A20" s="760" t="s">
        <v>3386</v>
      </c>
      <c r="C20" t="s">
        <v>3387</v>
      </c>
      <c r="E20" s="656"/>
    </row>
    <row r="21" spans="1:5">
      <c r="A21" s="760"/>
      <c r="E21" s="656"/>
    </row>
    <row r="22" spans="1:5">
      <c r="A22" s="726" t="s">
        <v>1686</v>
      </c>
      <c r="B22" s="774" t="s">
        <v>1740</v>
      </c>
      <c r="C22" s="774"/>
      <c r="D22" s="774"/>
      <c r="E22" s="777" t="s">
        <v>1795</v>
      </c>
    </row>
    <row r="23" spans="1:5">
      <c r="A23" s="737" t="s">
        <v>1689</v>
      </c>
      <c r="B23" s="771" t="s">
        <v>2935</v>
      </c>
      <c r="C23" s="771"/>
      <c r="D23" s="771"/>
      <c r="E23" s="778" t="s">
        <v>2936</v>
      </c>
    </row>
    <row r="24" spans="1:5">
      <c r="A24" s="732">
        <v>1</v>
      </c>
      <c r="B24" s="747" t="s">
        <v>3388</v>
      </c>
      <c r="E24" s="769"/>
    </row>
    <row r="25" spans="1:5">
      <c r="A25" s="732">
        <v>2</v>
      </c>
      <c r="E25" s="779"/>
    </row>
    <row r="26" spans="1:5">
      <c r="A26" s="732">
        <v>3</v>
      </c>
      <c r="E26" s="779"/>
    </row>
    <row r="27" spans="1:5">
      <c r="A27" s="732">
        <v>4</v>
      </c>
      <c r="E27" s="779"/>
    </row>
    <row r="28" spans="1:5">
      <c r="A28" s="732">
        <v>5</v>
      </c>
      <c r="E28" s="779"/>
    </row>
    <row r="29" spans="1:5">
      <c r="A29" s="732">
        <v>6</v>
      </c>
      <c r="E29" s="779"/>
    </row>
    <row r="30" spans="1:5">
      <c r="A30" s="732">
        <v>7</v>
      </c>
      <c r="E30" s="779"/>
    </row>
    <row r="31" spans="1:5">
      <c r="A31" s="732">
        <v>8</v>
      </c>
      <c r="E31" s="779"/>
    </row>
    <row r="32" spans="1:5">
      <c r="A32" s="732">
        <v>9</v>
      </c>
      <c r="E32" s="779"/>
    </row>
    <row r="33" spans="1:5" ht="15.75" thickBot="1">
      <c r="A33" s="732">
        <v>10</v>
      </c>
      <c r="C33" s="661" t="s">
        <v>2253</v>
      </c>
      <c r="E33" s="780">
        <f>SUM(E25:E32)</f>
        <v>0</v>
      </c>
    </row>
    <row r="34" spans="1:5" ht="15.75" thickTop="1">
      <c r="A34" s="732">
        <v>11</v>
      </c>
      <c r="B34" s="747" t="s">
        <v>3389</v>
      </c>
      <c r="E34" s="769"/>
    </row>
    <row r="35" spans="1:5">
      <c r="A35" s="732">
        <v>12</v>
      </c>
      <c r="B35" s="1769" t="s">
        <v>6752</v>
      </c>
      <c r="C35" s="1769"/>
      <c r="D35" s="1769"/>
      <c r="E35" s="2472">
        <v>328598</v>
      </c>
    </row>
    <row r="36" spans="1:5">
      <c r="A36" s="732">
        <v>13</v>
      </c>
      <c r="B36" s="1769" t="s">
        <v>6816</v>
      </c>
      <c r="C36" s="1769"/>
      <c r="D36" s="1769"/>
      <c r="E36" s="2472">
        <v>274610</v>
      </c>
    </row>
    <row r="37" spans="1:5">
      <c r="A37" s="732">
        <v>14</v>
      </c>
      <c r="B37" s="1769"/>
      <c r="C37" s="1769"/>
      <c r="D37" s="1769"/>
      <c r="E37" s="2472"/>
    </row>
    <row r="38" spans="1:5">
      <c r="A38" s="732">
        <v>15</v>
      </c>
      <c r="B38" s="1769" t="s">
        <v>5930</v>
      </c>
      <c r="C38" s="1769"/>
      <c r="D38" s="1769"/>
      <c r="E38" s="2472">
        <v>2749120</v>
      </c>
    </row>
    <row r="39" spans="1:5">
      <c r="A39" s="732">
        <v>16</v>
      </c>
      <c r="B39" s="1769"/>
      <c r="C39" s="1769"/>
      <c r="D39" s="1769"/>
      <c r="E39" s="1775"/>
    </row>
    <row r="40" spans="1:5">
      <c r="A40" s="732">
        <v>17</v>
      </c>
      <c r="E40" s="779"/>
    </row>
    <row r="41" spans="1:5">
      <c r="A41" s="732">
        <v>18</v>
      </c>
      <c r="E41" s="779"/>
    </row>
    <row r="42" spans="1:5">
      <c r="A42" s="732">
        <v>19</v>
      </c>
      <c r="E42" s="779"/>
    </row>
    <row r="43" spans="1:5">
      <c r="A43" s="732">
        <v>20</v>
      </c>
      <c r="E43" s="779"/>
    </row>
    <row r="44" spans="1:5">
      <c r="A44" s="732">
        <v>21</v>
      </c>
      <c r="E44" s="779"/>
    </row>
    <row r="45" spans="1:5">
      <c r="A45" s="732">
        <v>22</v>
      </c>
      <c r="E45" s="779"/>
    </row>
    <row r="46" spans="1:5">
      <c r="A46" s="732">
        <v>23</v>
      </c>
      <c r="E46" s="779"/>
    </row>
    <row r="47" spans="1:5">
      <c r="A47" s="732">
        <v>24</v>
      </c>
      <c r="E47" s="779"/>
    </row>
    <row r="48" spans="1:5">
      <c r="A48" s="732">
        <v>25</v>
      </c>
      <c r="E48" s="779"/>
    </row>
    <row r="49" spans="1:6">
      <c r="A49" s="732">
        <v>26</v>
      </c>
      <c r="E49" s="779"/>
    </row>
    <row r="50" spans="1:6">
      <c r="A50" s="732">
        <v>27</v>
      </c>
      <c r="E50" s="779"/>
    </row>
    <row r="51" spans="1:6">
      <c r="A51" s="732">
        <v>28</v>
      </c>
      <c r="E51" s="779"/>
    </row>
    <row r="52" spans="1:6">
      <c r="A52" s="732">
        <v>29</v>
      </c>
      <c r="E52" s="779"/>
    </row>
    <row r="53" spans="1:6">
      <c r="A53" s="732">
        <v>30</v>
      </c>
      <c r="E53" s="779"/>
    </row>
    <row r="54" spans="1:6">
      <c r="A54" s="732">
        <v>31</v>
      </c>
      <c r="E54" s="779"/>
    </row>
    <row r="55" spans="1:6">
      <c r="A55" s="732">
        <v>32</v>
      </c>
      <c r="E55" s="779"/>
    </row>
    <row r="56" spans="1:6">
      <c r="A56" s="732">
        <v>33</v>
      </c>
      <c r="E56" s="779"/>
    </row>
    <row r="57" spans="1:6">
      <c r="A57" s="732">
        <v>34</v>
      </c>
      <c r="E57" s="779"/>
    </row>
    <row r="58" spans="1:6">
      <c r="A58" s="732">
        <v>35</v>
      </c>
      <c r="E58" s="779"/>
    </row>
    <row r="59" spans="1:6">
      <c r="A59" s="732">
        <v>36</v>
      </c>
      <c r="E59" s="779"/>
    </row>
    <row r="60" spans="1:6">
      <c r="A60" s="732">
        <v>37</v>
      </c>
      <c r="E60" s="779"/>
    </row>
    <row r="61" spans="1:6">
      <c r="A61" s="732">
        <v>38</v>
      </c>
      <c r="E61" s="779"/>
    </row>
    <row r="62" spans="1:6">
      <c r="A62" s="732">
        <v>39</v>
      </c>
      <c r="E62" s="779"/>
    </row>
    <row r="63" spans="1:6">
      <c r="A63" s="732">
        <v>40</v>
      </c>
      <c r="E63" s="779"/>
    </row>
    <row r="64" spans="1:6" ht="15.75" thickBot="1">
      <c r="A64" s="761">
        <v>41</v>
      </c>
      <c r="B64" s="752"/>
      <c r="C64" s="781" t="s">
        <v>2253</v>
      </c>
      <c r="D64" s="752"/>
      <c r="E64" s="2549">
        <f>SUM(E35:E63)</f>
        <v>3352328</v>
      </c>
      <c r="F64" s="1727"/>
    </row>
    <row r="65" spans="1:5">
      <c r="A65" t="s">
        <v>3390</v>
      </c>
      <c r="E65" s="755" t="s">
        <v>3391</v>
      </c>
    </row>
    <row r="66" spans="1:5">
      <c r="A66" s="709" t="s">
        <v>3392</v>
      </c>
      <c r="B66" s="709"/>
      <c r="C66" s="709"/>
      <c r="D66" s="709"/>
      <c r="E66" s="709"/>
    </row>
    <row r="68" spans="1:5" ht="18">
      <c r="A68" s="10" t="s">
        <v>401</v>
      </c>
      <c r="B68" s="709"/>
      <c r="C68" s="709"/>
      <c r="D68" s="709"/>
      <c r="E68" s="709"/>
    </row>
    <row r="69" spans="1:5" ht="15.75" thickBot="1"/>
    <row r="70" spans="1:5">
      <c r="A70" s="1962" t="str">
        <f>'Data Sheet'!$C$25</f>
        <v xml:space="preserve">Niagara Mohawk Power Corporation </v>
      </c>
      <c r="B70" s="2316"/>
      <c r="C70" s="2316"/>
      <c r="D70" s="3120" t="str">
        <f>'Data Sheet'!$C$40</f>
        <v>April 30, 2025</v>
      </c>
      <c r="E70" s="2401" t="str">
        <f>'Data Sheet'!$C$38</f>
        <v>December 31, 2024</v>
      </c>
    </row>
    <row r="71" spans="1:5">
      <c r="A71" s="2682"/>
      <c r="E71" s="2683"/>
    </row>
    <row r="72" spans="1:5" ht="15.75">
      <c r="A72" s="2770" t="s">
        <v>1894</v>
      </c>
      <c r="B72" s="70"/>
      <c r="C72" s="709"/>
      <c r="D72" s="709"/>
      <c r="E72" s="2688"/>
    </row>
    <row r="73" spans="1:5">
      <c r="A73" s="2682"/>
      <c r="E73" s="2683"/>
    </row>
    <row r="74" spans="1:5">
      <c r="A74" s="2328" t="s">
        <v>1686</v>
      </c>
      <c r="B74" s="774" t="s">
        <v>1740</v>
      </c>
      <c r="C74" s="774"/>
      <c r="D74" s="774"/>
      <c r="E74" s="3121" t="s">
        <v>1795</v>
      </c>
    </row>
    <row r="75" spans="1:5">
      <c r="A75" s="3122" t="s">
        <v>1689</v>
      </c>
      <c r="B75" s="771" t="s">
        <v>2935</v>
      </c>
      <c r="C75" s="771"/>
      <c r="D75" s="771"/>
      <c r="E75" s="3123" t="s">
        <v>2936</v>
      </c>
    </row>
    <row r="76" spans="1:5">
      <c r="A76" s="2330">
        <v>1</v>
      </c>
      <c r="B76" s="747" t="s">
        <v>3393</v>
      </c>
      <c r="E76" s="2938"/>
    </row>
    <row r="77" spans="1:5">
      <c r="A77" s="2330">
        <v>2</v>
      </c>
      <c r="B77" s="1769" t="s">
        <v>5927</v>
      </c>
      <c r="C77" s="1769"/>
      <c r="D77" s="1769"/>
      <c r="E77" s="3124">
        <v>1051182</v>
      </c>
    </row>
    <row r="78" spans="1:5">
      <c r="A78" s="2330">
        <v>3</v>
      </c>
      <c r="E78" s="2939"/>
    </row>
    <row r="79" spans="1:5">
      <c r="A79" s="2330">
        <v>4</v>
      </c>
      <c r="E79" s="2939"/>
    </row>
    <row r="80" spans="1:5">
      <c r="A80" s="2330">
        <v>5</v>
      </c>
      <c r="E80" s="2939"/>
    </row>
    <row r="81" spans="1:6">
      <c r="A81" s="2330">
        <v>6</v>
      </c>
      <c r="E81" s="2939"/>
    </row>
    <row r="82" spans="1:6" ht="15.75" thickBot="1">
      <c r="A82" s="2330">
        <v>7</v>
      </c>
      <c r="C82" s="661" t="s">
        <v>2253</v>
      </c>
      <c r="E82" s="2940">
        <f>SUM(E77:E81)</f>
        <v>1051182</v>
      </c>
      <c r="F82" s="1727"/>
    </row>
    <row r="83" spans="1:6" ht="15.75" thickTop="1">
      <c r="A83" s="2330">
        <v>8</v>
      </c>
      <c r="B83" s="747" t="s">
        <v>3394</v>
      </c>
      <c r="E83" s="2938"/>
    </row>
    <row r="84" spans="1:6">
      <c r="A84" s="2330">
        <v>9</v>
      </c>
      <c r="B84" s="1769" t="s">
        <v>5928</v>
      </c>
      <c r="C84" s="1769"/>
      <c r="D84" s="1769"/>
      <c r="E84" s="3124">
        <v>59005</v>
      </c>
    </row>
    <row r="85" spans="1:6">
      <c r="A85" s="2330">
        <v>10</v>
      </c>
      <c r="E85" s="2939"/>
    </row>
    <row r="86" spans="1:6">
      <c r="A86" s="2330">
        <v>11</v>
      </c>
      <c r="E86" s="2939"/>
    </row>
    <row r="87" spans="1:6">
      <c r="A87" s="2330">
        <v>12</v>
      </c>
      <c r="E87" s="2939"/>
    </row>
    <row r="88" spans="1:6">
      <c r="A88" s="2330">
        <v>13</v>
      </c>
      <c r="E88" s="2939"/>
    </row>
    <row r="89" spans="1:6">
      <c r="A89" s="2330">
        <v>14</v>
      </c>
      <c r="E89" s="2939"/>
    </row>
    <row r="90" spans="1:6" ht="15.75" thickBot="1">
      <c r="A90" s="2330">
        <v>15</v>
      </c>
      <c r="C90" s="661" t="s">
        <v>2253</v>
      </c>
      <c r="E90" s="2940">
        <f>SUM(E84:E89)</f>
        <v>59005</v>
      </c>
      <c r="F90" s="1727"/>
    </row>
    <row r="91" spans="1:6" ht="15.75" thickTop="1">
      <c r="A91" s="2330">
        <v>16</v>
      </c>
      <c r="B91" s="747" t="s">
        <v>3395</v>
      </c>
      <c r="E91" s="2938"/>
    </row>
    <row r="92" spans="1:6">
      <c r="A92" s="2330">
        <v>17</v>
      </c>
      <c r="B92" s="1769" t="s">
        <v>5161</v>
      </c>
      <c r="C92" s="1769"/>
      <c r="D92" s="1769"/>
      <c r="E92" s="3124">
        <v>1221606</v>
      </c>
    </row>
    <row r="93" spans="1:6">
      <c r="A93" s="2330">
        <v>18</v>
      </c>
      <c r="E93" s="2939"/>
    </row>
    <row r="94" spans="1:6">
      <c r="A94" s="2330">
        <v>19</v>
      </c>
      <c r="E94" s="2939"/>
    </row>
    <row r="95" spans="1:6">
      <c r="A95" s="2330">
        <v>20</v>
      </c>
      <c r="E95" s="2939"/>
    </row>
    <row r="96" spans="1:6">
      <c r="A96" s="2330">
        <v>21</v>
      </c>
      <c r="E96" s="2939"/>
    </row>
    <row r="97" spans="1:5">
      <c r="A97" s="2330">
        <v>22</v>
      </c>
      <c r="E97" s="2939"/>
    </row>
    <row r="98" spans="1:5">
      <c r="A98" s="2330">
        <v>23</v>
      </c>
      <c r="E98" s="2939"/>
    </row>
    <row r="99" spans="1:5">
      <c r="A99" s="2330">
        <v>24</v>
      </c>
      <c r="E99" s="2939"/>
    </row>
    <row r="100" spans="1:5">
      <c r="A100" s="2330">
        <v>25</v>
      </c>
      <c r="E100" s="2939"/>
    </row>
    <row r="101" spans="1:5">
      <c r="A101" s="2330">
        <v>26</v>
      </c>
      <c r="E101" s="2939"/>
    </row>
    <row r="102" spans="1:5">
      <c r="A102" s="2330">
        <v>27</v>
      </c>
      <c r="E102" s="2939"/>
    </row>
    <row r="103" spans="1:5">
      <c r="A103" s="2330">
        <v>28</v>
      </c>
      <c r="E103" s="2939"/>
    </row>
    <row r="104" spans="1:5">
      <c r="A104" s="2330">
        <v>29</v>
      </c>
      <c r="E104" s="2939"/>
    </row>
    <row r="105" spans="1:5">
      <c r="A105" s="2330">
        <v>30</v>
      </c>
      <c r="E105" s="2939"/>
    </row>
    <row r="106" spans="1:5">
      <c r="A106" s="2330">
        <v>31</v>
      </c>
      <c r="E106" s="2939"/>
    </row>
    <row r="107" spans="1:5">
      <c r="A107" s="2330">
        <v>32</v>
      </c>
      <c r="E107" s="2939"/>
    </row>
    <row r="108" spans="1:5">
      <c r="A108" s="2330">
        <v>33</v>
      </c>
      <c r="E108" s="2939"/>
    </row>
    <row r="109" spans="1:5">
      <c r="A109" s="2330">
        <v>34</v>
      </c>
      <c r="E109" s="2939"/>
    </row>
    <row r="110" spans="1:5">
      <c r="A110" s="2330">
        <v>35</v>
      </c>
      <c r="E110" s="2939"/>
    </row>
    <row r="111" spans="1:5">
      <c r="A111" s="2330">
        <v>36</v>
      </c>
      <c r="E111" s="2939"/>
    </row>
    <row r="112" spans="1:5">
      <c r="A112" s="2330">
        <v>37</v>
      </c>
      <c r="E112" s="2939"/>
    </row>
    <row r="113" spans="1:6">
      <c r="A113" s="2330">
        <v>38</v>
      </c>
      <c r="E113" s="2939"/>
    </row>
    <row r="114" spans="1:6">
      <c r="A114" s="2330">
        <v>39</v>
      </c>
      <c r="E114" s="2939"/>
    </row>
    <row r="115" spans="1:6">
      <c r="A115" s="2330">
        <v>40</v>
      </c>
      <c r="E115" s="2939"/>
    </row>
    <row r="116" spans="1:6">
      <c r="A116" s="2330">
        <v>41</v>
      </c>
      <c r="E116" s="2939"/>
    </row>
    <row r="117" spans="1:6">
      <c r="A117" s="2330">
        <v>42</v>
      </c>
      <c r="E117" s="2939"/>
    </row>
    <row r="118" spans="1:6">
      <c r="A118" s="2330">
        <v>43</v>
      </c>
      <c r="E118" s="2939"/>
    </row>
    <row r="119" spans="1:6">
      <c r="A119" s="2330">
        <v>44</v>
      </c>
      <c r="E119" s="2939"/>
    </row>
    <row r="120" spans="1:6">
      <c r="A120" s="2330">
        <v>45</v>
      </c>
      <c r="E120" s="2939"/>
    </row>
    <row r="121" spans="1:6">
      <c r="A121" s="2330">
        <v>46</v>
      </c>
      <c r="E121" s="2939"/>
    </row>
    <row r="122" spans="1:6">
      <c r="A122" s="2330">
        <v>47</v>
      </c>
      <c r="E122" s="2939"/>
    </row>
    <row r="123" spans="1:6">
      <c r="A123" s="2330">
        <v>48</v>
      </c>
      <c r="E123" s="2939"/>
    </row>
    <row r="124" spans="1:6">
      <c r="A124" s="2330">
        <v>49</v>
      </c>
      <c r="E124" s="2939"/>
    </row>
    <row r="125" spans="1:6" ht="15.75" thickBot="1">
      <c r="A125" s="2330">
        <v>50</v>
      </c>
      <c r="E125" s="2939"/>
    </row>
    <row r="126" spans="1:6">
      <c r="A126" s="2934">
        <v>51</v>
      </c>
      <c r="B126" s="2316"/>
      <c r="C126" s="2316"/>
      <c r="D126" s="2316"/>
      <c r="E126" s="2935"/>
    </row>
    <row r="127" spans="1:6" ht="15.75" thickBot="1">
      <c r="A127" s="2941">
        <v>52</v>
      </c>
      <c r="B127" s="2701"/>
      <c r="C127" s="3125" t="s">
        <v>2253</v>
      </c>
      <c r="D127" s="2701"/>
      <c r="E127" s="3126">
        <f>SUM(E92:E126)</f>
        <v>1221606</v>
      </c>
      <c r="F127" s="1727"/>
    </row>
    <row r="128" spans="1:6">
      <c r="A128" t="str">
        <f>A65</f>
        <v>FERC FORM NO. 1 (ED. 12-87) NYPSC Modified-96</v>
      </c>
    </row>
    <row r="129" spans="1:5" ht="15.75" thickBot="1">
      <c r="A129" s="709" t="s">
        <v>3396</v>
      </c>
      <c r="B129" s="709"/>
      <c r="C129" s="709"/>
      <c r="D129" s="709"/>
      <c r="E129" s="709"/>
    </row>
    <row r="130" spans="1:5">
      <c r="A130" s="1962" t="str">
        <f>'Data Sheet'!$C$25</f>
        <v xml:space="preserve">Niagara Mohawk Power Corporation </v>
      </c>
      <c r="B130" s="3119"/>
      <c r="C130" s="3119"/>
      <c r="D130" s="3120" t="str">
        <f>'Data Sheet'!$C$40</f>
        <v>April 30, 2025</v>
      </c>
      <c r="E130" s="2401" t="str">
        <f>'Data Sheet'!$C$38</f>
        <v>December 31, 2024</v>
      </c>
    </row>
    <row r="131" spans="1:5">
      <c r="A131" s="2682"/>
      <c r="E131" s="2683"/>
    </row>
    <row r="132" spans="1:5" ht="15.75">
      <c r="A132" s="2770" t="s">
        <v>1894</v>
      </c>
      <c r="B132" s="70"/>
      <c r="C132" s="709"/>
      <c r="D132" s="709"/>
      <c r="E132" s="2688"/>
    </row>
    <row r="133" spans="1:5">
      <c r="A133" s="2682"/>
      <c r="E133" s="2683"/>
    </row>
    <row r="134" spans="1:5">
      <c r="A134" s="3105" t="s">
        <v>1686</v>
      </c>
      <c r="B134" s="3108" t="s">
        <v>1740</v>
      </c>
      <c r="C134" s="3109"/>
      <c r="D134" s="3110"/>
      <c r="E134" s="3101" t="s">
        <v>1795</v>
      </c>
    </row>
    <row r="135" spans="1:5">
      <c r="A135" s="3106"/>
      <c r="B135" s="3111" t="s">
        <v>2935</v>
      </c>
      <c r="C135" s="709"/>
      <c r="D135" s="3112"/>
      <c r="E135" s="2693" t="s">
        <v>2936</v>
      </c>
    </row>
    <row r="136" spans="1:5">
      <c r="A136" s="3106">
        <v>1</v>
      </c>
      <c r="B136" s="3113" t="s">
        <v>3397</v>
      </c>
      <c r="D136" s="2478"/>
      <c r="E136" s="2683"/>
    </row>
    <row r="137" spans="1:5">
      <c r="A137" s="3106">
        <v>2</v>
      </c>
      <c r="B137" s="2477" t="s">
        <v>5160</v>
      </c>
      <c r="D137" s="2478"/>
      <c r="E137" s="3102">
        <v>-1527239</v>
      </c>
    </row>
    <row r="138" spans="1:5">
      <c r="A138" s="3106">
        <v>3</v>
      </c>
      <c r="B138" s="2477"/>
      <c r="D138" s="2478"/>
      <c r="E138" s="3102"/>
    </row>
    <row r="139" spans="1:5">
      <c r="A139" s="3106">
        <v>4</v>
      </c>
      <c r="B139" s="3114"/>
      <c r="D139" s="2478"/>
      <c r="E139" s="2913"/>
    </row>
    <row r="140" spans="1:5">
      <c r="A140" s="3106">
        <v>5</v>
      </c>
      <c r="B140" s="3114"/>
      <c r="D140" s="2478"/>
      <c r="E140" s="2913"/>
    </row>
    <row r="141" spans="1:5">
      <c r="A141" s="3106">
        <v>6</v>
      </c>
      <c r="B141" s="3114"/>
      <c r="D141" s="2478"/>
      <c r="E141" s="2913"/>
    </row>
    <row r="142" spans="1:5">
      <c r="A142" s="3106">
        <v>7</v>
      </c>
      <c r="B142" s="3114"/>
      <c r="D142" s="2478"/>
      <c r="E142" s="2913"/>
    </row>
    <row r="143" spans="1:5">
      <c r="A143" s="3106">
        <v>8</v>
      </c>
      <c r="B143" s="3113"/>
      <c r="D143" s="2478"/>
      <c r="E143" s="2913"/>
    </row>
    <row r="144" spans="1:5">
      <c r="A144" s="3106">
        <v>9</v>
      </c>
      <c r="B144" s="3114"/>
      <c r="D144" s="2478"/>
      <c r="E144" s="2913"/>
    </row>
    <row r="145" spans="1:6">
      <c r="A145" s="3106">
        <v>10</v>
      </c>
      <c r="B145" s="3114"/>
      <c r="D145" s="2478"/>
      <c r="E145" s="2913"/>
    </row>
    <row r="146" spans="1:6">
      <c r="A146" s="3106">
        <v>11</v>
      </c>
      <c r="B146" s="3114"/>
      <c r="D146" s="2478"/>
      <c r="E146" s="2913"/>
    </row>
    <row r="147" spans="1:6">
      <c r="A147" s="3106">
        <v>12</v>
      </c>
      <c r="B147" s="3114"/>
      <c r="D147" s="2478"/>
      <c r="E147" s="2913"/>
    </row>
    <row r="148" spans="1:6">
      <c r="A148" s="3106">
        <v>13</v>
      </c>
      <c r="B148" s="3114"/>
      <c r="D148" s="2478"/>
      <c r="E148" s="2913"/>
    </row>
    <row r="149" spans="1:6">
      <c r="A149" s="3106">
        <v>14</v>
      </c>
      <c r="B149" s="3114"/>
      <c r="D149" s="2478"/>
      <c r="E149" s="2913"/>
    </row>
    <row r="150" spans="1:6" ht="15.75" thickBot="1">
      <c r="A150" s="3106">
        <v>15</v>
      </c>
      <c r="B150" s="3114"/>
      <c r="C150" s="661" t="s">
        <v>2253</v>
      </c>
      <c r="D150" s="2478"/>
      <c r="E150" s="3103">
        <f>SUM(E137:E149)</f>
        <v>-1527239</v>
      </c>
      <c r="F150" s="3348"/>
    </row>
    <row r="151" spans="1:6" ht="15.75" thickTop="1">
      <c r="A151" s="3106">
        <v>16</v>
      </c>
      <c r="B151" s="3113" t="s">
        <v>3398</v>
      </c>
      <c r="D151" s="2478"/>
      <c r="E151" s="2683"/>
    </row>
    <row r="152" spans="1:6">
      <c r="A152" s="3106">
        <v>17</v>
      </c>
      <c r="B152" s="2477" t="s">
        <v>5181</v>
      </c>
      <c r="D152" s="2478"/>
      <c r="E152" s="3102">
        <v>13895989</v>
      </c>
    </row>
    <row r="153" spans="1:6">
      <c r="A153" s="3106">
        <v>18</v>
      </c>
      <c r="B153" s="3114"/>
      <c r="D153" s="2478"/>
      <c r="E153" s="2913"/>
    </row>
    <row r="154" spans="1:6">
      <c r="A154" s="3106">
        <v>19</v>
      </c>
      <c r="B154" s="3114"/>
      <c r="D154" s="2478"/>
      <c r="E154" s="2913"/>
    </row>
    <row r="155" spans="1:6">
      <c r="A155" s="3106">
        <v>20</v>
      </c>
      <c r="B155" s="3114"/>
      <c r="D155" s="2478"/>
      <c r="E155" s="2913"/>
    </row>
    <row r="156" spans="1:6">
      <c r="A156" s="3106">
        <v>21</v>
      </c>
      <c r="B156" s="3114"/>
      <c r="D156" s="2478"/>
      <c r="E156" s="2913"/>
    </row>
    <row r="157" spans="1:6">
      <c r="A157" s="3106">
        <v>22</v>
      </c>
      <c r="B157" s="3114"/>
      <c r="D157" s="2478"/>
      <c r="E157" s="2913"/>
    </row>
    <row r="158" spans="1:6">
      <c r="A158" s="3106">
        <v>23</v>
      </c>
      <c r="B158" s="3114"/>
      <c r="D158" s="2478"/>
      <c r="E158" s="2913"/>
    </row>
    <row r="159" spans="1:6">
      <c r="A159" s="3106">
        <v>24</v>
      </c>
      <c r="B159" s="3114"/>
      <c r="D159" s="2478"/>
      <c r="E159" s="2913"/>
    </row>
    <row r="160" spans="1:6">
      <c r="A160" s="3106">
        <v>25</v>
      </c>
      <c r="B160" s="3114"/>
      <c r="D160" s="2478"/>
      <c r="E160" s="2913"/>
    </row>
    <row r="161" spans="1:6" ht="15.75" thickBot="1">
      <c r="A161" s="3106">
        <v>26</v>
      </c>
      <c r="B161" s="3114"/>
      <c r="C161" s="661" t="s">
        <v>2253</v>
      </c>
      <c r="D161" s="2478"/>
      <c r="E161" s="3103">
        <f>SUM(E152:E160)</f>
        <v>13895989</v>
      </c>
      <c r="F161" s="2823"/>
    </row>
    <row r="162" spans="1:6" ht="15.75" thickTop="1">
      <c r="A162" s="3106">
        <v>27</v>
      </c>
      <c r="B162" s="3113" t="s">
        <v>3399</v>
      </c>
      <c r="D162" s="2478"/>
      <c r="E162" s="2683"/>
    </row>
    <row r="163" spans="1:6">
      <c r="A163" s="3106">
        <v>28</v>
      </c>
      <c r="B163" s="3115" t="s">
        <v>5162</v>
      </c>
      <c r="D163" s="2478"/>
      <c r="E163" s="3104">
        <v>-12757760</v>
      </c>
    </row>
    <row r="164" spans="1:6">
      <c r="A164" s="3106">
        <v>29</v>
      </c>
      <c r="B164" s="3115" t="s">
        <v>6166</v>
      </c>
      <c r="D164" s="2478"/>
      <c r="E164" s="3104">
        <v>12978280</v>
      </c>
    </row>
    <row r="165" spans="1:6">
      <c r="A165" s="3106">
        <v>30</v>
      </c>
      <c r="B165" s="3115" t="s">
        <v>6167</v>
      </c>
      <c r="D165" s="2478"/>
      <c r="E165" s="3104">
        <v>6456713</v>
      </c>
    </row>
    <row r="166" spans="1:6">
      <c r="A166" s="3106">
        <v>31</v>
      </c>
      <c r="B166" s="3115" t="s">
        <v>6817</v>
      </c>
      <c r="D166" s="2478"/>
      <c r="E166" s="3104">
        <v>10057764</v>
      </c>
    </row>
    <row r="167" spans="1:6">
      <c r="A167" s="3106">
        <v>32</v>
      </c>
      <c r="B167" s="3115" t="s">
        <v>6818</v>
      </c>
      <c r="D167" s="2478"/>
      <c r="E167" s="2913">
        <v>858102</v>
      </c>
    </row>
    <row r="168" spans="1:6">
      <c r="A168" s="3106">
        <v>33</v>
      </c>
      <c r="B168" s="3115" t="s">
        <v>6819</v>
      </c>
      <c r="D168" s="2478"/>
      <c r="E168" s="3104">
        <v>3066585</v>
      </c>
    </row>
    <row r="169" spans="1:6">
      <c r="A169" s="3106">
        <v>34</v>
      </c>
      <c r="B169" s="3115" t="s">
        <v>6820</v>
      </c>
      <c r="E169" s="3335">
        <v>465106</v>
      </c>
    </row>
    <row r="170" spans="1:6">
      <c r="A170" s="3106">
        <v>35</v>
      </c>
      <c r="B170" s="3115" t="s">
        <v>6821</v>
      </c>
      <c r="E170" s="3335">
        <v>19261901</v>
      </c>
      <c r="F170" s="3348"/>
    </row>
    <row r="171" spans="1:6">
      <c r="A171" s="3106">
        <v>36</v>
      </c>
      <c r="B171" s="3115" t="s">
        <v>6822</v>
      </c>
      <c r="E171" s="3335">
        <v>6286552</v>
      </c>
    </row>
    <row r="172" spans="1:6">
      <c r="A172" s="3106">
        <v>37</v>
      </c>
      <c r="B172" s="3115" t="s">
        <v>2252</v>
      </c>
      <c r="E172" s="3335">
        <v>6803479</v>
      </c>
    </row>
    <row r="173" spans="1:6">
      <c r="A173" s="3106">
        <v>38</v>
      </c>
      <c r="B173" s="3116"/>
      <c r="C173" s="3117"/>
      <c r="D173" s="3117"/>
      <c r="E173" s="3336"/>
    </row>
    <row r="174" spans="1:6" ht="15.75" thickBot="1">
      <c r="A174" s="3106">
        <v>39</v>
      </c>
      <c r="C174" s="661" t="s">
        <v>2253</v>
      </c>
      <c r="E174" s="3103">
        <f>SUM(E163:E173)</f>
        <v>53476722</v>
      </c>
    </row>
    <row r="175" spans="1:6" ht="15.75" thickTop="1">
      <c r="A175" s="3106">
        <v>40</v>
      </c>
      <c r="E175" s="2913"/>
    </row>
    <row r="176" spans="1:6">
      <c r="A176" s="3106">
        <v>41</v>
      </c>
      <c r="E176" s="2913"/>
    </row>
    <row r="177" spans="1:5">
      <c r="A177" s="3106">
        <v>42</v>
      </c>
      <c r="E177" s="2913"/>
    </row>
    <row r="178" spans="1:5">
      <c r="A178" s="3106">
        <v>43</v>
      </c>
      <c r="E178" s="2913"/>
    </row>
    <row r="179" spans="1:5">
      <c r="A179" s="3106">
        <v>44</v>
      </c>
      <c r="E179" s="2913"/>
    </row>
    <row r="180" spans="1:5">
      <c r="A180" s="3106">
        <v>45</v>
      </c>
      <c r="E180" s="2913"/>
    </row>
    <row r="181" spans="1:5">
      <c r="A181" s="3106">
        <v>46</v>
      </c>
      <c r="E181" s="2913"/>
    </row>
    <row r="182" spans="1:5">
      <c r="A182" s="3106">
        <v>47</v>
      </c>
      <c r="E182" s="2913"/>
    </row>
    <row r="183" spans="1:5">
      <c r="A183" s="3106">
        <v>48</v>
      </c>
      <c r="E183" s="2913"/>
    </row>
    <row r="184" spans="1:5">
      <c r="A184" s="3106">
        <v>49</v>
      </c>
      <c r="E184" s="2913"/>
    </row>
    <row r="185" spans="1:5">
      <c r="A185" s="3106">
        <v>50</v>
      </c>
      <c r="E185" s="2913"/>
    </row>
    <row r="186" spans="1:5">
      <c r="A186" s="3106">
        <v>51</v>
      </c>
      <c r="E186" s="2913"/>
    </row>
    <row r="187" spans="1:5" ht="15.75" thickBot="1">
      <c r="A187" s="3107">
        <v>52</v>
      </c>
      <c r="B187" s="2701"/>
      <c r="C187" s="2701"/>
      <c r="D187" s="2701"/>
      <c r="E187" s="2918"/>
    </row>
    <row r="188" spans="1:5">
      <c r="A188" t="str">
        <f>A65</f>
        <v>FERC FORM NO. 1 (ED. 12-87) NYPSC Modified-96</v>
      </c>
    </row>
    <row r="189" spans="1:5">
      <c r="A189" s="709" t="s">
        <v>3400</v>
      </c>
      <c r="B189" s="709"/>
      <c r="C189" s="709"/>
      <c r="D189" s="709"/>
      <c r="E189" s="709"/>
    </row>
    <row r="190" spans="1:5">
      <c r="A190" s="2682"/>
    </row>
    <row r="191" spans="1:5">
      <c r="A191" s="2682"/>
    </row>
    <row r="192" spans="1:5">
      <c r="A192" s="2682"/>
    </row>
    <row r="193" spans="1:1">
      <c r="A193" s="2682"/>
    </row>
    <row r="194" spans="1:1">
      <c r="A194" s="2682"/>
    </row>
    <row r="195" spans="1:1">
      <c r="A195" s="2682"/>
    </row>
  </sheetData>
  <printOptions horizontalCentered="1" verticalCentered="1"/>
  <pageMargins left="0.25" right="0.25" top="0.25" bottom="0.25" header="0" footer="0"/>
  <pageSetup scale="57" fitToHeight="3" orientation="portrait" r:id="rId1"/>
  <headerFooter alignWithMargins="0"/>
  <rowBreaks count="2" manualBreakCount="2">
    <brk id="69" max="4" man="1"/>
    <brk id="129" max="4" man="1"/>
  </rowBreaks>
  <customProperties>
    <customPr name="_pios_id" r:id="rId2"/>
  </customPropertie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ransitionEvaluation="1">
    <tabColor rgb="FF92D050"/>
    <pageSetUpPr fitToPage="1"/>
  </sheetPr>
  <dimension ref="A1:O200"/>
  <sheetViews>
    <sheetView view="pageBreakPreview" topLeftCell="AB1" zoomScale="60" zoomScaleNormal="70" workbookViewId="0">
      <selection activeCell="AQ1" sqref="P1:AQ1048576"/>
    </sheetView>
  </sheetViews>
  <sheetFormatPr defaultColWidth="9.6640625" defaultRowHeight="15"/>
  <cols>
    <col min="1" max="1" width="4.6640625" customWidth="1"/>
    <col min="2" max="2" width="51.5546875" customWidth="1"/>
    <col min="3" max="3" width="14" customWidth="1"/>
    <col min="4" max="4" width="12.6640625" customWidth="1"/>
    <col min="5" max="5" width="13.5546875" customWidth="1"/>
    <col min="6" max="6" width="17.5546875" customWidth="1"/>
    <col min="7" max="7" width="15.6640625" customWidth="1"/>
    <col min="8" max="8" width="8.6640625" customWidth="1"/>
    <col min="9" max="10" width="15.6640625" customWidth="1"/>
    <col min="11" max="11" width="8.6640625" customWidth="1"/>
    <col min="12" max="13" width="15.6640625" customWidth="1"/>
    <col min="14" max="14" width="4.6640625" customWidth="1"/>
    <col min="15" max="15" width="11.44140625" bestFit="1" customWidth="1"/>
    <col min="16" max="16" width="17" customWidth="1"/>
    <col min="17" max="17" width="13" customWidth="1"/>
    <col min="18" max="21" width="9.6640625" customWidth="1"/>
    <col min="22" max="22" width="36.6640625" customWidth="1"/>
    <col min="23" max="23" width="14.6640625" bestFit="1" customWidth="1"/>
    <col min="24" max="24" width="9.6640625" customWidth="1"/>
    <col min="25" max="25" width="38.6640625" bestFit="1" customWidth="1"/>
    <col min="26" max="26" width="14.6640625" bestFit="1" customWidth="1"/>
    <col min="29" max="29" width="14.6640625" bestFit="1" customWidth="1"/>
    <col min="31" max="31" width="13.6640625" bestFit="1" customWidth="1"/>
    <col min="33" max="33" width="14" bestFit="1" customWidth="1"/>
    <col min="35" max="35" width="13.6640625" bestFit="1" customWidth="1"/>
    <col min="37" max="37" width="14" bestFit="1" customWidth="1"/>
    <col min="39" max="39" width="12.6640625" bestFit="1" customWidth="1"/>
    <col min="41" max="41" width="13" bestFit="1" customWidth="1"/>
    <col min="43" max="43" width="14.21875" bestFit="1" customWidth="1"/>
  </cols>
  <sheetData>
    <row r="1" spans="1:14">
      <c r="A1" s="2466" t="s">
        <v>1757</v>
      </c>
      <c r="B1" s="433"/>
      <c r="C1" s="712" t="s">
        <v>1307</v>
      </c>
      <c r="D1" s="711"/>
      <c r="E1" s="775" t="s">
        <v>1759</v>
      </c>
      <c r="F1" s="776" t="s">
        <v>1760</v>
      </c>
      <c r="G1" s="710" t="s">
        <v>1757</v>
      </c>
      <c r="H1" s="711"/>
      <c r="I1" s="711"/>
      <c r="J1" s="712" t="s">
        <v>1307</v>
      </c>
      <c r="K1" s="711"/>
      <c r="L1" s="712" t="s">
        <v>1759</v>
      </c>
      <c r="M1" s="712" t="s">
        <v>1760</v>
      </c>
      <c r="N1" s="782"/>
    </row>
    <row r="2" spans="1:14">
      <c r="A2" s="71" t="str">
        <f>'Data Sheet'!$C$25</f>
        <v xml:space="preserve">Niagara Mohawk Power Corporation </v>
      </c>
      <c r="C2" s="90" t="s">
        <v>5794</v>
      </c>
      <c r="E2" s="733" t="s">
        <v>1761</v>
      </c>
      <c r="F2" s="250"/>
      <c r="G2" s="71" t="str">
        <f>'Data Sheet'!$C$25</f>
        <v xml:space="preserve">Niagara Mohawk Power Corporation </v>
      </c>
      <c r="J2" s="90" t="s">
        <v>5794</v>
      </c>
      <c r="L2" s="714" t="s">
        <v>1761</v>
      </c>
      <c r="M2" s="706"/>
      <c r="N2" s="656"/>
    </row>
    <row r="3" spans="1:14" ht="15" customHeight="1">
      <c r="A3" s="254"/>
      <c r="C3" s="706" t="s">
        <v>1101</v>
      </c>
      <c r="E3" s="707" t="str">
        <f>'Data Sheet'!$C$40</f>
        <v>April 30, 2025</v>
      </c>
      <c r="F3" s="723" t="str">
        <f>'Data Sheet'!$C$38</f>
        <v>December 31, 2024</v>
      </c>
      <c r="G3" s="254"/>
      <c r="J3" s="706" t="s">
        <v>1101</v>
      </c>
      <c r="L3" s="770" t="str">
        <f>'Data Sheet'!$C$40</f>
        <v>April 30, 2025</v>
      </c>
      <c r="M3" s="708" t="str">
        <f>'Data Sheet'!$C$38</f>
        <v>December 31, 2024</v>
      </c>
      <c r="N3" s="656"/>
    </row>
    <row r="4" spans="1:14" ht="15" customHeight="1">
      <c r="A4" s="434" t="s">
        <v>3401</v>
      </c>
      <c r="B4" s="432"/>
      <c r="C4" s="724"/>
      <c r="D4" s="724"/>
      <c r="E4" s="724"/>
      <c r="F4" s="435"/>
      <c r="G4" s="434" t="s">
        <v>3402</v>
      </c>
      <c r="H4" s="432"/>
      <c r="I4" s="432"/>
      <c r="J4" s="724"/>
      <c r="K4" s="724"/>
      <c r="L4" s="724"/>
      <c r="M4" s="724"/>
      <c r="N4" s="783"/>
    </row>
    <row r="5" spans="1:14" ht="15.75">
      <c r="A5" s="436"/>
      <c r="B5" s="70"/>
      <c r="C5" s="709"/>
      <c r="D5" s="709"/>
      <c r="E5" s="709"/>
      <c r="F5" s="437"/>
      <c r="G5" s="436"/>
      <c r="H5" s="70"/>
      <c r="I5" s="70"/>
      <c r="J5" s="709"/>
      <c r="K5" s="709"/>
      <c r="L5" s="709"/>
      <c r="M5" s="709"/>
      <c r="N5" s="656"/>
    </row>
    <row r="6" spans="1:14">
      <c r="A6" s="254" t="s">
        <v>3403</v>
      </c>
      <c r="C6" t="s">
        <v>3152</v>
      </c>
      <c r="F6" s="410"/>
      <c r="G6" s="254" t="s">
        <v>3153</v>
      </c>
      <c r="K6" t="s">
        <v>3154</v>
      </c>
      <c r="N6" s="656"/>
    </row>
    <row r="7" spans="1:14">
      <c r="A7" s="254" t="s">
        <v>3155</v>
      </c>
      <c r="C7" t="s">
        <v>3156</v>
      </c>
      <c r="F7" s="410"/>
      <c r="G7" s="254" t="s">
        <v>3157</v>
      </c>
      <c r="K7" t="s">
        <v>3158</v>
      </c>
      <c r="N7" s="656"/>
    </row>
    <row r="8" spans="1:14">
      <c r="A8" s="254" t="s">
        <v>3159</v>
      </c>
      <c r="C8" t="s">
        <v>2028</v>
      </c>
      <c r="F8" s="410"/>
      <c r="G8" s="254" t="s">
        <v>2029</v>
      </c>
      <c r="K8" t="s">
        <v>2030</v>
      </c>
      <c r="N8" s="656"/>
    </row>
    <row r="9" spans="1:14">
      <c r="A9" s="254" t="s">
        <v>2031</v>
      </c>
      <c r="F9" s="410"/>
      <c r="G9" s="254"/>
      <c r="K9" t="s">
        <v>2032</v>
      </c>
      <c r="N9" s="656"/>
    </row>
    <row r="10" spans="1:14">
      <c r="A10" s="254" t="s">
        <v>2033</v>
      </c>
      <c r="F10" s="410"/>
      <c r="G10" s="254"/>
      <c r="N10" s="656"/>
    </row>
    <row r="11" spans="1:14">
      <c r="A11" s="254"/>
      <c r="F11" s="410"/>
      <c r="G11" s="254"/>
      <c r="N11" s="656"/>
    </row>
    <row r="12" spans="1:14">
      <c r="A12" s="438"/>
      <c r="B12" s="784" t="s">
        <v>1741</v>
      </c>
      <c r="C12" s="784"/>
      <c r="D12" s="784"/>
      <c r="E12" s="784"/>
      <c r="F12" s="439"/>
      <c r="G12" s="440" t="s">
        <v>2034</v>
      </c>
      <c r="H12" s="724"/>
      <c r="I12" s="724"/>
      <c r="J12" s="785"/>
      <c r="K12" s="786" t="s">
        <v>2035</v>
      </c>
      <c r="L12" s="724"/>
      <c r="M12" s="785"/>
      <c r="N12" s="787"/>
    </row>
    <row r="13" spans="1:14">
      <c r="A13" s="441"/>
      <c r="B13" s="442" t="s">
        <v>2036</v>
      </c>
      <c r="C13" s="734" t="s">
        <v>2037</v>
      </c>
      <c r="D13" s="734" t="s">
        <v>2038</v>
      </c>
      <c r="E13" s="734" t="s">
        <v>2253</v>
      </c>
      <c r="F13" s="443" t="s">
        <v>2039</v>
      </c>
      <c r="G13" s="440" t="s">
        <v>2040</v>
      </c>
      <c r="H13" s="771"/>
      <c r="I13" s="444"/>
      <c r="J13" s="734"/>
      <c r="K13" s="734"/>
      <c r="L13" s="734"/>
      <c r="M13" s="445"/>
      <c r="N13" s="717"/>
    </row>
    <row r="14" spans="1:14">
      <c r="A14" s="441" t="s">
        <v>1686</v>
      </c>
      <c r="B14" s="442" t="s">
        <v>2041</v>
      </c>
      <c r="C14" s="734" t="s">
        <v>2042</v>
      </c>
      <c r="D14" s="734" t="s">
        <v>503</v>
      </c>
      <c r="E14" s="734" t="s">
        <v>2043</v>
      </c>
      <c r="F14" s="443" t="s">
        <v>2044</v>
      </c>
      <c r="G14" s="441"/>
      <c r="H14" s="734"/>
      <c r="I14" s="442"/>
      <c r="J14" s="734" t="s">
        <v>2045</v>
      </c>
      <c r="K14" s="734" t="s">
        <v>1793</v>
      </c>
      <c r="L14" s="734" t="s">
        <v>1795</v>
      </c>
      <c r="M14" s="446" t="s">
        <v>2039</v>
      </c>
      <c r="N14" s="717"/>
    </row>
    <row r="15" spans="1:14">
      <c r="A15" s="441" t="s">
        <v>1689</v>
      </c>
      <c r="B15" s="442" t="s">
        <v>2046</v>
      </c>
      <c r="C15" s="734" t="s">
        <v>1110</v>
      </c>
      <c r="D15" s="734" t="s">
        <v>2047</v>
      </c>
      <c r="E15" s="734" t="s">
        <v>164</v>
      </c>
      <c r="F15" s="443" t="s">
        <v>850</v>
      </c>
      <c r="G15" s="441" t="s">
        <v>2048</v>
      </c>
      <c r="H15" s="734" t="s">
        <v>163</v>
      </c>
      <c r="I15" s="734" t="s">
        <v>1795</v>
      </c>
      <c r="J15" s="446" t="s">
        <v>2044</v>
      </c>
      <c r="K15" s="734" t="s">
        <v>163</v>
      </c>
      <c r="L15" s="734"/>
      <c r="M15" s="446" t="s">
        <v>2044</v>
      </c>
      <c r="N15" s="717" t="s">
        <v>1686</v>
      </c>
    </row>
    <row r="16" spans="1:14">
      <c r="A16" s="441"/>
      <c r="B16" s="788"/>
      <c r="C16" s="788"/>
      <c r="D16" s="788"/>
      <c r="E16" s="734" t="s">
        <v>2049</v>
      </c>
      <c r="F16" s="443" t="s">
        <v>531</v>
      </c>
      <c r="G16" s="441"/>
      <c r="H16" s="734" t="s">
        <v>1689</v>
      </c>
      <c r="I16" s="734"/>
      <c r="J16" s="734"/>
      <c r="K16" s="734"/>
      <c r="L16" s="734"/>
      <c r="M16" s="734" t="s">
        <v>2434</v>
      </c>
      <c r="N16" s="717" t="s">
        <v>1689</v>
      </c>
    </row>
    <row r="17" spans="1:14">
      <c r="A17" s="441"/>
      <c r="B17" s="739" t="s">
        <v>2935</v>
      </c>
      <c r="C17" s="739" t="s">
        <v>2936</v>
      </c>
      <c r="D17" s="739" t="s">
        <v>2937</v>
      </c>
      <c r="E17" s="739" t="s">
        <v>2938</v>
      </c>
      <c r="F17" s="443" t="s">
        <v>2268</v>
      </c>
      <c r="G17" s="441" t="s">
        <v>2269</v>
      </c>
      <c r="H17" s="739" t="s">
        <v>2270</v>
      </c>
      <c r="I17" s="739" t="s">
        <v>2271</v>
      </c>
      <c r="J17" s="739" t="s">
        <v>2272</v>
      </c>
      <c r="K17" s="739" t="s">
        <v>2273</v>
      </c>
      <c r="L17" s="739" t="s">
        <v>2274</v>
      </c>
      <c r="M17" s="739" t="s">
        <v>2275</v>
      </c>
      <c r="N17" s="789"/>
    </row>
    <row r="18" spans="1:14">
      <c r="A18" s="447">
        <v>1</v>
      </c>
      <c r="B18" s="248" t="s">
        <v>4600</v>
      </c>
      <c r="C18" s="706"/>
      <c r="D18" s="790"/>
      <c r="E18" s="790"/>
      <c r="F18" s="791"/>
      <c r="G18" s="448"/>
      <c r="H18" s="792"/>
      <c r="I18" s="790"/>
      <c r="J18" s="790"/>
      <c r="K18" s="706"/>
      <c r="L18" s="790"/>
      <c r="M18" s="790"/>
      <c r="N18" s="793">
        <v>1</v>
      </c>
    </row>
    <row r="19" spans="1:14">
      <c r="A19" s="449">
        <v>2</v>
      </c>
      <c r="B19" s="248" t="s">
        <v>5900</v>
      </c>
      <c r="C19" s="706"/>
      <c r="D19" s="790"/>
      <c r="E19" s="790"/>
      <c r="F19" s="430"/>
      <c r="G19" s="450"/>
      <c r="H19" s="792"/>
      <c r="I19" s="790"/>
      <c r="J19" s="790"/>
      <c r="K19" s="706"/>
      <c r="L19" s="790"/>
      <c r="M19" s="790"/>
      <c r="N19" s="793">
        <v>2</v>
      </c>
    </row>
    <row r="20" spans="1:14">
      <c r="A20" s="449">
        <v>3</v>
      </c>
      <c r="C20" s="706"/>
      <c r="D20" s="790"/>
      <c r="E20" s="790"/>
      <c r="F20" s="430"/>
      <c r="G20" s="2084"/>
      <c r="H20" s="792"/>
      <c r="I20" s="790"/>
      <c r="J20" s="790"/>
      <c r="K20" s="706"/>
      <c r="L20" s="790"/>
      <c r="M20" s="790"/>
      <c r="N20" s="793">
        <v>3</v>
      </c>
    </row>
    <row r="21" spans="1:14">
      <c r="A21" s="449">
        <v>4</v>
      </c>
      <c r="B21" s="13" t="s">
        <v>6092</v>
      </c>
      <c r="C21" s="2522"/>
      <c r="D21" s="2522"/>
      <c r="E21" s="2522"/>
      <c r="F21" s="430"/>
      <c r="G21" s="2523"/>
      <c r="H21" s="2524"/>
      <c r="I21" s="790"/>
      <c r="J21" s="790"/>
      <c r="K21" s="790"/>
      <c r="L21" s="790"/>
      <c r="M21" s="790"/>
      <c r="N21" s="793">
        <v>4</v>
      </c>
    </row>
    <row r="22" spans="1:14">
      <c r="A22" s="449">
        <v>5</v>
      </c>
      <c r="B22" s="13" t="s">
        <v>6093</v>
      </c>
      <c r="C22" s="2522">
        <v>10874547</v>
      </c>
      <c r="D22" s="2522"/>
      <c r="E22" s="2522">
        <v>10874547</v>
      </c>
      <c r="F22" s="2525"/>
      <c r="G22" s="2523" t="s">
        <v>5922</v>
      </c>
      <c r="H22" s="2524">
        <v>928</v>
      </c>
      <c r="I22" s="790">
        <v>10874547</v>
      </c>
      <c r="J22" s="790"/>
      <c r="K22" s="790"/>
      <c r="L22" s="790"/>
      <c r="M22" s="790"/>
      <c r="N22" s="793">
        <v>5</v>
      </c>
    </row>
    <row r="23" spans="1:14">
      <c r="A23" s="449">
        <v>6</v>
      </c>
      <c r="B23" t="s">
        <v>6094</v>
      </c>
      <c r="C23" s="2526">
        <v>2623904</v>
      </c>
      <c r="D23" s="2526"/>
      <c r="E23" s="2526">
        <v>2623904</v>
      </c>
      <c r="F23" s="2527"/>
      <c r="G23" s="2528" t="s">
        <v>2913</v>
      </c>
      <c r="H23" s="2524">
        <v>928</v>
      </c>
      <c r="I23" s="790">
        <v>2623904</v>
      </c>
      <c r="J23" s="790"/>
      <c r="K23" s="790"/>
      <c r="L23" s="790"/>
      <c r="M23" s="790"/>
      <c r="N23" s="793">
        <v>6</v>
      </c>
    </row>
    <row r="24" spans="1:14">
      <c r="A24" s="449">
        <v>7</v>
      </c>
      <c r="C24" s="2522"/>
      <c r="D24" s="2522"/>
      <c r="E24" s="2522"/>
      <c r="F24" s="2525"/>
      <c r="G24" s="2523"/>
      <c r="H24" s="2524"/>
      <c r="I24" s="790"/>
      <c r="J24" s="790"/>
      <c r="K24" s="790"/>
      <c r="L24" s="790"/>
      <c r="M24" s="790"/>
      <c r="N24" s="793">
        <v>7</v>
      </c>
    </row>
    <row r="25" spans="1:14">
      <c r="A25" s="449">
        <v>8</v>
      </c>
      <c r="B25" t="s">
        <v>6095</v>
      </c>
      <c r="C25" s="2522">
        <v>4074502</v>
      </c>
      <c r="D25" s="2522"/>
      <c r="E25" s="2522">
        <v>4074502</v>
      </c>
      <c r="F25" s="2525"/>
      <c r="G25" s="2523" t="s">
        <v>5922</v>
      </c>
      <c r="H25" s="2524" t="s">
        <v>5923</v>
      </c>
      <c r="I25" s="790">
        <v>4074502</v>
      </c>
      <c r="J25" s="790"/>
      <c r="K25" s="790"/>
      <c r="L25" s="790"/>
      <c r="M25" s="790"/>
      <c r="N25" s="793">
        <v>8</v>
      </c>
    </row>
    <row r="26" spans="1:14">
      <c r="A26" s="449">
        <v>9</v>
      </c>
      <c r="B26" t="s">
        <v>6096</v>
      </c>
      <c r="C26" s="2522">
        <v>970270</v>
      </c>
      <c r="D26" s="2522"/>
      <c r="E26" s="2522">
        <v>970270</v>
      </c>
      <c r="F26" s="2525"/>
      <c r="G26" s="2523" t="s">
        <v>2913</v>
      </c>
      <c r="H26" s="2524" t="s">
        <v>5923</v>
      </c>
      <c r="I26" s="790">
        <v>970270</v>
      </c>
      <c r="J26" s="790"/>
      <c r="K26" s="790"/>
      <c r="L26" s="790"/>
      <c r="M26" s="790"/>
      <c r="N26" s="793">
        <v>9</v>
      </c>
    </row>
    <row r="27" spans="1:14">
      <c r="A27" s="449">
        <v>10</v>
      </c>
      <c r="C27" s="2522"/>
      <c r="D27" s="2522"/>
      <c r="E27" s="2522"/>
      <c r="F27" s="2525"/>
      <c r="G27" s="2523"/>
      <c r="H27" s="2524"/>
      <c r="I27" s="790"/>
      <c r="J27" s="790"/>
      <c r="K27" s="790"/>
      <c r="L27" s="790"/>
      <c r="M27" s="790"/>
      <c r="N27" s="793">
        <v>10</v>
      </c>
    </row>
    <row r="28" spans="1:14">
      <c r="A28" s="449">
        <v>11</v>
      </c>
      <c r="B28" t="s">
        <v>6097</v>
      </c>
      <c r="C28" s="2522"/>
      <c r="D28" s="2522"/>
      <c r="E28" s="2522"/>
      <c r="F28" s="2525">
        <v>-1194556</v>
      </c>
      <c r="G28" s="2523" t="s">
        <v>5922</v>
      </c>
      <c r="H28" s="2524"/>
      <c r="I28" s="790"/>
      <c r="J28" s="790"/>
      <c r="K28" s="790"/>
      <c r="L28" s="790"/>
      <c r="M28" s="790">
        <v>-1194556</v>
      </c>
      <c r="N28" s="793">
        <v>11</v>
      </c>
    </row>
    <row r="29" spans="1:14">
      <c r="A29" s="449">
        <v>12</v>
      </c>
      <c r="B29" t="s">
        <v>6098</v>
      </c>
      <c r="C29" s="2522"/>
      <c r="D29" s="2522"/>
      <c r="E29" s="2522"/>
      <c r="F29" s="2525">
        <v>-658740</v>
      </c>
      <c r="G29" s="2523" t="s">
        <v>2913</v>
      </c>
      <c r="H29" s="2524"/>
      <c r="I29" s="790"/>
      <c r="J29" s="790"/>
      <c r="K29" s="790"/>
      <c r="L29" s="790"/>
      <c r="M29" s="790">
        <v>-658740</v>
      </c>
      <c r="N29" s="793">
        <v>12</v>
      </c>
    </row>
    <row r="30" spans="1:14">
      <c r="A30" s="449">
        <v>13</v>
      </c>
      <c r="C30" s="2522"/>
      <c r="D30" s="2522"/>
      <c r="E30" s="2522"/>
      <c r="F30" s="2525"/>
      <c r="G30" s="2523"/>
      <c r="H30" s="2524"/>
      <c r="I30" s="790"/>
      <c r="J30" s="790"/>
      <c r="K30" s="790"/>
      <c r="L30" s="790"/>
      <c r="M30" s="790"/>
      <c r="N30" s="793">
        <v>13</v>
      </c>
    </row>
    <row r="31" spans="1:14">
      <c r="A31" s="449">
        <v>14</v>
      </c>
      <c r="B31" t="s">
        <v>6099</v>
      </c>
      <c r="C31" s="2522"/>
      <c r="D31" s="2522"/>
      <c r="E31" s="2522"/>
      <c r="F31" s="2525"/>
      <c r="G31" s="2523"/>
      <c r="H31" s="2524"/>
      <c r="I31" s="790"/>
      <c r="J31" s="790"/>
      <c r="K31" s="790"/>
      <c r="L31" s="790"/>
      <c r="M31" s="790"/>
      <c r="N31" s="793">
        <v>14</v>
      </c>
    </row>
    <row r="32" spans="1:14">
      <c r="A32" s="449">
        <v>15</v>
      </c>
      <c r="B32" t="s">
        <v>6100</v>
      </c>
      <c r="C32" s="2522"/>
      <c r="D32" s="2522"/>
      <c r="E32" s="2522"/>
      <c r="F32" s="2525">
        <v>-768167</v>
      </c>
      <c r="G32" s="2523" t="s">
        <v>2912</v>
      </c>
      <c r="H32" s="2524"/>
      <c r="I32" s="790"/>
      <c r="J32" s="790"/>
      <c r="K32" s="790"/>
      <c r="L32" s="790"/>
      <c r="M32" s="790">
        <v>-768167</v>
      </c>
      <c r="N32" s="793">
        <v>15</v>
      </c>
    </row>
    <row r="33" spans="1:14">
      <c r="A33" s="449">
        <v>16</v>
      </c>
      <c r="B33" t="s">
        <v>6101</v>
      </c>
      <c r="C33" s="2522"/>
      <c r="D33" s="2522"/>
      <c r="E33" s="2522"/>
      <c r="F33" s="2525">
        <v>-604569</v>
      </c>
      <c r="G33" s="2523" t="s">
        <v>2913</v>
      </c>
      <c r="H33" s="2524"/>
      <c r="I33" s="790"/>
      <c r="J33" s="790"/>
      <c r="K33" s="790"/>
      <c r="L33" s="790"/>
      <c r="M33" s="790">
        <v>-604569</v>
      </c>
      <c r="N33" s="793">
        <v>16</v>
      </c>
    </row>
    <row r="34" spans="1:14">
      <c r="A34" s="449">
        <v>17</v>
      </c>
      <c r="C34" s="2522"/>
      <c r="D34" s="2522"/>
      <c r="E34" s="2522"/>
      <c r="F34" s="2525"/>
      <c r="G34" s="2523"/>
      <c r="H34" s="2524"/>
      <c r="I34" s="790"/>
      <c r="J34" s="790"/>
      <c r="K34" s="790"/>
      <c r="L34" s="790"/>
      <c r="M34" s="790"/>
      <c r="N34" s="793">
        <v>17</v>
      </c>
    </row>
    <row r="35" spans="1:14">
      <c r="A35" s="449">
        <v>18</v>
      </c>
      <c r="B35" t="s">
        <v>6102</v>
      </c>
      <c r="C35" s="2522"/>
      <c r="D35" s="2522"/>
      <c r="E35" s="2522"/>
      <c r="F35" s="2525"/>
      <c r="G35" s="2523"/>
      <c r="H35" s="2524"/>
      <c r="I35" s="790"/>
      <c r="J35" s="790"/>
      <c r="K35" s="790"/>
      <c r="L35" s="790"/>
      <c r="M35" s="790"/>
      <c r="N35" s="793">
        <v>18</v>
      </c>
    </row>
    <row r="36" spans="1:14">
      <c r="A36" s="449">
        <v>19</v>
      </c>
      <c r="B36" t="s">
        <v>6103</v>
      </c>
      <c r="C36" s="2522"/>
      <c r="D36" s="2522">
        <v>622113</v>
      </c>
      <c r="E36" s="2522">
        <v>622113</v>
      </c>
      <c r="F36" s="2525">
        <v>-112178</v>
      </c>
      <c r="G36" s="2523" t="s">
        <v>2912</v>
      </c>
      <c r="H36" s="2524">
        <v>928</v>
      </c>
      <c r="I36" s="790">
        <v>120319</v>
      </c>
      <c r="J36" s="790">
        <v>43498</v>
      </c>
      <c r="K36" s="790">
        <v>928</v>
      </c>
      <c r="L36" s="790">
        <v>501794</v>
      </c>
      <c r="M36" s="790">
        <v>-570474</v>
      </c>
      <c r="N36" s="793">
        <v>19</v>
      </c>
    </row>
    <row r="37" spans="1:14">
      <c r="A37" s="449">
        <v>20</v>
      </c>
      <c r="B37" t="s">
        <v>6104</v>
      </c>
      <c r="C37" s="2522"/>
      <c r="D37" s="2522">
        <v>589099</v>
      </c>
      <c r="E37" s="2522">
        <v>589099</v>
      </c>
      <c r="F37" s="2525">
        <v>-95618</v>
      </c>
      <c r="G37" s="2523" t="s">
        <v>2913</v>
      </c>
      <c r="H37" s="2524">
        <v>928</v>
      </c>
      <c r="I37" s="790">
        <v>-4015</v>
      </c>
      <c r="J37" s="790">
        <v>43498</v>
      </c>
      <c r="K37" s="790">
        <v>928</v>
      </c>
      <c r="L37" s="790">
        <v>593114</v>
      </c>
      <c r="M37" s="790">
        <v>-645234</v>
      </c>
      <c r="N37" s="793">
        <v>20</v>
      </c>
    </row>
    <row r="38" spans="1:14">
      <c r="A38" s="449">
        <v>21</v>
      </c>
      <c r="C38" s="2522"/>
      <c r="D38" s="2522"/>
      <c r="E38" s="2522"/>
      <c r="F38" s="2525"/>
      <c r="G38" s="2529"/>
      <c r="H38" s="2524"/>
      <c r="I38" s="790"/>
      <c r="J38" s="790"/>
      <c r="K38" s="790"/>
      <c r="L38" s="790"/>
      <c r="M38" s="790"/>
      <c r="N38" s="793">
        <v>21</v>
      </c>
    </row>
    <row r="39" spans="1:14">
      <c r="A39" s="449">
        <v>22</v>
      </c>
      <c r="B39" t="s">
        <v>6753</v>
      </c>
      <c r="C39" s="2522"/>
      <c r="D39" s="2522"/>
      <c r="E39" s="2522"/>
      <c r="F39" s="2525"/>
      <c r="G39" s="2523"/>
      <c r="H39" s="2524"/>
      <c r="I39" s="790"/>
      <c r="J39" s="790"/>
      <c r="K39" s="790"/>
      <c r="L39" s="790"/>
      <c r="M39" s="790"/>
      <c r="N39" s="793">
        <v>22</v>
      </c>
    </row>
    <row r="40" spans="1:14">
      <c r="A40" s="449">
        <v>23</v>
      </c>
      <c r="B40" t="s">
        <v>6754</v>
      </c>
      <c r="C40" s="2522"/>
      <c r="D40" s="2522">
        <v>1089951</v>
      </c>
      <c r="E40" s="2522">
        <v>1089951</v>
      </c>
      <c r="F40" s="2525">
        <v>25610</v>
      </c>
      <c r="G40" s="2523" t="s">
        <v>2912</v>
      </c>
      <c r="H40" s="2524">
        <v>928</v>
      </c>
      <c r="I40" s="790">
        <v>1089951</v>
      </c>
      <c r="J40" s="790">
        <v>1172846</v>
      </c>
      <c r="K40" s="790">
        <v>928</v>
      </c>
      <c r="L40" s="790"/>
      <c r="M40" s="790">
        <v>1198456</v>
      </c>
      <c r="N40" s="793">
        <v>23</v>
      </c>
    </row>
    <row r="41" spans="1:14">
      <c r="A41" s="449">
        <v>24</v>
      </c>
      <c r="B41" t="s">
        <v>6755</v>
      </c>
      <c r="C41" s="2522"/>
      <c r="D41" s="2522">
        <v>-501906</v>
      </c>
      <c r="E41" s="2522">
        <v>-501906</v>
      </c>
      <c r="F41" s="2525">
        <v>25610</v>
      </c>
      <c r="G41" s="2523" t="s">
        <v>2913</v>
      </c>
      <c r="H41" s="2524">
        <v>928</v>
      </c>
      <c r="I41" s="790">
        <v>-501906</v>
      </c>
      <c r="J41" s="790">
        <v>1121936</v>
      </c>
      <c r="K41" s="790">
        <v>928</v>
      </c>
      <c r="L41" s="790"/>
      <c r="M41" s="790">
        <v>1147546</v>
      </c>
      <c r="N41" s="793">
        <v>24</v>
      </c>
    </row>
    <row r="42" spans="1:14">
      <c r="A42" s="449">
        <v>25</v>
      </c>
      <c r="C42" s="2522"/>
      <c r="D42" s="2522"/>
      <c r="E42" s="2522"/>
      <c r="F42" s="2525"/>
      <c r="G42" s="2638"/>
      <c r="H42" s="2524"/>
      <c r="I42" s="790"/>
      <c r="J42" s="790"/>
      <c r="K42" s="790"/>
      <c r="L42" s="790"/>
      <c r="M42" s="790"/>
      <c r="N42" s="793">
        <v>25</v>
      </c>
    </row>
    <row r="43" spans="1:14">
      <c r="A43" s="449">
        <v>26</v>
      </c>
      <c r="B43" t="s">
        <v>6105</v>
      </c>
      <c r="C43" s="2522"/>
      <c r="D43" s="2522"/>
      <c r="E43" s="2522"/>
      <c r="F43" s="2525"/>
      <c r="G43" s="2529"/>
      <c r="H43" s="790"/>
      <c r="I43" s="790"/>
      <c r="J43" s="790"/>
      <c r="K43" s="790"/>
      <c r="L43" s="790"/>
      <c r="M43" s="790"/>
      <c r="N43" s="793">
        <v>26</v>
      </c>
    </row>
    <row r="44" spans="1:14">
      <c r="A44" s="449">
        <v>27</v>
      </c>
      <c r="B44" t="s">
        <v>6106</v>
      </c>
      <c r="C44" s="2522"/>
      <c r="D44" s="2522">
        <v>62128</v>
      </c>
      <c r="E44" s="2522">
        <v>62128</v>
      </c>
      <c r="F44" s="2525">
        <v>62128</v>
      </c>
      <c r="G44" s="2530" t="s">
        <v>2912</v>
      </c>
      <c r="H44" s="790"/>
      <c r="I44" s="790"/>
      <c r="J44" s="790"/>
      <c r="K44" s="790"/>
      <c r="L44" s="790">
        <v>62128</v>
      </c>
      <c r="M44" s="3359">
        <v>0</v>
      </c>
      <c r="N44" s="793">
        <v>27</v>
      </c>
    </row>
    <row r="45" spans="1:14">
      <c r="A45" s="449">
        <v>28</v>
      </c>
      <c r="B45" t="s">
        <v>6106</v>
      </c>
      <c r="C45" s="2522"/>
      <c r="D45" s="2522">
        <v>13000</v>
      </c>
      <c r="E45" s="2522">
        <v>13000</v>
      </c>
      <c r="F45" s="2525">
        <v>13000</v>
      </c>
      <c r="G45" s="2530" t="s">
        <v>2913</v>
      </c>
      <c r="H45" s="790"/>
      <c r="I45" s="790"/>
      <c r="J45" s="790"/>
      <c r="K45" s="790"/>
      <c r="L45" s="790">
        <v>13000</v>
      </c>
      <c r="M45" s="3359">
        <v>0</v>
      </c>
      <c r="N45" s="793">
        <v>28</v>
      </c>
    </row>
    <row r="46" spans="1:14">
      <c r="A46" s="449">
        <v>29</v>
      </c>
      <c r="C46" s="2522"/>
      <c r="D46" s="2522"/>
      <c r="E46" s="2522"/>
      <c r="F46" s="2525"/>
      <c r="G46" s="2530"/>
      <c r="H46" s="790"/>
      <c r="I46" s="790"/>
      <c r="J46" s="790"/>
      <c r="K46" s="790"/>
      <c r="L46" s="790"/>
      <c r="M46" s="790"/>
      <c r="N46" s="793">
        <v>29</v>
      </c>
    </row>
    <row r="47" spans="1:14">
      <c r="A47" s="449">
        <v>30</v>
      </c>
      <c r="B47" t="s">
        <v>6756</v>
      </c>
      <c r="C47" s="2522"/>
      <c r="D47" s="2522"/>
      <c r="E47" s="2522"/>
      <c r="F47" s="2525"/>
      <c r="G47" s="2639"/>
      <c r="H47" s="790"/>
      <c r="I47" s="790"/>
      <c r="J47" s="790"/>
      <c r="K47" s="790"/>
      <c r="L47" s="790"/>
      <c r="M47" s="790"/>
      <c r="N47" s="793">
        <v>30</v>
      </c>
    </row>
    <row r="48" spans="1:14">
      <c r="A48" s="449">
        <v>31</v>
      </c>
      <c r="B48" t="s">
        <v>6757</v>
      </c>
      <c r="C48" s="2522"/>
      <c r="D48" s="2522">
        <v>769</v>
      </c>
      <c r="E48" s="2522">
        <v>769</v>
      </c>
      <c r="F48" s="2525">
        <v>45668</v>
      </c>
      <c r="G48" s="2639"/>
      <c r="H48" s="790"/>
      <c r="I48" s="790">
        <v>769</v>
      </c>
      <c r="J48" s="790">
        <v>42012</v>
      </c>
      <c r="K48" s="790">
        <v>928</v>
      </c>
      <c r="L48" s="790"/>
      <c r="M48" s="790">
        <v>87680</v>
      </c>
      <c r="N48" s="793">
        <v>31</v>
      </c>
    </row>
    <row r="49" spans="1:15">
      <c r="A49" s="449">
        <v>32</v>
      </c>
      <c r="B49" t="s">
        <v>6758</v>
      </c>
      <c r="C49" s="2522"/>
      <c r="D49" s="2522">
        <v>290</v>
      </c>
      <c r="E49" s="2522">
        <v>290</v>
      </c>
      <c r="F49" s="2525">
        <v>17263</v>
      </c>
      <c r="G49" s="2639"/>
      <c r="H49" s="790"/>
      <c r="I49" s="790">
        <v>290</v>
      </c>
      <c r="J49" s="790">
        <v>15855</v>
      </c>
      <c r="K49" s="790">
        <v>928</v>
      </c>
      <c r="L49" s="790"/>
      <c r="M49" s="790">
        <v>33118</v>
      </c>
      <c r="N49" s="793">
        <v>32</v>
      </c>
    </row>
    <row r="50" spans="1:15">
      <c r="A50" s="449">
        <v>33</v>
      </c>
      <c r="C50" s="2522"/>
      <c r="D50" s="2522"/>
      <c r="E50" s="2522"/>
      <c r="F50" s="2525"/>
      <c r="G50" s="2639"/>
      <c r="H50" s="790"/>
      <c r="I50" s="790"/>
      <c r="J50" s="790"/>
      <c r="K50" s="790"/>
      <c r="L50" s="790"/>
      <c r="M50" s="790"/>
      <c r="N50" s="793">
        <v>33</v>
      </c>
    </row>
    <row r="51" spans="1:15">
      <c r="A51" s="449">
        <v>34</v>
      </c>
      <c r="C51" s="2522"/>
      <c r="D51" s="2522"/>
      <c r="E51" s="2522"/>
      <c r="F51" s="2525"/>
      <c r="G51" s="2530"/>
      <c r="H51" s="790"/>
      <c r="I51" s="790"/>
      <c r="J51" s="790"/>
      <c r="K51" s="790"/>
      <c r="L51" s="790"/>
      <c r="M51" s="790"/>
      <c r="N51" s="793">
        <v>34</v>
      </c>
    </row>
    <row r="52" spans="1:15">
      <c r="A52" s="449">
        <v>35</v>
      </c>
      <c r="B52" t="s">
        <v>4587</v>
      </c>
      <c r="C52" s="2522"/>
      <c r="D52" s="2522"/>
      <c r="E52" s="2522"/>
      <c r="F52" s="2525"/>
      <c r="G52" s="2530"/>
      <c r="H52" s="790"/>
      <c r="I52" s="790"/>
      <c r="J52" s="790"/>
      <c r="K52" s="790"/>
      <c r="L52" s="790"/>
      <c r="M52" s="790"/>
      <c r="N52" s="793">
        <v>35</v>
      </c>
    </row>
    <row r="53" spans="1:15">
      <c r="A53" s="449">
        <v>36</v>
      </c>
      <c r="C53" s="2531"/>
      <c r="D53" s="2531"/>
      <c r="E53" s="2531"/>
      <c r="F53" s="2525"/>
      <c r="G53" s="2530"/>
      <c r="H53" s="790"/>
      <c r="I53" s="451"/>
      <c r="J53" s="451"/>
      <c r="K53" s="790"/>
      <c r="L53" s="451"/>
      <c r="M53" s="451"/>
      <c r="N53" s="793">
        <v>36</v>
      </c>
    </row>
    <row r="54" spans="1:15">
      <c r="A54" s="449">
        <v>37</v>
      </c>
      <c r="B54" s="747" t="s">
        <v>5153</v>
      </c>
      <c r="C54" s="2522"/>
      <c r="D54" s="2522">
        <v>1384555</v>
      </c>
      <c r="E54" s="2522">
        <v>1384555</v>
      </c>
      <c r="F54" s="2525"/>
      <c r="G54" s="2530" t="s">
        <v>5922</v>
      </c>
      <c r="H54" s="790">
        <v>928</v>
      </c>
      <c r="I54" s="790">
        <v>1384555</v>
      </c>
      <c r="J54" s="790"/>
      <c r="K54" s="790"/>
      <c r="L54" s="790"/>
      <c r="M54" s="790"/>
      <c r="N54" s="793">
        <v>37</v>
      </c>
    </row>
    <row r="55" spans="1:15">
      <c r="A55" s="449">
        <v>38</v>
      </c>
      <c r="B55" t="s">
        <v>5154</v>
      </c>
      <c r="C55" s="2522"/>
      <c r="D55" s="2522">
        <v>291572</v>
      </c>
      <c r="E55" s="2522">
        <v>291572</v>
      </c>
      <c r="F55" s="2525"/>
      <c r="G55" s="2530" t="s">
        <v>2913</v>
      </c>
      <c r="H55" s="790">
        <v>928</v>
      </c>
      <c r="I55" s="790">
        <v>291572</v>
      </c>
      <c r="J55" s="790"/>
      <c r="K55" s="790"/>
      <c r="L55" s="790"/>
      <c r="M55" s="790"/>
      <c r="N55" s="793">
        <v>38</v>
      </c>
      <c r="O55" s="767"/>
    </row>
    <row r="56" spans="1:15">
      <c r="A56" s="449">
        <v>39</v>
      </c>
      <c r="B56" t="s">
        <v>5155</v>
      </c>
      <c r="C56" s="2522"/>
      <c r="D56" s="2522"/>
      <c r="E56" s="2522"/>
      <c r="F56" s="2525"/>
      <c r="G56" s="2530"/>
      <c r="H56" s="790"/>
      <c r="I56" s="790"/>
      <c r="J56" s="790"/>
      <c r="K56" s="790"/>
      <c r="L56" s="790"/>
      <c r="M56" s="790"/>
      <c r="N56" s="793">
        <v>39</v>
      </c>
    </row>
    <row r="57" spans="1:15">
      <c r="A57" s="449">
        <v>40</v>
      </c>
      <c r="B57" t="s">
        <v>5156</v>
      </c>
      <c r="C57" s="2522"/>
      <c r="D57" s="2522"/>
      <c r="E57" s="2522"/>
      <c r="F57" s="2525"/>
      <c r="G57" s="2530"/>
      <c r="H57" s="790"/>
      <c r="I57" s="790"/>
      <c r="J57" s="790"/>
      <c r="K57" s="790"/>
      <c r="L57" s="790"/>
      <c r="M57" s="790"/>
      <c r="N57" s="793">
        <v>40</v>
      </c>
    </row>
    <row r="58" spans="1:15">
      <c r="A58" s="449">
        <v>41</v>
      </c>
      <c r="C58" s="2531"/>
      <c r="D58" s="2531"/>
      <c r="E58" s="2531"/>
      <c r="F58" s="2525"/>
      <c r="G58" s="2530"/>
      <c r="H58" s="790"/>
      <c r="I58" s="451"/>
      <c r="J58" s="451"/>
      <c r="K58" s="790"/>
      <c r="L58" s="451"/>
      <c r="M58" s="451"/>
      <c r="N58" s="793">
        <v>41</v>
      </c>
    </row>
    <row r="59" spans="1:15">
      <c r="A59" s="449">
        <v>42</v>
      </c>
      <c r="B59" s="747"/>
      <c r="C59" s="2522"/>
      <c r="D59" s="2522"/>
      <c r="E59" s="2522"/>
      <c r="F59" s="2525"/>
      <c r="G59" s="2530"/>
      <c r="H59" s="790"/>
      <c r="I59" s="790"/>
      <c r="J59" s="790"/>
      <c r="K59" s="790"/>
      <c r="L59" s="790"/>
      <c r="M59" s="790"/>
      <c r="N59" s="793">
        <v>42</v>
      </c>
    </row>
    <row r="60" spans="1:15">
      <c r="A60" s="449">
        <v>43</v>
      </c>
      <c r="C60" s="790"/>
      <c r="D60" s="790"/>
      <c r="E60" s="790"/>
      <c r="F60" s="430"/>
      <c r="G60" s="2530"/>
      <c r="H60" s="790"/>
      <c r="I60" s="790"/>
      <c r="J60" s="790"/>
      <c r="K60" s="790"/>
      <c r="L60" s="790"/>
      <c r="M60" s="790"/>
      <c r="N60" s="793">
        <v>43</v>
      </c>
    </row>
    <row r="61" spans="1:15">
      <c r="A61" s="449">
        <v>44</v>
      </c>
      <c r="C61" s="706"/>
      <c r="D61" s="790"/>
      <c r="E61" s="790"/>
      <c r="F61" s="430"/>
      <c r="G61" s="254"/>
      <c r="H61" s="706"/>
      <c r="I61" s="790"/>
      <c r="J61" s="790"/>
      <c r="K61" s="706"/>
      <c r="L61" s="790"/>
      <c r="M61" s="790"/>
      <c r="N61" s="793">
        <v>44</v>
      </c>
    </row>
    <row r="62" spans="1:15">
      <c r="A62" s="449">
        <v>45</v>
      </c>
      <c r="C62" s="706"/>
      <c r="D62" s="790"/>
      <c r="E62" s="790"/>
      <c r="F62" s="430"/>
      <c r="G62" s="254"/>
      <c r="H62" s="706"/>
      <c r="I62" s="790"/>
      <c r="J62" s="790"/>
      <c r="K62" s="706"/>
      <c r="L62" s="790"/>
      <c r="M62" s="790"/>
      <c r="N62" s="793">
        <v>45</v>
      </c>
    </row>
    <row r="63" spans="1:15">
      <c r="A63" s="449">
        <v>46</v>
      </c>
      <c r="C63" s="706"/>
      <c r="D63" s="790"/>
      <c r="E63" s="790"/>
      <c r="F63" s="430"/>
      <c r="G63" s="254"/>
      <c r="H63" s="706"/>
      <c r="I63" s="790"/>
      <c r="J63" s="790"/>
      <c r="K63" s="706"/>
      <c r="L63" s="790"/>
      <c r="M63" s="790"/>
      <c r="N63" s="793">
        <v>46</v>
      </c>
    </row>
    <row r="64" spans="1:15">
      <c r="A64" s="449">
        <v>47</v>
      </c>
      <c r="C64" s="706"/>
      <c r="D64" s="790"/>
      <c r="E64" s="790"/>
      <c r="F64" s="430"/>
      <c r="G64" s="254"/>
      <c r="H64" s="706"/>
      <c r="I64" s="790"/>
      <c r="J64" s="790"/>
      <c r="K64" s="706"/>
      <c r="L64" s="790"/>
      <c r="M64" s="790"/>
      <c r="N64" s="793">
        <v>47</v>
      </c>
    </row>
    <row r="65" spans="1:14">
      <c r="A65" s="449">
        <v>48</v>
      </c>
      <c r="C65" s="706"/>
      <c r="D65" s="790"/>
      <c r="E65" s="790"/>
      <c r="F65" s="430"/>
      <c r="G65" s="254"/>
      <c r="H65" s="706"/>
      <c r="I65" s="790"/>
      <c r="J65" s="790"/>
      <c r="K65" s="706"/>
      <c r="L65" s="790"/>
      <c r="M65" s="790"/>
      <c r="N65" s="793">
        <v>48</v>
      </c>
    </row>
    <row r="66" spans="1:14">
      <c r="A66" s="449">
        <v>49</v>
      </c>
      <c r="C66" s="706"/>
      <c r="D66" s="790"/>
      <c r="E66" s="790"/>
      <c r="F66" s="430"/>
      <c r="G66" s="254"/>
      <c r="H66" s="706"/>
      <c r="I66" s="790"/>
      <c r="J66" s="790"/>
      <c r="K66" s="706"/>
      <c r="L66" s="790"/>
      <c r="M66" s="790"/>
      <c r="N66" s="793">
        <v>49</v>
      </c>
    </row>
    <row r="67" spans="1:14">
      <c r="A67" s="449">
        <v>50</v>
      </c>
      <c r="C67" s="706"/>
      <c r="D67" s="790"/>
      <c r="E67" s="790"/>
      <c r="F67" s="430"/>
      <c r="G67" s="254"/>
      <c r="H67" s="706"/>
      <c r="I67" s="790"/>
      <c r="J67" s="790"/>
      <c r="K67" s="706"/>
      <c r="L67" s="790"/>
      <c r="M67" s="790"/>
      <c r="N67" s="793">
        <v>50</v>
      </c>
    </row>
    <row r="68" spans="1:14">
      <c r="A68" s="449">
        <v>51</v>
      </c>
      <c r="C68" s="706"/>
      <c r="D68" s="790"/>
      <c r="E68" s="790"/>
      <c r="F68" s="430"/>
      <c r="G68" s="254"/>
      <c r="H68" s="706"/>
      <c r="I68" s="790"/>
      <c r="J68" s="790"/>
      <c r="K68" s="706"/>
      <c r="L68" s="790"/>
      <c r="M68" s="790"/>
      <c r="N68" s="793">
        <v>51</v>
      </c>
    </row>
    <row r="69" spans="1:14">
      <c r="A69" s="449">
        <v>52</v>
      </c>
      <c r="C69" s="452"/>
      <c r="D69" s="453"/>
      <c r="E69" s="453"/>
      <c r="F69" s="454"/>
      <c r="G69" s="760"/>
      <c r="H69" s="706"/>
      <c r="I69" s="453"/>
      <c r="J69" s="453"/>
      <c r="K69" s="706"/>
      <c r="L69" s="453"/>
      <c r="M69" s="453"/>
      <c r="N69" s="793">
        <v>52</v>
      </c>
    </row>
    <row r="70" spans="1:14" ht="15.75" thickBot="1">
      <c r="A70" s="2467">
        <v>53</v>
      </c>
      <c r="B70" s="1758" t="s">
        <v>159</v>
      </c>
      <c r="C70" s="455">
        <f>SUM(C18:C69)</f>
        <v>18543223</v>
      </c>
      <c r="D70" s="455">
        <f>SUM(D18:D69)</f>
        <v>3551571</v>
      </c>
      <c r="E70" s="455">
        <f>SUM(E18:E69)</f>
        <v>22094794</v>
      </c>
      <c r="F70" s="456">
        <f>SUM(F18:F69)</f>
        <v>-3244549</v>
      </c>
      <c r="G70" s="2532"/>
      <c r="H70" s="2533"/>
      <c r="I70" s="455">
        <f>SUM(I18:I69)</f>
        <v>20924758</v>
      </c>
      <c r="J70" s="2534">
        <f>SUM(J18:J69)</f>
        <v>2439645</v>
      </c>
      <c r="K70" s="2533"/>
      <c r="L70" s="455">
        <f>SUM(L18:L69)</f>
        <v>1170036</v>
      </c>
      <c r="M70" s="455">
        <f>SUM(M18:M69)</f>
        <v>-1974940</v>
      </c>
      <c r="N70" s="794">
        <v>53</v>
      </c>
    </row>
    <row r="71" spans="1:14" ht="15.75">
      <c r="A71" s="98" t="s">
        <v>2050</v>
      </c>
      <c r="C71" s="98"/>
      <c r="G71" s="98" t="str">
        <f>A71</f>
        <v>FERC FORM NO. 1 (ED. 12-96) NYPSC Modified-96</v>
      </c>
      <c r="I71" s="98"/>
      <c r="J71" s="98"/>
    </row>
    <row r="72" spans="1:14">
      <c r="A72" s="709" t="s">
        <v>2051</v>
      </c>
      <c r="B72" s="709"/>
      <c r="C72" s="709"/>
      <c r="D72" s="709"/>
      <c r="E72" s="709"/>
      <c r="F72" s="709"/>
      <c r="G72" s="709" t="s">
        <v>2052</v>
      </c>
      <c r="H72" s="709"/>
      <c r="I72" s="709"/>
      <c r="J72" s="709"/>
      <c r="K72" s="709"/>
      <c r="L72" s="709"/>
      <c r="M72" s="709"/>
      <c r="N72" s="709"/>
    </row>
    <row r="76" spans="1:14">
      <c r="I76" s="871"/>
    </row>
    <row r="125" spans="1:5" ht="15.75" thickBot="1"/>
    <row r="126" spans="1:5">
      <c r="A126" s="2398"/>
      <c r="B126" s="2316"/>
      <c r="C126" s="2316"/>
      <c r="D126" s="2316"/>
      <c r="E126" s="2401"/>
    </row>
    <row r="127" spans="1:5">
      <c r="A127" s="2450"/>
      <c r="E127" s="2683"/>
    </row>
    <row r="128" spans="1:5">
      <c r="A128" s="2450"/>
      <c r="E128" s="2683"/>
    </row>
    <row r="129" spans="1:6">
      <c r="A129" s="2450"/>
      <c r="E129" s="2683"/>
    </row>
    <row r="130" spans="1:6">
      <c r="A130" s="2450"/>
      <c r="E130" s="2683"/>
    </row>
    <row r="131" spans="1:6">
      <c r="A131" s="2450"/>
      <c r="E131" s="2683"/>
    </row>
    <row r="132" spans="1:6">
      <c r="A132" s="2450"/>
      <c r="C132" s="1184"/>
      <c r="D132" s="1184"/>
      <c r="E132" s="2683"/>
    </row>
    <row r="133" spans="1:6">
      <c r="A133" s="2450"/>
      <c r="C133" s="2842"/>
      <c r="D133" s="2842"/>
      <c r="E133" s="2683"/>
    </row>
    <row r="134" spans="1:6">
      <c r="A134" s="2450"/>
      <c r="C134" s="2842"/>
      <c r="D134" s="2842"/>
      <c r="E134" s="2683"/>
    </row>
    <row r="135" spans="1:6">
      <c r="A135" s="2450"/>
      <c r="C135" s="2842"/>
      <c r="D135" s="2842"/>
      <c r="E135" s="2683"/>
    </row>
    <row r="136" spans="1:6">
      <c r="A136" s="2450"/>
      <c r="C136" s="2842"/>
      <c r="D136" s="2842"/>
      <c r="E136" s="2683"/>
      <c r="F136" s="2683"/>
    </row>
    <row r="137" spans="1:6">
      <c r="A137" s="2450"/>
      <c r="C137" s="2842"/>
      <c r="D137" s="2842"/>
      <c r="E137" s="2683"/>
      <c r="F137" s="2683"/>
    </row>
    <row r="138" spans="1:6">
      <c r="A138" s="2450"/>
      <c r="C138" s="2842"/>
      <c r="D138" s="2842"/>
      <c r="E138" s="2683"/>
      <c r="F138" s="2683"/>
    </row>
    <row r="139" spans="1:6">
      <c r="A139" s="2450"/>
      <c r="C139" s="2842"/>
      <c r="D139" s="2842"/>
      <c r="E139" s="2683"/>
      <c r="F139" s="2683"/>
    </row>
    <row r="140" spans="1:6">
      <c r="A140" s="2450"/>
      <c r="C140" s="2842"/>
      <c r="D140" s="2842"/>
      <c r="E140" s="2683"/>
      <c r="F140" s="2683"/>
    </row>
    <row r="141" spans="1:6">
      <c r="A141" s="2450"/>
      <c r="C141" s="2842"/>
      <c r="D141" s="2842"/>
      <c r="E141" s="2683"/>
      <c r="F141" s="2683"/>
    </row>
    <row r="142" spans="1:6">
      <c r="A142" s="2450"/>
      <c r="C142" s="2842"/>
      <c r="D142" s="2842"/>
      <c r="E142" s="2683"/>
      <c r="F142" s="2683"/>
    </row>
    <row r="143" spans="1:6">
      <c r="A143" s="2450"/>
      <c r="C143" s="2842"/>
      <c r="D143" s="2842"/>
      <c r="E143" s="2683"/>
      <c r="F143" s="2683"/>
    </row>
    <row r="144" spans="1:6">
      <c r="A144" s="2450"/>
      <c r="C144" s="2842"/>
      <c r="D144" s="2842"/>
      <c r="E144" s="2683"/>
      <c r="F144" s="2683"/>
    </row>
    <row r="145" spans="1:6">
      <c r="A145" s="2450"/>
      <c r="C145" s="2842"/>
      <c r="D145" s="2842"/>
      <c r="E145" s="2683"/>
      <c r="F145" s="2683"/>
    </row>
    <row r="146" spans="1:6">
      <c r="A146" s="2450"/>
      <c r="C146" s="2842"/>
      <c r="D146" s="2842"/>
      <c r="E146" s="2683"/>
      <c r="F146" s="2683"/>
    </row>
    <row r="147" spans="1:6">
      <c r="A147" s="2450"/>
      <c r="C147" s="2842"/>
      <c r="D147" s="2842"/>
      <c r="E147" s="2683"/>
      <c r="F147" s="2683"/>
    </row>
    <row r="148" spans="1:6">
      <c r="A148" s="2450"/>
      <c r="C148" s="2842"/>
      <c r="D148" s="2842"/>
      <c r="E148" s="2683"/>
      <c r="F148" s="2683"/>
    </row>
    <row r="149" spans="1:6">
      <c r="A149" s="2450"/>
      <c r="C149" s="2842"/>
      <c r="D149" s="2842"/>
      <c r="E149" s="2683"/>
      <c r="F149" s="2683"/>
    </row>
    <row r="150" spans="1:6">
      <c r="A150" s="2450"/>
      <c r="C150" s="2842"/>
      <c r="D150" s="2842"/>
      <c r="E150" s="2683"/>
      <c r="F150" s="2683"/>
    </row>
    <row r="151" spans="1:6">
      <c r="A151" s="2450"/>
      <c r="C151" s="2842"/>
      <c r="D151" s="2842"/>
      <c r="E151" s="2683"/>
      <c r="F151" s="2683"/>
    </row>
    <row r="152" spans="1:6">
      <c r="A152" s="2450"/>
      <c r="C152" s="2842"/>
      <c r="D152" s="2842"/>
      <c r="E152" s="2683"/>
      <c r="F152" s="2683"/>
    </row>
    <row r="153" spans="1:6">
      <c r="A153" s="2450"/>
      <c r="C153" s="2842"/>
      <c r="D153" s="2842"/>
      <c r="E153" s="2683"/>
      <c r="F153" s="2683"/>
    </row>
    <row r="154" spans="1:6">
      <c r="A154" s="2450"/>
      <c r="C154" s="2842"/>
      <c r="D154" s="2842"/>
      <c r="E154" s="2683"/>
      <c r="F154" s="2683"/>
    </row>
    <row r="155" spans="1:6">
      <c r="A155" s="2450"/>
      <c r="C155" s="2842"/>
      <c r="D155" s="2842"/>
      <c r="E155" s="2683"/>
      <c r="F155" s="2683"/>
    </row>
    <row r="156" spans="1:6">
      <c r="A156" s="2450"/>
      <c r="C156" s="2842"/>
      <c r="D156" s="2842"/>
      <c r="E156" s="2683"/>
      <c r="F156" s="2683"/>
    </row>
    <row r="157" spans="1:6">
      <c r="A157" s="2450"/>
      <c r="C157" s="2842"/>
      <c r="D157" s="2842"/>
      <c r="E157" s="2683"/>
      <c r="F157" s="2683"/>
    </row>
    <row r="158" spans="1:6">
      <c r="A158" s="2450"/>
      <c r="C158" s="2842"/>
      <c r="D158" s="2842"/>
      <c r="E158" s="2683"/>
      <c r="F158" s="2683"/>
    </row>
    <row r="159" spans="1:6">
      <c r="A159" s="2450"/>
      <c r="C159" s="2842"/>
      <c r="D159" s="2842"/>
      <c r="E159" s="2683"/>
      <c r="F159" s="2683"/>
    </row>
    <row r="160" spans="1:6">
      <c r="A160" s="2450"/>
      <c r="C160" s="2842"/>
      <c r="D160" s="2842"/>
      <c r="E160" s="2683"/>
      <c r="F160" s="2683"/>
    </row>
    <row r="161" spans="1:6">
      <c r="A161" s="2450"/>
      <c r="C161" s="2842"/>
      <c r="D161" s="2842"/>
      <c r="E161" s="2683"/>
      <c r="F161" s="2683"/>
    </row>
    <row r="162" spans="1:6">
      <c r="A162" s="2450"/>
      <c r="C162" s="2842"/>
      <c r="D162" s="2842"/>
      <c r="E162" s="2683"/>
      <c r="F162" s="2683"/>
    </row>
    <row r="163" spans="1:6">
      <c r="A163" s="2450"/>
      <c r="C163" s="2842"/>
      <c r="D163" s="2842"/>
      <c r="E163" s="2683"/>
      <c r="F163" s="2683"/>
    </row>
    <row r="164" spans="1:6">
      <c r="A164" s="2450"/>
      <c r="C164" s="2842"/>
      <c r="D164" s="2842"/>
      <c r="E164" s="2683"/>
      <c r="F164" s="2683"/>
    </row>
    <row r="165" spans="1:6">
      <c r="A165" s="2450"/>
      <c r="C165" s="2842"/>
      <c r="D165" s="2842"/>
      <c r="E165" s="2683"/>
      <c r="F165" s="2683"/>
    </row>
    <row r="166" spans="1:6">
      <c r="A166" s="2450"/>
      <c r="C166" s="2842"/>
      <c r="D166" s="2842"/>
      <c r="E166" s="2683"/>
      <c r="F166" s="2683"/>
    </row>
    <row r="167" spans="1:6">
      <c r="A167" s="2450"/>
      <c r="C167" s="2842"/>
      <c r="D167" s="2842"/>
      <c r="E167" s="2683"/>
      <c r="F167" s="2683"/>
    </row>
    <row r="168" spans="1:6">
      <c r="A168" s="2450"/>
      <c r="C168" s="2842"/>
      <c r="D168" s="2842"/>
      <c r="E168" s="2683"/>
      <c r="F168" s="2683"/>
    </row>
    <row r="169" spans="1:6">
      <c r="A169" s="2450"/>
      <c r="C169" s="2842"/>
      <c r="D169" s="2842"/>
      <c r="E169" s="2683"/>
      <c r="F169" s="2683"/>
    </row>
    <row r="170" spans="1:6">
      <c r="A170" s="2450"/>
      <c r="C170" s="2842"/>
      <c r="D170" s="2842"/>
      <c r="E170" s="2683"/>
      <c r="F170" s="2683"/>
    </row>
    <row r="171" spans="1:6">
      <c r="A171" s="2450"/>
      <c r="C171" s="2842"/>
      <c r="D171" s="2842"/>
      <c r="E171" s="2683"/>
      <c r="F171" s="2683"/>
    </row>
    <row r="172" spans="1:6">
      <c r="A172" s="2450"/>
      <c r="C172" s="2842"/>
      <c r="D172" s="2842"/>
      <c r="E172" s="2683"/>
      <c r="F172" s="2683"/>
    </row>
    <row r="173" spans="1:6">
      <c r="A173" s="2450"/>
      <c r="C173" s="2842"/>
      <c r="D173" s="2842"/>
      <c r="E173" s="2683"/>
      <c r="F173" s="2683"/>
    </row>
    <row r="174" spans="1:6">
      <c r="A174" s="2450"/>
      <c r="C174" s="2842"/>
      <c r="D174" s="2842"/>
      <c r="E174" s="2683"/>
      <c r="F174" s="2683"/>
    </row>
    <row r="175" spans="1:6">
      <c r="A175" s="2450"/>
      <c r="C175" s="2842"/>
      <c r="D175" s="2842"/>
      <c r="E175" s="2683"/>
      <c r="F175" s="2683"/>
    </row>
    <row r="176" spans="1:6">
      <c r="A176" s="2450"/>
      <c r="C176" s="2842"/>
      <c r="D176" s="2842"/>
      <c r="E176" s="2683"/>
      <c r="F176" s="2683"/>
    </row>
    <row r="177" spans="1:6">
      <c r="A177" s="2450"/>
      <c r="C177" s="2842"/>
      <c r="D177" s="2842"/>
      <c r="E177" s="2683"/>
      <c r="F177" s="2683"/>
    </row>
    <row r="178" spans="1:6">
      <c r="A178" s="2450"/>
      <c r="C178" s="2842"/>
      <c r="D178" s="2842"/>
      <c r="E178" s="2683"/>
      <c r="F178" s="2683"/>
    </row>
    <row r="179" spans="1:6">
      <c r="A179" s="2450"/>
      <c r="C179" s="1923"/>
      <c r="D179" s="1923"/>
      <c r="E179" s="2683"/>
      <c r="F179" s="2683"/>
    </row>
    <row r="180" spans="1:6">
      <c r="A180" s="2450"/>
      <c r="E180" s="2683"/>
      <c r="F180" s="2683"/>
    </row>
    <row r="181" spans="1:6" ht="15.75" thickBot="1">
      <c r="A181" s="2684"/>
      <c r="B181" s="2701"/>
      <c r="C181" s="2701"/>
      <c r="D181" s="2701"/>
      <c r="E181" s="2686"/>
      <c r="F181" s="2683"/>
    </row>
    <row r="182" spans="1:6">
      <c r="A182" s="2682"/>
      <c r="F182" s="2683"/>
    </row>
    <row r="183" spans="1:6">
      <c r="A183" s="2682"/>
      <c r="F183" s="2683"/>
    </row>
    <row r="184" spans="1:6">
      <c r="A184" s="2682"/>
      <c r="F184" s="2683"/>
    </row>
    <row r="185" spans="1:6">
      <c r="A185" s="2682"/>
      <c r="F185" s="2683"/>
    </row>
    <row r="186" spans="1:6">
      <c r="A186" s="2682"/>
      <c r="F186" s="2683"/>
    </row>
    <row r="187" spans="1:6">
      <c r="A187" s="2682"/>
      <c r="F187" s="2683"/>
    </row>
    <row r="188" spans="1:6">
      <c r="A188" s="2682"/>
      <c r="F188" s="2683"/>
    </row>
    <row r="189" spans="1:6">
      <c r="A189" s="2682"/>
      <c r="F189" s="2683"/>
    </row>
    <row r="190" spans="1:6">
      <c r="A190" s="2682"/>
      <c r="F190" s="2683"/>
    </row>
    <row r="191" spans="1:6">
      <c r="A191" s="2682"/>
      <c r="F191" s="2683"/>
    </row>
    <row r="192" spans="1:6">
      <c r="A192" s="2682"/>
      <c r="F192" s="2683"/>
    </row>
    <row r="193" spans="1:6">
      <c r="A193" s="2682"/>
      <c r="F193" s="2683"/>
    </row>
    <row r="194" spans="1:6">
      <c r="A194" s="2682"/>
      <c r="F194" s="2683"/>
    </row>
    <row r="195" spans="1:6">
      <c r="A195" s="2682"/>
      <c r="F195" s="2683"/>
    </row>
    <row r="196" spans="1:6">
      <c r="A196" s="2682"/>
      <c r="F196" s="2683"/>
    </row>
    <row r="197" spans="1:6">
      <c r="A197" s="2682"/>
      <c r="F197" s="2683"/>
    </row>
    <row r="198" spans="1:6">
      <c r="A198" s="2682"/>
      <c r="F198" s="2683"/>
    </row>
    <row r="199" spans="1:6">
      <c r="A199" s="2682"/>
      <c r="F199" s="2683"/>
    </row>
    <row r="200" spans="1:6" ht="15.75" thickBot="1">
      <c r="A200" s="2684"/>
      <c r="B200" s="2701"/>
      <c r="C200" s="2701"/>
      <c r="D200" s="2701"/>
      <c r="E200" s="2701"/>
      <c r="F200" s="2686"/>
    </row>
  </sheetData>
  <printOptions horizontalCentered="1" verticalCentered="1"/>
  <pageMargins left="0.25" right="0.25" top="0.25" bottom="0.25" header="0" footer="0"/>
  <pageSetup scale="71" fitToWidth="2" orientation="portrait" r:id="rId1"/>
  <headerFooter alignWithMargins="0"/>
  <rowBreaks count="1" manualBreakCount="1">
    <brk id="69" max="16383" man="1"/>
  </rowBreaks>
  <colBreaks count="1" manualBreakCount="1">
    <brk id="6" max="1048575" man="1"/>
  </colBreaks>
  <customProperties>
    <customPr name="_pios_id" r:id="rId2"/>
  </customPropertie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ransitionEvaluation="1">
    <tabColor rgb="FF92D050"/>
  </sheetPr>
  <dimension ref="A1:Y200"/>
  <sheetViews>
    <sheetView view="pageBreakPreview" topLeftCell="F1" zoomScale="70" zoomScaleNormal="50" zoomScaleSheetLayoutView="70" workbookViewId="0">
      <selection activeCell="N1" sqref="N1:Y1048576"/>
    </sheetView>
  </sheetViews>
  <sheetFormatPr defaultColWidth="9.6640625" defaultRowHeight="15"/>
  <cols>
    <col min="1" max="1" width="4.6640625" style="1769" customWidth="1"/>
    <col min="2" max="2" width="25.6640625" style="1769" customWidth="1"/>
    <col min="3" max="4" width="24.6640625" style="1769" customWidth="1"/>
    <col min="5" max="5" width="27" style="1769" customWidth="1"/>
    <col min="6" max="6" width="1.6640625" style="1769" customWidth="1"/>
    <col min="7" max="7" width="27.6640625" style="1769" customWidth="1"/>
    <col min="8" max="8" width="26.44140625" style="1769" customWidth="1"/>
    <col min="9" max="9" width="9.6640625" style="1769"/>
    <col min="10" max="10" width="25.6640625" style="1769" customWidth="1"/>
    <col min="11" max="11" width="15.6640625" style="1769" customWidth="1"/>
    <col min="12" max="12" width="4.6640625" style="1769" customWidth="1"/>
    <col min="13" max="13" width="9.6640625" style="1769"/>
    <col min="15" max="15" width="28" bestFit="1" customWidth="1"/>
    <col min="26" max="16384" width="9.6640625" style="1769"/>
  </cols>
  <sheetData>
    <row r="1" spans="1:12">
      <c r="A1" s="1793" t="s">
        <v>1757</v>
      </c>
      <c r="B1" s="1792"/>
      <c r="C1" s="1858" t="s">
        <v>1307</v>
      </c>
      <c r="D1" s="1856" t="s">
        <v>1759</v>
      </c>
      <c r="E1" s="1834" t="s">
        <v>1760</v>
      </c>
      <c r="F1" s="1793" t="s">
        <v>1757</v>
      </c>
      <c r="G1" s="1792"/>
      <c r="H1" s="1858" t="s">
        <v>1307</v>
      </c>
      <c r="I1" s="1857"/>
      <c r="J1" s="1856" t="s">
        <v>1759</v>
      </c>
      <c r="K1" s="1839" t="s">
        <v>1760</v>
      </c>
      <c r="L1" s="1835"/>
    </row>
    <row r="2" spans="1:12">
      <c r="A2" s="1788" t="str">
        <f>'Data Sheet'!$C$25</f>
        <v xml:space="preserve">Niagara Mohawk Power Corporation </v>
      </c>
      <c r="C2" s="71" t="s">
        <v>5794</v>
      </c>
      <c r="D2" s="1832" t="s">
        <v>1761</v>
      </c>
      <c r="E2" s="1823"/>
      <c r="F2" s="1788" t="str">
        <f>'Data Sheet'!$C$25</f>
        <v xml:space="preserve">Niagara Mohawk Power Corporation </v>
      </c>
      <c r="H2" s="71" t="s">
        <v>5794</v>
      </c>
      <c r="J2" s="1855" t="s">
        <v>1761</v>
      </c>
      <c r="K2" s="1788"/>
      <c r="L2" s="1787"/>
    </row>
    <row r="3" spans="1:12" ht="15" customHeight="1" thickBot="1">
      <c r="A3" s="1842"/>
      <c r="B3" s="1773"/>
      <c r="C3" s="1842" t="s">
        <v>1101</v>
      </c>
      <c r="D3" s="1854" t="str">
        <f>'Data Sheet'!$C$40</f>
        <v>April 30, 2025</v>
      </c>
      <c r="E3" s="1779" t="str">
        <f>'Data Sheet'!$C$38</f>
        <v>December 31, 2024</v>
      </c>
      <c r="F3" s="1842"/>
      <c r="G3" s="1773"/>
      <c r="H3" s="1842" t="s">
        <v>1101</v>
      </c>
      <c r="I3" s="1773"/>
      <c r="J3" s="1854" t="str">
        <f>'Data Sheet'!$C$40</f>
        <v>April 30, 2025</v>
      </c>
      <c r="K3" s="1853" t="str">
        <f>'Data Sheet'!$C$38</f>
        <v>December 31, 2024</v>
      </c>
      <c r="L3" s="1789"/>
    </row>
    <row r="4" spans="1:12" ht="15" customHeight="1" thickBot="1">
      <c r="A4" s="1852" t="s">
        <v>4993</v>
      </c>
      <c r="B4" s="1851"/>
      <c r="C4" s="1831"/>
      <c r="D4" s="1831"/>
      <c r="E4" s="1847"/>
      <c r="F4" s="1852" t="s">
        <v>4923</v>
      </c>
      <c r="G4" s="1851"/>
      <c r="H4" s="1851"/>
      <c r="I4" s="1831"/>
      <c r="J4" s="1831"/>
      <c r="K4" s="1850"/>
      <c r="L4" s="1849"/>
    </row>
    <row r="5" spans="1:12" ht="15.75">
      <c r="A5" s="1848"/>
      <c r="B5" s="1796"/>
      <c r="C5" s="1770"/>
      <c r="D5" s="1770"/>
      <c r="E5" s="1789"/>
      <c r="F5" s="1848"/>
      <c r="G5" s="1796"/>
      <c r="H5" s="1796"/>
      <c r="I5" s="1770"/>
      <c r="J5" s="1770"/>
      <c r="K5" s="1770"/>
      <c r="L5" s="1787"/>
    </row>
    <row r="6" spans="1:12">
      <c r="A6" s="1788" t="s">
        <v>4992</v>
      </c>
      <c r="D6" s="1769" t="s">
        <v>4991</v>
      </c>
      <c r="E6" s="1787"/>
      <c r="F6" s="1788" t="s">
        <v>4990</v>
      </c>
      <c r="I6" s="1769" t="s">
        <v>4989</v>
      </c>
      <c r="L6" s="1787"/>
    </row>
    <row r="7" spans="1:12">
      <c r="A7" s="1788" t="s">
        <v>4988</v>
      </c>
      <c r="D7" s="1769" t="s">
        <v>4987</v>
      </c>
      <c r="E7" s="1787"/>
      <c r="F7" s="1788" t="s">
        <v>4930</v>
      </c>
      <c r="I7" s="1769" t="s">
        <v>4986</v>
      </c>
      <c r="L7" s="1787"/>
    </row>
    <row r="8" spans="1:12">
      <c r="A8" s="1788" t="s">
        <v>4985</v>
      </c>
      <c r="D8" s="1769" t="s">
        <v>4984</v>
      </c>
      <c r="E8" s="1787"/>
      <c r="F8" s="1788" t="s">
        <v>4983</v>
      </c>
      <c r="I8" s="1769" t="s">
        <v>4982</v>
      </c>
      <c r="L8" s="1787"/>
    </row>
    <row r="9" spans="1:12">
      <c r="A9" s="1788" t="s">
        <v>4981</v>
      </c>
      <c r="D9" s="1769" t="s">
        <v>4980</v>
      </c>
      <c r="E9" s="1787"/>
      <c r="F9" s="1788" t="s">
        <v>4979</v>
      </c>
      <c r="I9" s="1769" t="s">
        <v>4978</v>
      </c>
      <c r="L9" s="1787"/>
    </row>
    <row r="10" spans="1:12">
      <c r="A10" s="1788" t="s">
        <v>4977</v>
      </c>
      <c r="D10" s="1769" t="s">
        <v>4976</v>
      </c>
      <c r="E10" s="1787"/>
      <c r="F10" s="1788" t="s">
        <v>4975</v>
      </c>
      <c r="I10" s="1769" t="s">
        <v>4974</v>
      </c>
      <c r="L10" s="1787"/>
    </row>
    <row r="11" spans="1:12">
      <c r="A11" s="1788" t="s">
        <v>4973</v>
      </c>
      <c r="D11" s="1769" t="s">
        <v>4972</v>
      </c>
      <c r="E11" s="1787"/>
      <c r="F11" s="1788" t="s">
        <v>4971</v>
      </c>
      <c r="I11" s="1769" t="s">
        <v>4970</v>
      </c>
      <c r="L11" s="1787"/>
    </row>
    <row r="12" spans="1:12">
      <c r="A12" s="1788" t="s">
        <v>4969</v>
      </c>
      <c r="D12" s="1769" t="s">
        <v>4968</v>
      </c>
      <c r="E12" s="1787"/>
      <c r="F12" s="1788" t="s">
        <v>4967</v>
      </c>
      <c r="I12" s="1769" t="s">
        <v>4966</v>
      </c>
      <c r="L12" s="1787"/>
    </row>
    <row r="13" spans="1:12">
      <c r="A13" s="1788" t="s">
        <v>4965</v>
      </c>
      <c r="D13" s="1769" t="s">
        <v>4964</v>
      </c>
      <c r="E13" s="1787"/>
      <c r="F13" s="1788" t="s">
        <v>4963</v>
      </c>
      <c r="I13" s="1769" t="s">
        <v>4962</v>
      </c>
      <c r="L13" s="1787"/>
    </row>
    <row r="14" spans="1:12">
      <c r="A14" s="1788" t="s">
        <v>4961</v>
      </c>
      <c r="D14" s="1769" t="s">
        <v>4960</v>
      </c>
      <c r="E14" s="1787"/>
      <c r="F14" s="1788" t="s">
        <v>4959</v>
      </c>
      <c r="I14" s="1769" t="s">
        <v>4958</v>
      </c>
      <c r="L14" s="1787"/>
    </row>
    <row r="15" spans="1:12">
      <c r="A15" s="1788" t="s">
        <v>4957</v>
      </c>
      <c r="D15" s="1769" t="s">
        <v>4956</v>
      </c>
      <c r="E15" s="1787"/>
      <c r="F15" s="1788" t="s">
        <v>4955</v>
      </c>
      <c r="I15" s="1769" t="s">
        <v>4954</v>
      </c>
      <c r="L15" s="1787"/>
    </row>
    <row r="16" spans="1:12">
      <c r="A16" s="1788" t="s">
        <v>4953</v>
      </c>
      <c r="D16" s="1769" t="s">
        <v>4952</v>
      </c>
      <c r="E16" s="1787"/>
      <c r="F16" s="1788" t="s">
        <v>4951</v>
      </c>
      <c r="I16" s="1769" t="s">
        <v>4950</v>
      </c>
      <c r="L16" s="1787"/>
    </row>
    <row r="17" spans="1:13">
      <c r="A17" s="1788" t="s">
        <v>4949</v>
      </c>
      <c r="D17" s="1769" t="s">
        <v>4948</v>
      </c>
      <c r="E17" s="1787"/>
      <c r="F17" s="1788" t="s">
        <v>4947</v>
      </c>
      <c r="I17" s="1769" t="s">
        <v>4946</v>
      </c>
      <c r="L17" s="1787"/>
    </row>
    <row r="18" spans="1:13">
      <c r="A18" s="1788" t="s">
        <v>4945</v>
      </c>
      <c r="D18" s="1769" t="s">
        <v>4944</v>
      </c>
      <c r="E18" s="1787"/>
      <c r="F18" s="1788" t="s">
        <v>4943</v>
      </c>
      <c r="I18" s="1769" t="s">
        <v>4942</v>
      </c>
      <c r="L18" s="1787"/>
    </row>
    <row r="19" spans="1:13">
      <c r="A19" s="1788" t="s">
        <v>4941</v>
      </c>
      <c r="D19" s="1769" t="s">
        <v>4940</v>
      </c>
      <c r="E19" s="1787"/>
      <c r="F19" s="1788" t="s">
        <v>4939</v>
      </c>
      <c r="I19" s="1769" t="s">
        <v>4938</v>
      </c>
      <c r="L19" s="1787"/>
    </row>
    <row r="20" spans="1:13">
      <c r="A20" s="1788" t="s">
        <v>4937</v>
      </c>
      <c r="D20" s="1769" t="s">
        <v>4936</v>
      </c>
      <c r="E20" s="1787"/>
      <c r="F20" s="1788" t="s">
        <v>4935</v>
      </c>
      <c r="L20" s="1787"/>
    </row>
    <row r="21" spans="1:13">
      <c r="A21" s="1788" t="s">
        <v>4934</v>
      </c>
      <c r="D21" s="1769" t="s">
        <v>4933</v>
      </c>
      <c r="E21" s="1787"/>
      <c r="F21" s="1788" t="s">
        <v>4932</v>
      </c>
      <c r="L21" s="1787"/>
      <c r="M21" s="1906"/>
    </row>
    <row r="22" spans="1:13">
      <c r="A22" s="1788" t="s">
        <v>4931</v>
      </c>
      <c r="D22" s="1769" t="s">
        <v>4930</v>
      </c>
      <c r="E22" s="1787"/>
      <c r="F22" s="1788" t="s">
        <v>4929</v>
      </c>
      <c r="L22" s="1787"/>
      <c r="M22" s="1906"/>
    </row>
    <row r="23" spans="1:13" ht="15.75" thickBot="1">
      <c r="A23" s="1788"/>
      <c r="E23" s="1787"/>
      <c r="F23" s="1788"/>
      <c r="L23" s="1787"/>
      <c r="M23" s="1906"/>
    </row>
    <row r="24" spans="1:13" ht="15.75" thickBot="1">
      <c r="A24" s="1834"/>
      <c r="B24" s="1841"/>
      <c r="C24" s="1840"/>
      <c r="D24" s="1840"/>
      <c r="E24" s="1835"/>
      <c r="F24" s="1839" t="s">
        <v>4922</v>
      </c>
      <c r="G24" s="1835"/>
      <c r="H24" s="1838" t="s">
        <v>4921</v>
      </c>
      <c r="I24" s="1837" t="s">
        <v>4920</v>
      </c>
      <c r="J24" s="1847"/>
      <c r="K24" s="1835" t="s">
        <v>4919</v>
      </c>
      <c r="L24" s="1834"/>
      <c r="M24" s="1906"/>
    </row>
    <row r="25" spans="1:13">
      <c r="A25" s="1832" t="s">
        <v>1686</v>
      </c>
      <c r="B25" s="1846" t="s">
        <v>3503</v>
      </c>
      <c r="C25" s="1770" t="s">
        <v>1741</v>
      </c>
      <c r="D25" s="1770"/>
      <c r="E25" s="1789"/>
      <c r="F25" s="1790" t="s">
        <v>164</v>
      </c>
      <c r="G25" s="1789"/>
      <c r="H25" s="1833" t="s">
        <v>164</v>
      </c>
      <c r="I25" s="1789" t="s">
        <v>163</v>
      </c>
      <c r="J25" s="1789" t="s">
        <v>1795</v>
      </c>
      <c r="K25" s="1789" t="s">
        <v>4918</v>
      </c>
      <c r="L25" s="1832" t="s">
        <v>1686</v>
      </c>
      <c r="M25" s="1906"/>
    </row>
    <row r="26" spans="1:13" ht="15.75" thickBot="1">
      <c r="A26" s="1828" t="s">
        <v>1689</v>
      </c>
      <c r="B26" s="1822" t="s">
        <v>2935</v>
      </c>
      <c r="C26" s="1831" t="s">
        <v>2936</v>
      </c>
      <c r="D26" s="1831"/>
      <c r="E26" s="1829"/>
      <c r="F26" s="1830" t="s">
        <v>2937</v>
      </c>
      <c r="G26" s="1829"/>
      <c r="H26" s="1822" t="s">
        <v>2938</v>
      </c>
      <c r="I26" s="1828" t="s">
        <v>2268</v>
      </c>
      <c r="J26" s="1828" t="s">
        <v>2269</v>
      </c>
      <c r="K26" s="1828" t="s">
        <v>2270</v>
      </c>
      <c r="L26" s="1828" t="s">
        <v>1689</v>
      </c>
      <c r="M26" s="1906"/>
    </row>
    <row r="27" spans="1:13">
      <c r="A27" s="1825">
        <v>1</v>
      </c>
      <c r="B27" s="1787" t="s">
        <v>6125</v>
      </c>
      <c r="C27" s="1769" t="s">
        <v>5298</v>
      </c>
      <c r="E27" s="1787"/>
      <c r="F27" s="1827"/>
      <c r="G27" s="1826"/>
      <c r="H27" s="1824"/>
      <c r="I27" s="1787">
        <v>930.2</v>
      </c>
      <c r="J27" s="1824">
        <f>G27+H27</f>
        <v>0</v>
      </c>
      <c r="K27" s="1824"/>
      <c r="L27" s="1832">
        <v>1</v>
      </c>
      <c r="M27" s="1907">
        <f>J27-H27-G27</f>
        <v>0</v>
      </c>
    </row>
    <row r="28" spans="1:13">
      <c r="A28" s="1825">
        <v>2</v>
      </c>
      <c r="B28" s="1787" t="s">
        <v>6126</v>
      </c>
      <c r="C28" s="1769" t="s">
        <v>6127</v>
      </c>
      <c r="E28" s="1787"/>
      <c r="F28" s="1827"/>
      <c r="G28" s="1826"/>
      <c r="H28" s="1824">
        <v>5044772</v>
      </c>
      <c r="I28" s="1787">
        <v>930.2</v>
      </c>
      <c r="J28" s="1824">
        <f>G28+H28</f>
        <v>5044772</v>
      </c>
      <c r="K28" s="1824"/>
      <c r="L28" s="1832">
        <v>2</v>
      </c>
      <c r="M28" s="1906"/>
    </row>
    <row r="29" spans="1:13">
      <c r="A29" s="1825">
        <v>3</v>
      </c>
      <c r="B29" s="1787"/>
      <c r="E29" s="1787"/>
      <c r="F29" s="1827"/>
      <c r="G29" s="1826"/>
      <c r="H29" s="1824"/>
      <c r="I29" s="1787"/>
      <c r="J29" s="1824"/>
      <c r="K29" s="1824"/>
      <c r="L29" s="1832">
        <v>3</v>
      </c>
      <c r="M29" s="1906"/>
    </row>
    <row r="30" spans="1:13">
      <c r="A30" s="1825">
        <v>4</v>
      </c>
      <c r="B30" s="1787"/>
      <c r="C30" s="1769" t="s">
        <v>5299</v>
      </c>
      <c r="E30" s="1787"/>
      <c r="F30" s="1827"/>
      <c r="G30" s="1826"/>
      <c r="H30" s="1824"/>
      <c r="I30" s="1787"/>
      <c r="J30" s="1824"/>
      <c r="K30" s="1824"/>
      <c r="L30" s="1832">
        <v>4</v>
      </c>
      <c r="M30" s="1906"/>
    </row>
    <row r="31" spans="1:13">
      <c r="A31" s="1825">
        <v>5</v>
      </c>
      <c r="B31" s="1787"/>
      <c r="C31" s="1769" t="s">
        <v>5901</v>
      </c>
      <c r="E31" s="1787"/>
      <c r="F31" s="1827"/>
      <c r="G31" s="1826"/>
      <c r="H31" s="1824"/>
      <c r="I31" s="1787"/>
      <c r="J31" s="1824"/>
      <c r="K31" s="1824"/>
      <c r="L31" s="1832">
        <v>5</v>
      </c>
      <c r="M31" s="1906"/>
    </row>
    <row r="32" spans="1:13">
      <c r="A32" s="1825">
        <v>6</v>
      </c>
      <c r="B32" s="1787"/>
      <c r="C32" s="1769" t="s">
        <v>6301</v>
      </c>
      <c r="E32" s="1787"/>
      <c r="F32" s="1827"/>
      <c r="G32" s="1826"/>
      <c r="H32" s="1824"/>
      <c r="I32" s="1787"/>
      <c r="J32" s="1824"/>
      <c r="K32" s="1824"/>
      <c r="L32" s="1832">
        <v>6</v>
      </c>
      <c r="M32" s="1906"/>
    </row>
    <row r="33" spans="1:13">
      <c r="A33" s="1825">
        <v>7</v>
      </c>
      <c r="B33" s="1787"/>
      <c r="E33" s="1787"/>
      <c r="F33" s="1827"/>
      <c r="G33" s="1826"/>
      <c r="H33" s="1824"/>
      <c r="I33" s="1787"/>
      <c r="J33" s="1824"/>
      <c r="K33" s="1824"/>
      <c r="L33" s="1832">
        <v>7</v>
      </c>
      <c r="M33" s="1906"/>
    </row>
    <row r="34" spans="1:13">
      <c r="A34" s="1825">
        <v>8</v>
      </c>
      <c r="B34" s="1787"/>
      <c r="E34" s="1787"/>
      <c r="F34" s="1827"/>
      <c r="G34" s="1826"/>
      <c r="H34" s="1824"/>
      <c r="I34" s="1787"/>
      <c r="J34" s="1824"/>
      <c r="K34" s="1824"/>
      <c r="L34" s="1832">
        <v>8</v>
      </c>
      <c r="M34" s="1906"/>
    </row>
    <row r="35" spans="1:13">
      <c r="A35" s="1825">
        <v>9</v>
      </c>
      <c r="B35" s="1787"/>
      <c r="E35" s="1787"/>
      <c r="F35" s="1827"/>
      <c r="G35" s="1826"/>
      <c r="H35" s="1824"/>
      <c r="I35" s="1787"/>
      <c r="J35" s="1824"/>
      <c r="K35" s="1824"/>
      <c r="L35" s="1832">
        <v>9</v>
      </c>
      <c r="M35" s="1906"/>
    </row>
    <row r="36" spans="1:13">
      <c r="A36" s="1825">
        <v>10</v>
      </c>
      <c r="B36" s="1787"/>
      <c r="E36" s="1787"/>
      <c r="F36" s="1827"/>
      <c r="G36" s="1826"/>
      <c r="H36" s="1824"/>
      <c r="I36" s="1787"/>
      <c r="J36" s="1824"/>
      <c r="K36" s="1824"/>
      <c r="L36" s="1832">
        <v>10</v>
      </c>
      <c r="M36" s="1906"/>
    </row>
    <row r="37" spans="1:13">
      <c r="A37" s="1825">
        <v>11</v>
      </c>
      <c r="B37" s="1787"/>
      <c r="E37" s="1787"/>
      <c r="F37" s="1827"/>
      <c r="G37" s="1826"/>
      <c r="H37" s="1824"/>
      <c r="I37" s="1787"/>
      <c r="J37" s="1824"/>
      <c r="K37" s="1824"/>
      <c r="L37" s="1832">
        <v>11</v>
      </c>
      <c r="M37" s="1906"/>
    </row>
    <row r="38" spans="1:13">
      <c r="A38" s="1823">
        <v>12</v>
      </c>
      <c r="B38" s="1787"/>
      <c r="E38" s="1787"/>
      <c r="F38" s="1788"/>
      <c r="G38" s="1824"/>
      <c r="H38" s="1824"/>
      <c r="I38" s="1787"/>
      <c r="J38" s="1824"/>
      <c r="K38" s="1824"/>
      <c r="L38" s="1832">
        <v>12</v>
      </c>
      <c r="M38" s="1906"/>
    </row>
    <row r="39" spans="1:13">
      <c r="A39" s="1823">
        <v>13</v>
      </c>
      <c r="B39" s="1787"/>
      <c r="E39" s="1787"/>
      <c r="F39" s="1788"/>
      <c r="G39" s="1824"/>
      <c r="H39" s="1824"/>
      <c r="I39" s="1787"/>
      <c r="J39" s="1824"/>
      <c r="K39" s="1824"/>
      <c r="L39" s="1832">
        <v>13</v>
      </c>
      <c r="M39" s="1906"/>
    </row>
    <row r="40" spans="1:13">
      <c r="A40" s="1823">
        <v>14</v>
      </c>
      <c r="B40" s="1787"/>
      <c r="E40" s="1787"/>
      <c r="F40" s="1788"/>
      <c r="G40" s="1824"/>
      <c r="H40" s="1824"/>
      <c r="I40" s="1787"/>
      <c r="J40" s="1824"/>
      <c r="K40" s="1824"/>
      <c r="L40" s="1832">
        <v>14</v>
      </c>
      <c r="M40" s="1906"/>
    </row>
    <row r="41" spans="1:13">
      <c r="A41" s="1823">
        <v>15</v>
      </c>
      <c r="B41" s="1787"/>
      <c r="E41" s="1787"/>
      <c r="F41" s="1788"/>
      <c r="G41" s="1824"/>
      <c r="H41" s="1824"/>
      <c r="I41" s="1787"/>
      <c r="J41" s="1824"/>
      <c r="K41" s="1824"/>
      <c r="L41" s="1832">
        <v>15</v>
      </c>
      <c r="M41" s="1906"/>
    </row>
    <row r="42" spans="1:13">
      <c r="A42" s="1823">
        <v>16</v>
      </c>
      <c r="B42" s="1787"/>
      <c r="E42" s="1787"/>
      <c r="F42" s="1788"/>
      <c r="G42" s="1824"/>
      <c r="H42" s="1824"/>
      <c r="I42" s="1787"/>
      <c r="J42" s="1824"/>
      <c r="K42" s="1824"/>
      <c r="L42" s="1832">
        <v>16</v>
      </c>
      <c r="M42" s="1906"/>
    </row>
    <row r="43" spans="1:13">
      <c r="A43" s="1823">
        <v>17</v>
      </c>
      <c r="B43" s="1787"/>
      <c r="E43" s="1787"/>
      <c r="F43" s="1788"/>
      <c r="G43" s="1824"/>
      <c r="H43" s="1824"/>
      <c r="I43" s="1787"/>
      <c r="J43" s="1824"/>
      <c r="K43" s="1824"/>
      <c r="L43" s="1832">
        <v>17</v>
      </c>
      <c r="M43" s="1906"/>
    </row>
    <row r="44" spans="1:13">
      <c r="A44" s="1823">
        <v>18</v>
      </c>
      <c r="B44" s="1787"/>
      <c r="E44" s="1787"/>
      <c r="F44" s="1788"/>
      <c r="G44" s="1824"/>
      <c r="H44" s="1824"/>
      <c r="I44" s="1787"/>
      <c r="J44" s="1824"/>
      <c r="K44" s="1824"/>
      <c r="L44" s="1832">
        <v>18</v>
      </c>
      <c r="M44" s="1906"/>
    </row>
    <row r="45" spans="1:13">
      <c r="A45" s="1823">
        <v>19</v>
      </c>
      <c r="B45" s="1787"/>
      <c r="E45" s="1787"/>
      <c r="F45" s="1788"/>
      <c r="G45" s="1824"/>
      <c r="H45" s="1824"/>
      <c r="I45" s="1787"/>
      <c r="J45" s="1824"/>
      <c r="K45" s="1824"/>
      <c r="L45" s="1832">
        <v>19</v>
      </c>
      <c r="M45" s="1906"/>
    </row>
    <row r="46" spans="1:13">
      <c r="A46" s="1823">
        <v>20</v>
      </c>
      <c r="B46" s="1787"/>
      <c r="E46" s="1787"/>
      <c r="F46" s="1788"/>
      <c r="G46" s="1824"/>
      <c r="H46" s="1824"/>
      <c r="I46" s="1787"/>
      <c r="J46" s="1824"/>
      <c r="K46" s="1824"/>
      <c r="L46" s="1832">
        <v>20</v>
      </c>
      <c r="M46" s="1906"/>
    </row>
    <row r="47" spans="1:13">
      <c r="A47" s="1823">
        <v>21</v>
      </c>
      <c r="B47" s="1787"/>
      <c r="E47" s="1787"/>
      <c r="F47" s="1788"/>
      <c r="G47" s="1824"/>
      <c r="H47" s="1824"/>
      <c r="I47" s="1787"/>
      <c r="J47" s="1824"/>
      <c r="K47" s="1824"/>
      <c r="L47" s="1832">
        <v>21</v>
      </c>
      <c r="M47" s="1906"/>
    </row>
    <row r="48" spans="1:13">
      <c r="A48" s="1823">
        <v>22</v>
      </c>
      <c r="B48" s="1787"/>
      <c r="E48" s="1787"/>
      <c r="F48" s="1788"/>
      <c r="G48" s="1824"/>
      <c r="H48" s="1824"/>
      <c r="I48" s="1787"/>
      <c r="J48" s="1824"/>
      <c r="K48" s="1824"/>
      <c r="L48" s="1832">
        <v>22</v>
      </c>
      <c r="M48" s="1906"/>
    </row>
    <row r="49" spans="1:13">
      <c r="A49" s="1823">
        <v>23</v>
      </c>
      <c r="B49" s="1787"/>
      <c r="E49" s="1787"/>
      <c r="F49" s="1788"/>
      <c r="G49" s="1824"/>
      <c r="H49" s="1824"/>
      <c r="I49" s="1787"/>
      <c r="J49" s="1824"/>
      <c r="K49" s="1824"/>
      <c r="L49" s="1832">
        <v>23</v>
      </c>
      <c r="M49" s="1906"/>
    </row>
    <row r="50" spans="1:13">
      <c r="A50" s="1823">
        <v>24</v>
      </c>
      <c r="B50" s="1787"/>
      <c r="E50" s="1787"/>
      <c r="F50" s="1788"/>
      <c r="G50" s="1824"/>
      <c r="H50" s="1824"/>
      <c r="I50" s="1787"/>
      <c r="J50" s="1824"/>
      <c r="K50" s="1824"/>
      <c r="L50" s="1832">
        <v>24</v>
      </c>
      <c r="M50" s="1906"/>
    </row>
    <row r="51" spans="1:13">
      <c r="A51" s="1823">
        <v>25</v>
      </c>
      <c r="B51" s="1787"/>
      <c r="E51" s="1787"/>
      <c r="F51" s="1788"/>
      <c r="G51" s="1824"/>
      <c r="H51" s="1824"/>
      <c r="I51" s="1787"/>
      <c r="J51" s="1824"/>
      <c r="K51" s="1824"/>
      <c r="L51" s="1832">
        <v>25</v>
      </c>
      <c r="M51" s="1906"/>
    </row>
    <row r="52" spans="1:13">
      <c r="A52" s="1823">
        <v>26</v>
      </c>
      <c r="B52" s="1787"/>
      <c r="E52" s="1787"/>
      <c r="F52" s="1788"/>
      <c r="G52" s="1824"/>
      <c r="H52" s="1824"/>
      <c r="I52" s="1787"/>
      <c r="J52" s="1824"/>
      <c r="K52" s="1824"/>
      <c r="L52" s="1832">
        <v>26</v>
      </c>
      <c r="M52" s="1906"/>
    </row>
    <row r="53" spans="1:13">
      <c r="A53" s="1823">
        <v>27</v>
      </c>
      <c r="B53" s="1787"/>
      <c r="E53" s="1787"/>
      <c r="F53" s="1788"/>
      <c r="G53" s="1824"/>
      <c r="H53" s="1824"/>
      <c r="I53" s="1787"/>
      <c r="J53" s="1824"/>
      <c r="K53" s="1824"/>
      <c r="L53" s="1832">
        <v>27</v>
      </c>
      <c r="M53" s="1906"/>
    </row>
    <row r="54" spans="1:13">
      <c r="A54" s="1823">
        <v>28</v>
      </c>
      <c r="B54" s="1787"/>
      <c r="E54" s="1787"/>
      <c r="F54" s="1788"/>
      <c r="G54" s="1824"/>
      <c r="H54" s="1824"/>
      <c r="I54" s="1787"/>
      <c r="J54" s="1824"/>
      <c r="K54" s="1824"/>
      <c r="L54" s="1832">
        <v>28</v>
      </c>
      <c r="M54" s="1906"/>
    </row>
    <row r="55" spans="1:13">
      <c r="A55" s="1823">
        <v>29</v>
      </c>
      <c r="B55" s="1787"/>
      <c r="E55" s="1787"/>
      <c r="F55" s="1788"/>
      <c r="G55" s="1824"/>
      <c r="H55" s="1824"/>
      <c r="I55" s="1787"/>
      <c r="J55" s="1824"/>
      <c r="K55" s="1824"/>
      <c r="L55" s="1832">
        <v>29</v>
      </c>
      <c r="M55" s="1906"/>
    </row>
    <row r="56" spans="1:13">
      <c r="A56" s="1823">
        <v>30</v>
      </c>
      <c r="B56" s="1787"/>
      <c r="E56" s="1787"/>
      <c r="F56" s="1788"/>
      <c r="G56" s="1824"/>
      <c r="H56" s="1824"/>
      <c r="I56" s="1787"/>
      <c r="J56" s="1824"/>
      <c r="K56" s="1824"/>
      <c r="L56" s="1832">
        <v>30</v>
      </c>
      <c r="M56" s="1906"/>
    </row>
    <row r="57" spans="1:13">
      <c r="A57" s="1823">
        <v>31</v>
      </c>
      <c r="B57" s="1787"/>
      <c r="E57" s="1787"/>
      <c r="F57" s="1788"/>
      <c r="G57" s="1824"/>
      <c r="H57" s="1824"/>
      <c r="I57" s="1787"/>
      <c r="J57" s="1824"/>
      <c r="K57" s="1824"/>
      <c r="L57" s="1832">
        <v>31</v>
      </c>
      <c r="M57" s="1906"/>
    </row>
    <row r="58" spans="1:13">
      <c r="A58" s="1823">
        <v>32</v>
      </c>
      <c r="B58" s="1787"/>
      <c r="E58" s="1787"/>
      <c r="F58" s="1788"/>
      <c r="G58" s="1824"/>
      <c r="H58" s="1824"/>
      <c r="I58" s="1787"/>
      <c r="J58" s="1824"/>
      <c r="K58" s="1824"/>
      <c r="L58" s="1832">
        <v>32</v>
      </c>
      <c r="M58" s="1906"/>
    </row>
    <row r="59" spans="1:13">
      <c r="A59" s="1823">
        <v>33</v>
      </c>
      <c r="B59" s="1787"/>
      <c r="E59" s="1787"/>
      <c r="F59" s="1788"/>
      <c r="G59" s="1824"/>
      <c r="H59" s="1824"/>
      <c r="I59" s="1787"/>
      <c r="J59" s="1824"/>
      <c r="K59" s="1824"/>
      <c r="L59" s="1832">
        <v>33</v>
      </c>
      <c r="M59" s="1906"/>
    </row>
    <row r="60" spans="1:13">
      <c r="A60" s="1823">
        <v>34</v>
      </c>
      <c r="B60" s="1787"/>
      <c r="E60" s="1787"/>
      <c r="F60" s="1788"/>
      <c r="G60" s="1824"/>
      <c r="H60" s="1824"/>
      <c r="I60" s="1787"/>
      <c r="J60" s="1824"/>
      <c r="K60" s="1824"/>
      <c r="L60" s="1832">
        <v>34</v>
      </c>
      <c r="M60" s="1906"/>
    </row>
    <row r="61" spans="1:13">
      <c r="A61" s="1823">
        <v>35</v>
      </c>
      <c r="B61" s="1787"/>
      <c r="E61" s="1787"/>
      <c r="F61" s="1788"/>
      <c r="G61" s="1824"/>
      <c r="H61" s="1824"/>
      <c r="I61" s="1787"/>
      <c r="J61" s="1824"/>
      <c r="K61" s="1824"/>
      <c r="L61" s="1832">
        <v>35</v>
      </c>
      <c r="M61" s="1906"/>
    </row>
    <row r="62" spans="1:13">
      <c r="A62" s="1823">
        <v>36</v>
      </c>
      <c r="B62" s="1787"/>
      <c r="E62" s="1787"/>
      <c r="F62" s="1788"/>
      <c r="G62" s="1824"/>
      <c r="H62" s="1824"/>
      <c r="I62" s="1787"/>
      <c r="J62" s="1824"/>
      <c r="K62" s="1824"/>
      <c r="L62" s="1832">
        <v>36</v>
      </c>
      <c r="M62" s="1906"/>
    </row>
    <row r="63" spans="1:13">
      <c r="A63" s="1823">
        <v>37</v>
      </c>
      <c r="B63" s="1787"/>
      <c r="E63" s="1787"/>
      <c r="F63" s="1788"/>
      <c r="G63" s="1824"/>
      <c r="H63" s="1824"/>
      <c r="I63" s="1787"/>
      <c r="J63" s="1824"/>
      <c r="K63" s="1824"/>
      <c r="L63" s="1832">
        <v>37</v>
      </c>
      <c r="M63" s="1906"/>
    </row>
    <row r="64" spans="1:13" ht="15.75" thickBot="1">
      <c r="A64" s="1818">
        <v>38</v>
      </c>
      <c r="B64" s="1822" t="s">
        <v>2253</v>
      </c>
      <c r="C64" s="1773"/>
      <c r="D64" s="1773"/>
      <c r="E64" s="1820"/>
      <c r="F64" s="1821"/>
      <c r="G64" s="1819">
        <f>SUM(G27:G63)</f>
        <v>0</v>
      </c>
      <c r="H64" s="1819">
        <f>SUM(H27:H63)</f>
        <v>5044772</v>
      </c>
      <c r="I64" s="1820"/>
      <c r="J64" s="1819">
        <f>SUM(J27:J63)</f>
        <v>5044772</v>
      </c>
      <c r="K64" s="1819">
        <f>SUM(K27:K63)</f>
        <v>0</v>
      </c>
      <c r="L64" s="1828">
        <v>38</v>
      </c>
      <c r="M64" s="1906"/>
    </row>
    <row r="65" spans="1:13">
      <c r="A65" s="1769" t="s">
        <v>4501</v>
      </c>
      <c r="F65" s="1769" t="s">
        <v>4501</v>
      </c>
      <c r="H65" s="1770"/>
      <c r="M65" s="1906"/>
    </row>
    <row r="66" spans="1:13">
      <c r="A66" s="1770" t="s">
        <v>4928</v>
      </c>
      <c r="B66" s="1770"/>
      <c r="C66" s="1770"/>
      <c r="D66" s="1770"/>
      <c r="E66" s="1770"/>
      <c r="F66" s="1770" t="s">
        <v>4927</v>
      </c>
      <c r="G66" s="1770"/>
      <c r="H66" s="1770"/>
      <c r="I66" s="1770"/>
      <c r="J66" s="1770"/>
      <c r="K66" s="1770"/>
      <c r="L66" s="1770"/>
      <c r="M66" s="1906"/>
    </row>
    <row r="67" spans="1:13" ht="15.75">
      <c r="A67" s="1796" t="s">
        <v>401</v>
      </c>
      <c r="B67" s="1770"/>
      <c r="C67" s="1770"/>
      <c r="D67" s="1770"/>
      <c r="E67" s="1770"/>
      <c r="M67" s="1906"/>
    </row>
    <row r="68" spans="1:13">
      <c r="M68" s="1906"/>
    </row>
    <row r="69" spans="1:13" ht="16.5" thickBot="1">
      <c r="A69" s="1795" t="str">
        <f>'Data Sheet'!$C$25</f>
        <v xml:space="preserve">Niagara Mohawk Power Corporation </v>
      </c>
      <c r="D69" s="1845" t="str">
        <f>'Data Sheet'!$C$40</f>
        <v>April 30, 2025</v>
      </c>
      <c r="E69" s="1769" t="str">
        <f>'Data Sheet'!$C$38</f>
        <v>December 31, 2024</v>
      </c>
      <c r="F69" s="1795" t="str">
        <f>'Data Sheet'!$C$25</f>
        <v xml:space="preserve">Niagara Mohawk Power Corporation </v>
      </c>
      <c r="J69" s="1845" t="str">
        <f>'Data Sheet'!$C$40</f>
        <v>April 30, 2025</v>
      </c>
      <c r="K69" s="1769" t="str">
        <f>'Data Sheet'!$C$38</f>
        <v>December 31, 2024</v>
      </c>
      <c r="M69" s="1906"/>
    </row>
    <row r="70" spans="1:13" ht="15.75">
      <c r="A70" s="1793"/>
      <c r="B70" s="1844" t="s">
        <v>4924</v>
      </c>
      <c r="C70" s="1844"/>
      <c r="D70" s="1840"/>
      <c r="E70" s="1835"/>
      <c r="F70" s="2437"/>
      <c r="G70" s="1844" t="s">
        <v>4923</v>
      </c>
      <c r="H70" s="1844"/>
      <c r="I70" s="1844"/>
      <c r="J70" s="1840"/>
      <c r="K70" s="1840"/>
      <c r="L70" s="1835"/>
      <c r="M70" s="1906"/>
    </row>
    <row r="71" spans="1:13" ht="15.75" thickBot="1">
      <c r="A71" s="1842"/>
      <c r="B71" s="1773"/>
      <c r="C71" s="1773"/>
      <c r="D71" s="1843"/>
      <c r="E71" s="1820"/>
      <c r="F71" s="1842"/>
      <c r="G71" s="1773"/>
      <c r="H71" s="1773"/>
      <c r="I71" s="1773"/>
      <c r="J71" s="1773"/>
      <c r="K71" s="1773"/>
      <c r="L71" s="1820"/>
      <c r="M71" s="1906"/>
    </row>
    <row r="72" spans="1:13" ht="15.75" thickBot="1">
      <c r="A72" s="1834"/>
      <c r="B72" s="1841" t="s">
        <v>3503</v>
      </c>
      <c r="C72" s="1840" t="s">
        <v>1741</v>
      </c>
      <c r="D72" s="1840"/>
      <c r="E72" s="1835"/>
      <c r="F72" s="1839" t="s">
        <v>4922</v>
      </c>
      <c r="G72" s="1835"/>
      <c r="H72" s="1838" t="s">
        <v>4921</v>
      </c>
      <c r="I72" s="1837" t="s">
        <v>4920</v>
      </c>
      <c r="J72" s="1836"/>
      <c r="K72" s="1835" t="s">
        <v>4919</v>
      </c>
      <c r="L72" s="1834"/>
      <c r="M72" s="1906"/>
    </row>
    <row r="73" spans="1:13">
      <c r="A73" s="1832" t="s">
        <v>1686</v>
      </c>
      <c r="B73" s="1787"/>
      <c r="E73" s="1787"/>
      <c r="F73" s="1790" t="s">
        <v>164</v>
      </c>
      <c r="G73" s="1789"/>
      <c r="H73" s="1833" t="s">
        <v>164</v>
      </c>
      <c r="I73" s="1789" t="s">
        <v>163</v>
      </c>
      <c r="J73" s="1789" t="s">
        <v>1795</v>
      </c>
      <c r="K73" s="1789" t="s">
        <v>4918</v>
      </c>
      <c r="L73" s="1832" t="s">
        <v>1686</v>
      </c>
      <c r="M73" s="1906"/>
    </row>
    <row r="74" spans="1:13" ht="15.75" thickBot="1">
      <c r="A74" s="1828" t="s">
        <v>1689</v>
      </c>
      <c r="B74" s="1822" t="s">
        <v>2935</v>
      </c>
      <c r="C74" s="1831" t="s">
        <v>2936</v>
      </c>
      <c r="D74" s="1831"/>
      <c r="E74" s="1829"/>
      <c r="F74" s="1830" t="s">
        <v>2937</v>
      </c>
      <c r="G74" s="1829"/>
      <c r="H74" s="1822" t="s">
        <v>2938</v>
      </c>
      <c r="I74" s="1828" t="s">
        <v>2268</v>
      </c>
      <c r="J74" s="1828" t="s">
        <v>2269</v>
      </c>
      <c r="K74" s="1828" t="s">
        <v>2270</v>
      </c>
      <c r="L74" s="1828" t="s">
        <v>1689</v>
      </c>
      <c r="M74" s="1906"/>
    </row>
    <row r="75" spans="1:13">
      <c r="A75" s="1825">
        <v>1</v>
      </c>
      <c r="B75" s="1787"/>
      <c r="E75" s="1787"/>
      <c r="F75" s="1827"/>
      <c r="G75" s="1826"/>
      <c r="H75" s="1824"/>
      <c r="I75" s="1787"/>
      <c r="J75" s="1824">
        <f t="shared" ref="J75:J106" si="0">G75+H75</f>
        <v>0</v>
      </c>
      <c r="K75" s="1824"/>
      <c r="L75" s="1825">
        <v>1</v>
      </c>
      <c r="M75" s="1906"/>
    </row>
    <row r="76" spans="1:13">
      <c r="A76" s="1825">
        <v>2</v>
      </c>
      <c r="B76" s="1787"/>
      <c r="E76" s="1787"/>
      <c r="F76" s="1827"/>
      <c r="G76" s="1826"/>
      <c r="H76" s="1824"/>
      <c r="I76" s="1787"/>
      <c r="J76" s="1824">
        <f t="shared" si="0"/>
        <v>0</v>
      </c>
      <c r="K76" s="1824"/>
      <c r="L76" s="1825">
        <v>2</v>
      </c>
      <c r="M76" s="1906"/>
    </row>
    <row r="77" spans="1:13">
      <c r="A77" s="1825">
        <v>3</v>
      </c>
      <c r="B77" s="1787"/>
      <c r="E77" s="1787"/>
      <c r="F77" s="1827"/>
      <c r="G77" s="1826"/>
      <c r="H77" s="1824"/>
      <c r="I77" s="1787"/>
      <c r="J77" s="1824">
        <f t="shared" si="0"/>
        <v>0</v>
      </c>
      <c r="K77" s="1824"/>
      <c r="L77" s="1825">
        <v>3</v>
      </c>
      <c r="M77" s="1906"/>
    </row>
    <row r="78" spans="1:13">
      <c r="A78" s="1825">
        <v>4</v>
      </c>
      <c r="B78" s="1787"/>
      <c r="E78" s="1787"/>
      <c r="F78" s="1827"/>
      <c r="G78" s="1826"/>
      <c r="H78" s="1824"/>
      <c r="I78" s="1787"/>
      <c r="J78" s="1824">
        <f t="shared" si="0"/>
        <v>0</v>
      </c>
      <c r="K78" s="1824"/>
      <c r="L78" s="1825">
        <v>4</v>
      </c>
      <c r="M78" s="1906"/>
    </row>
    <row r="79" spans="1:13">
      <c r="A79" s="1825">
        <v>5</v>
      </c>
      <c r="B79" s="1787"/>
      <c r="E79" s="1787"/>
      <c r="F79" s="1827"/>
      <c r="G79" s="1826"/>
      <c r="H79" s="1824"/>
      <c r="I79" s="1787"/>
      <c r="J79" s="1824">
        <f t="shared" si="0"/>
        <v>0</v>
      </c>
      <c r="K79" s="1824"/>
      <c r="L79" s="1825">
        <v>5</v>
      </c>
      <c r="M79" s="1906"/>
    </row>
    <row r="80" spans="1:13">
      <c r="A80" s="1825">
        <v>6</v>
      </c>
      <c r="B80" s="1787"/>
      <c r="E80" s="1787"/>
      <c r="F80" s="1827"/>
      <c r="G80" s="1826"/>
      <c r="H80" s="1824"/>
      <c r="I80" s="1787"/>
      <c r="J80" s="1824">
        <f t="shared" si="0"/>
        <v>0</v>
      </c>
      <c r="K80" s="1824"/>
      <c r="L80" s="1825">
        <v>6</v>
      </c>
      <c r="M80" s="1906"/>
    </row>
    <row r="81" spans="1:13">
      <c r="A81" s="1825">
        <v>7</v>
      </c>
      <c r="B81" s="1787"/>
      <c r="E81" s="1787"/>
      <c r="F81" s="1827"/>
      <c r="G81" s="1826"/>
      <c r="H81" s="1824"/>
      <c r="I81" s="1787"/>
      <c r="J81" s="1824">
        <f t="shared" si="0"/>
        <v>0</v>
      </c>
      <c r="K81" s="1824"/>
      <c r="L81" s="1825">
        <v>7</v>
      </c>
      <c r="M81" s="1906"/>
    </row>
    <row r="82" spans="1:13">
      <c r="A82" s="1825">
        <v>8</v>
      </c>
      <c r="B82" s="1787"/>
      <c r="E82" s="1787"/>
      <c r="F82" s="1827"/>
      <c r="G82" s="1826"/>
      <c r="H82" s="1824"/>
      <c r="I82" s="1787"/>
      <c r="J82" s="1824">
        <f t="shared" si="0"/>
        <v>0</v>
      </c>
      <c r="K82" s="1824"/>
      <c r="L82" s="1825">
        <v>8</v>
      </c>
      <c r="M82" s="1906"/>
    </row>
    <row r="83" spans="1:13">
      <c r="A83" s="1825">
        <v>9</v>
      </c>
      <c r="B83" s="1787"/>
      <c r="E83" s="1787"/>
      <c r="F83" s="1827"/>
      <c r="G83" s="1826"/>
      <c r="H83" s="1824"/>
      <c r="I83" s="1787"/>
      <c r="J83" s="1824">
        <f t="shared" si="0"/>
        <v>0</v>
      </c>
      <c r="K83" s="1824"/>
      <c r="L83" s="1825">
        <v>9</v>
      </c>
      <c r="M83" s="1906"/>
    </row>
    <row r="84" spans="1:13">
      <c r="A84" s="1825">
        <v>10</v>
      </c>
      <c r="B84" s="1787"/>
      <c r="E84" s="1787"/>
      <c r="F84" s="1827"/>
      <c r="G84" s="1826"/>
      <c r="H84" s="1824"/>
      <c r="I84" s="1787"/>
      <c r="J84" s="1824">
        <f t="shared" si="0"/>
        <v>0</v>
      </c>
      <c r="K84" s="1824"/>
      <c r="L84" s="1825">
        <v>10</v>
      </c>
      <c r="M84" s="1906"/>
    </row>
    <row r="85" spans="1:13">
      <c r="A85" s="1825">
        <v>11</v>
      </c>
      <c r="B85" s="1787"/>
      <c r="E85" s="1787"/>
      <c r="F85" s="1827"/>
      <c r="G85" s="1826"/>
      <c r="H85" s="1824"/>
      <c r="I85" s="1787"/>
      <c r="J85" s="1824">
        <f t="shared" si="0"/>
        <v>0</v>
      </c>
      <c r="K85" s="1824"/>
      <c r="L85" s="1825">
        <v>11</v>
      </c>
      <c r="M85" s="1906"/>
    </row>
    <row r="86" spans="1:13">
      <c r="A86" s="1823">
        <v>12</v>
      </c>
      <c r="B86" s="1787"/>
      <c r="E86" s="1787"/>
      <c r="F86" s="1788"/>
      <c r="G86" s="1824"/>
      <c r="H86" s="1824"/>
      <c r="I86" s="1787"/>
      <c r="J86" s="1824">
        <f t="shared" si="0"/>
        <v>0</v>
      </c>
      <c r="K86" s="1824"/>
      <c r="L86" s="1823">
        <v>12</v>
      </c>
      <c r="M86" s="1906"/>
    </row>
    <row r="87" spans="1:13">
      <c r="A87" s="1823">
        <v>13</v>
      </c>
      <c r="B87" s="1787"/>
      <c r="E87" s="1787"/>
      <c r="F87" s="1788"/>
      <c r="G87" s="1824"/>
      <c r="H87" s="1824"/>
      <c r="I87" s="1787"/>
      <c r="J87" s="1824">
        <f t="shared" si="0"/>
        <v>0</v>
      </c>
      <c r="K87" s="1824"/>
      <c r="L87" s="1823">
        <v>13</v>
      </c>
      <c r="M87" s="1906"/>
    </row>
    <row r="88" spans="1:13">
      <c r="A88" s="1823">
        <v>14</v>
      </c>
      <c r="B88" s="1787"/>
      <c r="E88" s="1787"/>
      <c r="F88" s="1788"/>
      <c r="G88" s="1824"/>
      <c r="H88" s="1824"/>
      <c r="I88" s="1787"/>
      <c r="J88" s="1824">
        <f t="shared" si="0"/>
        <v>0</v>
      </c>
      <c r="K88" s="1824"/>
      <c r="L88" s="1823">
        <v>14</v>
      </c>
      <c r="M88" s="1906"/>
    </row>
    <row r="89" spans="1:13">
      <c r="A89" s="1823">
        <v>15</v>
      </c>
      <c r="B89" s="1787"/>
      <c r="E89" s="1787"/>
      <c r="F89" s="1788"/>
      <c r="G89" s="1824"/>
      <c r="H89" s="1824"/>
      <c r="I89" s="1787"/>
      <c r="J89" s="1824">
        <f t="shared" si="0"/>
        <v>0</v>
      </c>
      <c r="K89" s="1824"/>
      <c r="L89" s="1823">
        <v>15</v>
      </c>
      <c r="M89" s="1906"/>
    </row>
    <row r="90" spans="1:13">
      <c r="A90" s="1823">
        <v>16</v>
      </c>
      <c r="B90" s="1787"/>
      <c r="E90" s="1787"/>
      <c r="F90" s="1788"/>
      <c r="G90" s="1824"/>
      <c r="H90" s="1824"/>
      <c r="I90" s="1787"/>
      <c r="J90" s="1824">
        <f t="shared" si="0"/>
        <v>0</v>
      </c>
      <c r="K90" s="1824"/>
      <c r="L90" s="1823">
        <v>16</v>
      </c>
      <c r="M90" s="1906"/>
    </row>
    <row r="91" spans="1:13">
      <c r="A91" s="1823">
        <v>17</v>
      </c>
      <c r="B91" s="1787"/>
      <c r="E91" s="1787"/>
      <c r="F91" s="1788"/>
      <c r="G91" s="1824"/>
      <c r="H91" s="1824"/>
      <c r="I91" s="1787"/>
      <c r="J91" s="1824">
        <f t="shared" si="0"/>
        <v>0</v>
      </c>
      <c r="K91" s="1824"/>
      <c r="L91" s="1823">
        <v>17</v>
      </c>
      <c r="M91" s="1906"/>
    </row>
    <row r="92" spans="1:13">
      <c r="A92" s="1823">
        <v>18</v>
      </c>
      <c r="B92" s="1787"/>
      <c r="E92" s="1787"/>
      <c r="F92" s="1788"/>
      <c r="G92" s="1824"/>
      <c r="H92" s="1824"/>
      <c r="I92" s="1787"/>
      <c r="J92" s="1824">
        <f t="shared" si="0"/>
        <v>0</v>
      </c>
      <c r="K92" s="1824"/>
      <c r="L92" s="1823">
        <v>18</v>
      </c>
      <c r="M92" s="1906"/>
    </row>
    <row r="93" spans="1:13">
      <c r="A93" s="1823">
        <v>19</v>
      </c>
      <c r="B93" s="1787"/>
      <c r="E93" s="1787"/>
      <c r="F93" s="1788"/>
      <c r="G93" s="1824"/>
      <c r="H93" s="1824"/>
      <c r="I93" s="1787"/>
      <c r="J93" s="1824">
        <f t="shared" si="0"/>
        <v>0</v>
      </c>
      <c r="K93" s="1824"/>
      <c r="L93" s="1823">
        <v>19</v>
      </c>
      <c r="M93" s="1906"/>
    </row>
    <row r="94" spans="1:13">
      <c r="A94" s="1823">
        <v>20</v>
      </c>
      <c r="B94" s="1787"/>
      <c r="E94" s="1787"/>
      <c r="F94" s="1788"/>
      <c r="G94" s="1824"/>
      <c r="H94" s="1824"/>
      <c r="I94" s="1787"/>
      <c r="J94" s="1824">
        <f t="shared" si="0"/>
        <v>0</v>
      </c>
      <c r="K94" s="1824"/>
      <c r="L94" s="1823">
        <v>20</v>
      </c>
      <c r="M94" s="1906"/>
    </row>
    <row r="95" spans="1:13">
      <c r="A95" s="1823">
        <v>21</v>
      </c>
      <c r="B95" s="1787"/>
      <c r="E95" s="1787"/>
      <c r="F95" s="1788"/>
      <c r="G95" s="1824"/>
      <c r="H95" s="1824"/>
      <c r="I95" s="1787"/>
      <c r="J95" s="1824">
        <f t="shared" si="0"/>
        <v>0</v>
      </c>
      <c r="K95" s="1824"/>
      <c r="L95" s="1823">
        <v>21</v>
      </c>
      <c r="M95" s="1906"/>
    </row>
    <row r="96" spans="1:13">
      <c r="A96" s="1823">
        <v>22</v>
      </c>
      <c r="B96" s="1787"/>
      <c r="E96" s="1787"/>
      <c r="F96" s="1788"/>
      <c r="G96" s="1824"/>
      <c r="H96" s="1824"/>
      <c r="I96" s="1787"/>
      <c r="J96" s="1824">
        <f t="shared" si="0"/>
        <v>0</v>
      </c>
      <c r="K96" s="1824"/>
      <c r="L96" s="1823">
        <v>22</v>
      </c>
      <c r="M96" s="1906"/>
    </row>
    <row r="97" spans="1:13">
      <c r="A97" s="1823">
        <v>23</v>
      </c>
      <c r="B97" s="1787"/>
      <c r="E97" s="1787"/>
      <c r="F97" s="1788"/>
      <c r="G97" s="1824"/>
      <c r="H97" s="1824"/>
      <c r="I97" s="1787"/>
      <c r="J97" s="1824">
        <f t="shared" si="0"/>
        <v>0</v>
      </c>
      <c r="K97" s="1824"/>
      <c r="L97" s="1823">
        <v>23</v>
      </c>
      <c r="M97" s="1906"/>
    </row>
    <row r="98" spans="1:13">
      <c r="A98" s="1823">
        <v>24</v>
      </c>
      <c r="B98" s="1787"/>
      <c r="E98" s="1787"/>
      <c r="F98" s="1788"/>
      <c r="G98" s="1824"/>
      <c r="H98" s="1824"/>
      <c r="I98" s="1787"/>
      <c r="J98" s="1824">
        <f t="shared" si="0"/>
        <v>0</v>
      </c>
      <c r="K98" s="1824"/>
      <c r="L98" s="1823">
        <v>24</v>
      </c>
      <c r="M98" s="1906"/>
    </row>
    <row r="99" spans="1:13">
      <c r="A99" s="1823">
        <v>25</v>
      </c>
      <c r="B99" s="1787"/>
      <c r="E99" s="1787"/>
      <c r="F99" s="1788"/>
      <c r="G99" s="1824"/>
      <c r="H99" s="1824"/>
      <c r="I99" s="1787"/>
      <c r="J99" s="1824">
        <f t="shared" si="0"/>
        <v>0</v>
      </c>
      <c r="K99" s="1824"/>
      <c r="L99" s="1823">
        <v>25</v>
      </c>
      <c r="M99" s="1906"/>
    </row>
    <row r="100" spans="1:13">
      <c r="A100" s="1823">
        <v>26</v>
      </c>
      <c r="B100" s="1787"/>
      <c r="E100" s="1787"/>
      <c r="F100" s="1788"/>
      <c r="G100" s="1824"/>
      <c r="H100" s="1824"/>
      <c r="I100" s="1787"/>
      <c r="J100" s="1824">
        <f t="shared" si="0"/>
        <v>0</v>
      </c>
      <c r="K100" s="1824"/>
      <c r="L100" s="1823">
        <v>26</v>
      </c>
      <c r="M100" s="1906"/>
    </row>
    <row r="101" spans="1:13">
      <c r="A101" s="1823">
        <v>27</v>
      </c>
      <c r="B101" s="1787"/>
      <c r="E101" s="1787"/>
      <c r="F101" s="1788"/>
      <c r="G101" s="1824"/>
      <c r="H101" s="1824"/>
      <c r="I101" s="1787"/>
      <c r="J101" s="1824">
        <f t="shared" si="0"/>
        <v>0</v>
      </c>
      <c r="K101" s="1824"/>
      <c r="L101" s="1823">
        <v>27</v>
      </c>
      <c r="M101" s="1906"/>
    </row>
    <row r="102" spans="1:13">
      <c r="A102" s="1823">
        <v>28</v>
      </c>
      <c r="B102" s="1787"/>
      <c r="E102" s="1787"/>
      <c r="F102" s="1788"/>
      <c r="G102" s="1824"/>
      <c r="H102" s="1824"/>
      <c r="I102" s="1787"/>
      <c r="J102" s="1824">
        <f t="shared" si="0"/>
        <v>0</v>
      </c>
      <c r="K102" s="1824"/>
      <c r="L102" s="1823">
        <v>28</v>
      </c>
      <c r="M102" s="1906"/>
    </row>
    <row r="103" spans="1:13">
      <c r="A103" s="1823">
        <v>29</v>
      </c>
      <c r="B103" s="1787"/>
      <c r="E103" s="1787"/>
      <c r="F103" s="1788"/>
      <c r="G103" s="1824"/>
      <c r="H103" s="1824"/>
      <c r="I103" s="1787"/>
      <c r="J103" s="1824">
        <f t="shared" si="0"/>
        <v>0</v>
      </c>
      <c r="K103" s="1824"/>
      <c r="L103" s="1823">
        <v>29</v>
      </c>
      <c r="M103" s="1906"/>
    </row>
    <row r="104" spans="1:13">
      <c r="A104" s="1823">
        <v>30</v>
      </c>
      <c r="B104" s="1787"/>
      <c r="E104" s="1787"/>
      <c r="F104" s="1788"/>
      <c r="G104" s="1824"/>
      <c r="H104" s="1824"/>
      <c r="I104" s="1787"/>
      <c r="J104" s="1824">
        <f t="shared" si="0"/>
        <v>0</v>
      </c>
      <c r="K104" s="1824"/>
      <c r="L104" s="1823">
        <v>30</v>
      </c>
      <c r="M104" s="1906"/>
    </row>
    <row r="105" spans="1:13">
      <c r="A105" s="1823">
        <v>31</v>
      </c>
      <c r="B105" s="1787"/>
      <c r="E105" s="1787"/>
      <c r="F105" s="1788"/>
      <c r="G105" s="1824"/>
      <c r="H105" s="1824"/>
      <c r="I105" s="1787"/>
      <c r="J105" s="1824">
        <f t="shared" si="0"/>
        <v>0</v>
      </c>
      <c r="K105" s="1824"/>
      <c r="L105" s="1823">
        <v>31</v>
      </c>
      <c r="M105" s="1906"/>
    </row>
    <row r="106" spans="1:13">
      <c r="A106" s="1823">
        <v>32</v>
      </c>
      <c r="B106" s="1787"/>
      <c r="E106" s="1787"/>
      <c r="F106" s="1788"/>
      <c r="G106" s="1824"/>
      <c r="H106" s="1824"/>
      <c r="I106" s="1787"/>
      <c r="J106" s="1824">
        <f t="shared" si="0"/>
        <v>0</v>
      </c>
      <c r="K106" s="1824"/>
      <c r="L106" s="1823">
        <v>32</v>
      </c>
      <c r="M106" s="1906"/>
    </row>
    <row r="107" spans="1:13">
      <c r="A107" s="1823">
        <v>33</v>
      </c>
      <c r="B107" s="1787"/>
      <c r="E107" s="1787"/>
      <c r="F107" s="1788"/>
      <c r="G107" s="1824"/>
      <c r="H107" s="1824"/>
      <c r="I107" s="1787"/>
      <c r="J107" s="1824">
        <f t="shared" ref="J107:J128" si="1">G107+H107</f>
        <v>0</v>
      </c>
      <c r="K107" s="1824"/>
      <c r="L107" s="1823">
        <v>33</v>
      </c>
      <c r="M107" s="1906"/>
    </row>
    <row r="108" spans="1:13">
      <c r="A108" s="1823">
        <v>34</v>
      </c>
      <c r="B108" s="1787"/>
      <c r="E108" s="1787"/>
      <c r="F108" s="1788"/>
      <c r="G108" s="1824"/>
      <c r="H108" s="1824"/>
      <c r="I108" s="1787"/>
      <c r="J108" s="1824">
        <f t="shared" si="1"/>
        <v>0</v>
      </c>
      <c r="K108" s="1824"/>
      <c r="L108" s="1823">
        <v>34</v>
      </c>
      <c r="M108" s="1906"/>
    </row>
    <row r="109" spans="1:13">
      <c r="A109" s="1823">
        <v>35</v>
      </c>
      <c r="B109" s="1787"/>
      <c r="E109" s="1787"/>
      <c r="F109" s="1788"/>
      <c r="G109" s="1824"/>
      <c r="H109" s="1824"/>
      <c r="I109" s="1787"/>
      <c r="J109" s="1824">
        <f t="shared" si="1"/>
        <v>0</v>
      </c>
      <c r="K109" s="1824"/>
      <c r="L109" s="1823">
        <v>35</v>
      </c>
      <c r="M109" s="1906"/>
    </row>
    <row r="110" spans="1:13">
      <c r="A110" s="1823">
        <v>36</v>
      </c>
      <c r="B110" s="1787"/>
      <c r="E110" s="1787"/>
      <c r="F110" s="1788"/>
      <c r="G110" s="1824"/>
      <c r="H110" s="1824"/>
      <c r="I110" s="1787"/>
      <c r="J110" s="1824">
        <f t="shared" si="1"/>
        <v>0</v>
      </c>
      <c r="K110" s="1824"/>
      <c r="L110" s="1823">
        <v>36</v>
      </c>
      <c r="M110" s="1906"/>
    </row>
    <row r="111" spans="1:13">
      <c r="A111" s="1823">
        <v>37</v>
      </c>
      <c r="B111" s="1787"/>
      <c r="E111" s="1787"/>
      <c r="F111" s="1788"/>
      <c r="G111" s="1824"/>
      <c r="H111" s="1824"/>
      <c r="I111" s="1787"/>
      <c r="J111" s="1824">
        <f t="shared" si="1"/>
        <v>0</v>
      </c>
      <c r="K111" s="1824"/>
      <c r="L111" s="1823">
        <v>37</v>
      </c>
      <c r="M111" s="1906"/>
    </row>
    <row r="112" spans="1:13">
      <c r="A112" s="1823">
        <v>38</v>
      </c>
      <c r="B112" s="1787"/>
      <c r="E112" s="1787"/>
      <c r="F112" s="1788"/>
      <c r="G112" s="1824"/>
      <c r="H112" s="1824"/>
      <c r="I112" s="1787"/>
      <c r="J112" s="1824">
        <f t="shared" si="1"/>
        <v>0</v>
      </c>
      <c r="K112" s="1824"/>
      <c r="L112" s="1823">
        <v>38</v>
      </c>
      <c r="M112" s="1906"/>
    </row>
    <row r="113" spans="1:13">
      <c r="A113" s="1823">
        <v>39</v>
      </c>
      <c r="B113" s="1787"/>
      <c r="E113" s="1787"/>
      <c r="F113" s="1788"/>
      <c r="G113" s="1824"/>
      <c r="H113" s="1824"/>
      <c r="I113" s="1787"/>
      <c r="J113" s="1824">
        <f t="shared" si="1"/>
        <v>0</v>
      </c>
      <c r="K113" s="1824"/>
      <c r="L113" s="1823">
        <v>39</v>
      </c>
      <c r="M113" s="1906"/>
    </row>
    <row r="114" spans="1:13">
      <c r="A114" s="1823">
        <v>40</v>
      </c>
      <c r="B114" s="1787"/>
      <c r="E114" s="1787"/>
      <c r="F114" s="1788"/>
      <c r="G114" s="1824"/>
      <c r="H114" s="1824"/>
      <c r="I114" s="1787"/>
      <c r="J114" s="1824">
        <f t="shared" si="1"/>
        <v>0</v>
      </c>
      <c r="K114" s="1824"/>
      <c r="L114" s="1823">
        <v>40</v>
      </c>
      <c r="M114" s="1906"/>
    </row>
    <row r="115" spans="1:13">
      <c r="A115" s="1823">
        <v>41</v>
      </c>
      <c r="B115" s="1787"/>
      <c r="E115" s="1787"/>
      <c r="F115" s="1788"/>
      <c r="G115" s="1824"/>
      <c r="H115" s="1824"/>
      <c r="I115" s="1787"/>
      <c r="J115" s="1824">
        <f t="shared" si="1"/>
        <v>0</v>
      </c>
      <c r="K115" s="1824"/>
      <c r="L115" s="1823">
        <v>41</v>
      </c>
      <c r="M115" s="1906"/>
    </row>
    <row r="116" spans="1:13">
      <c r="A116" s="1823">
        <v>42</v>
      </c>
      <c r="B116" s="1787"/>
      <c r="E116" s="1787"/>
      <c r="F116" s="1788"/>
      <c r="G116" s="1824"/>
      <c r="H116" s="1824"/>
      <c r="I116" s="1787"/>
      <c r="J116" s="1824">
        <f t="shared" si="1"/>
        <v>0</v>
      </c>
      <c r="K116" s="1824"/>
      <c r="L116" s="1823">
        <v>42</v>
      </c>
      <c r="M116" s="1906"/>
    </row>
    <row r="117" spans="1:13">
      <c r="A117" s="1823">
        <v>43</v>
      </c>
      <c r="B117" s="1787"/>
      <c r="E117" s="1787"/>
      <c r="F117" s="1788"/>
      <c r="G117" s="1824"/>
      <c r="H117" s="1824"/>
      <c r="I117" s="1787"/>
      <c r="J117" s="1824">
        <f t="shared" si="1"/>
        <v>0</v>
      </c>
      <c r="K117" s="1824"/>
      <c r="L117" s="1823">
        <v>43</v>
      </c>
      <c r="M117" s="1906"/>
    </row>
    <row r="118" spans="1:13">
      <c r="A118" s="1823">
        <v>44</v>
      </c>
      <c r="B118" s="1787"/>
      <c r="E118" s="1787"/>
      <c r="F118" s="1788"/>
      <c r="G118" s="1824"/>
      <c r="H118" s="1824"/>
      <c r="I118" s="1787"/>
      <c r="J118" s="1824">
        <f t="shared" si="1"/>
        <v>0</v>
      </c>
      <c r="K118" s="1824"/>
      <c r="L118" s="1823">
        <v>44</v>
      </c>
      <c r="M118" s="1906"/>
    </row>
    <row r="119" spans="1:13">
      <c r="A119" s="1823">
        <v>45</v>
      </c>
      <c r="B119" s="1787"/>
      <c r="E119" s="1787"/>
      <c r="F119" s="1788"/>
      <c r="G119" s="1824"/>
      <c r="H119" s="1824"/>
      <c r="I119" s="1787"/>
      <c r="J119" s="1824">
        <f t="shared" si="1"/>
        <v>0</v>
      </c>
      <c r="K119" s="1824"/>
      <c r="L119" s="1823">
        <v>45</v>
      </c>
      <c r="M119" s="1906"/>
    </row>
    <row r="120" spans="1:13">
      <c r="A120" s="1823">
        <v>46</v>
      </c>
      <c r="B120" s="1787"/>
      <c r="E120" s="1787"/>
      <c r="F120" s="1788"/>
      <c r="G120" s="1824"/>
      <c r="H120" s="1824"/>
      <c r="I120" s="1787"/>
      <c r="J120" s="1824">
        <f t="shared" si="1"/>
        <v>0</v>
      </c>
      <c r="K120" s="1824"/>
      <c r="L120" s="1823">
        <v>46</v>
      </c>
      <c r="M120" s="1906"/>
    </row>
    <row r="121" spans="1:13">
      <c r="A121" s="1823">
        <v>47</v>
      </c>
      <c r="B121" s="1787"/>
      <c r="E121" s="1787"/>
      <c r="F121" s="1788"/>
      <c r="G121" s="1824"/>
      <c r="H121" s="1824"/>
      <c r="I121" s="1787"/>
      <c r="J121" s="1824">
        <f t="shared" si="1"/>
        <v>0</v>
      </c>
      <c r="K121" s="1824"/>
      <c r="L121" s="1823">
        <v>47</v>
      </c>
      <c r="M121" s="1906"/>
    </row>
    <row r="122" spans="1:13">
      <c r="A122" s="1823">
        <v>48</v>
      </c>
      <c r="B122" s="1787"/>
      <c r="E122" s="1787"/>
      <c r="F122" s="1788"/>
      <c r="G122" s="1824"/>
      <c r="H122" s="1824"/>
      <c r="I122" s="1787"/>
      <c r="J122" s="1824">
        <f t="shared" si="1"/>
        <v>0</v>
      </c>
      <c r="K122" s="1824"/>
      <c r="L122" s="1823">
        <v>48</v>
      </c>
      <c r="M122" s="1906"/>
    </row>
    <row r="123" spans="1:13">
      <c r="A123" s="1823">
        <v>49</v>
      </c>
      <c r="B123" s="1787"/>
      <c r="E123" s="1787"/>
      <c r="F123" s="1788"/>
      <c r="G123" s="1824"/>
      <c r="H123" s="1824"/>
      <c r="I123" s="1787"/>
      <c r="J123" s="1824">
        <f t="shared" si="1"/>
        <v>0</v>
      </c>
      <c r="K123" s="1824"/>
      <c r="L123" s="1823">
        <v>49</v>
      </c>
      <c r="M123" s="1906"/>
    </row>
    <row r="124" spans="1:13">
      <c r="A124" s="1823">
        <v>50</v>
      </c>
      <c r="B124" s="1787"/>
      <c r="E124" s="1787"/>
      <c r="F124" s="1788"/>
      <c r="G124" s="1824"/>
      <c r="H124" s="1824"/>
      <c r="I124" s="1787"/>
      <c r="J124" s="1824">
        <f t="shared" si="1"/>
        <v>0</v>
      </c>
      <c r="K124" s="1824"/>
      <c r="L124" s="1823">
        <v>50</v>
      </c>
      <c r="M124" s="1906"/>
    </row>
    <row r="125" spans="1:13" ht="15.75" thickBot="1">
      <c r="A125" s="1823">
        <v>51</v>
      </c>
      <c r="B125" s="1787"/>
      <c r="E125" s="1787"/>
      <c r="F125" s="1788"/>
      <c r="G125" s="1824"/>
      <c r="H125" s="1824"/>
      <c r="I125" s="1787"/>
      <c r="J125" s="1824">
        <f t="shared" si="1"/>
        <v>0</v>
      </c>
      <c r="K125" s="1824"/>
      <c r="L125" s="1823">
        <v>51</v>
      </c>
      <c r="M125" s="1906"/>
    </row>
    <row r="126" spans="1:13">
      <c r="A126" s="2921">
        <v>52</v>
      </c>
      <c r="B126" s="2922"/>
      <c r="C126" s="2734"/>
      <c r="D126" s="2734"/>
      <c r="E126" s="2735"/>
      <c r="F126" s="1788"/>
      <c r="G126" s="1824"/>
      <c r="H126" s="1824"/>
      <c r="I126" s="1787"/>
      <c r="J126" s="1824">
        <f t="shared" si="1"/>
        <v>0</v>
      </c>
      <c r="K126" s="1824"/>
      <c r="L126" s="1823">
        <v>52</v>
      </c>
      <c r="M126" s="1906"/>
    </row>
    <row r="127" spans="1:13">
      <c r="A127" s="2720">
        <v>53</v>
      </c>
      <c r="B127" s="2670"/>
      <c r="E127" s="2725"/>
      <c r="F127" s="1788"/>
      <c r="G127" s="1824"/>
      <c r="H127" s="1824"/>
      <c r="I127" s="1787"/>
      <c r="J127" s="1824">
        <f t="shared" si="1"/>
        <v>0</v>
      </c>
      <c r="K127" s="1824"/>
      <c r="L127" s="1823">
        <v>53</v>
      </c>
      <c r="M127" s="1906"/>
    </row>
    <row r="128" spans="1:13">
      <c r="A128" s="2720">
        <v>54</v>
      </c>
      <c r="B128" s="2670"/>
      <c r="E128" s="2725"/>
      <c r="F128" s="1788"/>
      <c r="G128" s="1824"/>
      <c r="H128" s="1824"/>
      <c r="I128" s="1787"/>
      <c r="J128" s="1824">
        <f t="shared" si="1"/>
        <v>0</v>
      </c>
      <c r="K128" s="1824"/>
      <c r="L128" s="1823">
        <v>54</v>
      </c>
      <c r="M128" s="1906"/>
    </row>
    <row r="129" spans="1:13" ht="15.75" thickBot="1">
      <c r="A129" s="2722">
        <v>55</v>
      </c>
      <c r="B129" s="2923" t="s">
        <v>2253</v>
      </c>
      <c r="C129" s="1773"/>
      <c r="D129" s="1773"/>
      <c r="E129" s="2924"/>
      <c r="F129" s="1821"/>
      <c r="G129" s="1819">
        <f>SUM(G75:G128)</f>
        <v>0</v>
      </c>
      <c r="H129" s="1819">
        <f>SUM(H75:H128)</f>
        <v>0</v>
      </c>
      <c r="I129" s="1820"/>
      <c r="J129" s="1819">
        <f>SUM(J75:J128)</f>
        <v>0</v>
      </c>
      <c r="K129" s="1819">
        <f>SUM(K75:K128)</f>
        <v>0</v>
      </c>
      <c r="L129" s="1818">
        <v>55</v>
      </c>
      <c r="M129" s="1906"/>
    </row>
    <row r="130" spans="1:13">
      <c r="A130" s="2925" t="s">
        <v>4501</v>
      </c>
      <c r="E130" s="2725"/>
      <c r="F130" s="1769" t="s">
        <v>4501</v>
      </c>
      <c r="H130" s="1770"/>
      <c r="M130" s="1906"/>
    </row>
    <row r="131" spans="1:13">
      <c r="A131" s="2926" t="s">
        <v>4926</v>
      </c>
      <c r="B131" s="1770"/>
      <c r="C131" s="1770"/>
      <c r="D131" s="1770"/>
      <c r="E131" s="2727"/>
      <c r="F131" s="1770" t="s">
        <v>4925</v>
      </c>
      <c r="G131" s="1770"/>
      <c r="H131" s="1770"/>
      <c r="I131" s="1770"/>
      <c r="J131" s="1770"/>
      <c r="K131" s="1770"/>
      <c r="L131" s="1770"/>
      <c r="M131" s="1906"/>
    </row>
    <row r="132" spans="1:13" ht="16.5" thickBot="1">
      <c r="A132" s="2927" t="str">
        <f>'Data Sheet'!$C$25</f>
        <v xml:space="preserve">Niagara Mohawk Power Corporation </v>
      </c>
      <c r="C132" s="2851"/>
      <c r="D132" s="2891" t="str">
        <f>'Data Sheet'!$C$40</f>
        <v>April 30, 2025</v>
      </c>
      <c r="E132" s="2725" t="str">
        <f>'Data Sheet'!$C$38</f>
        <v>December 31, 2024</v>
      </c>
      <c r="F132" s="1795" t="str">
        <f>'Data Sheet'!$C$25</f>
        <v xml:space="preserve">Niagara Mohawk Power Corporation </v>
      </c>
      <c r="J132" s="1845" t="str">
        <f>'Data Sheet'!$C$40</f>
        <v>April 30, 2025</v>
      </c>
      <c r="K132" s="1769" t="str">
        <f>'Data Sheet'!$C$38</f>
        <v>December 31, 2024</v>
      </c>
      <c r="M132" s="1906"/>
    </row>
    <row r="133" spans="1:13" ht="15.75">
      <c r="A133" s="2928"/>
      <c r="B133" s="1844" t="s">
        <v>4924</v>
      </c>
      <c r="C133" s="2852"/>
      <c r="D133" s="2892"/>
      <c r="E133" s="2929"/>
      <c r="F133" s="1839"/>
      <c r="G133" s="1844" t="s">
        <v>4923</v>
      </c>
      <c r="H133" s="1844"/>
      <c r="I133" s="1844"/>
      <c r="J133" s="1840"/>
      <c r="K133" s="1840"/>
      <c r="L133" s="1835"/>
      <c r="M133" s="1906"/>
    </row>
    <row r="134" spans="1:13" ht="15.75" thickBot="1">
      <c r="A134" s="2925"/>
      <c r="C134" s="2853"/>
      <c r="D134" s="2893"/>
      <c r="E134" s="2725"/>
      <c r="F134" s="2669"/>
      <c r="G134" s="1773"/>
      <c r="H134" s="1773"/>
      <c r="I134" s="1773"/>
      <c r="J134" s="1773"/>
      <c r="K134" s="1773"/>
      <c r="L134" s="1820"/>
      <c r="M134" s="1906"/>
    </row>
    <row r="135" spans="1:13" ht="15.75" thickBot="1">
      <c r="A135" s="2930"/>
      <c r="B135" s="2836" t="s">
        <v>3503</v>
      </c>
      <c r="C135" s="2854" t="s">
        <v>1741</v>
      </c>
      <c r="D135" s="2854"/>
      <c r="E135" s="2727"/>
      <c r="F135" s="1770" t="s">
        <v>4922</v>
      </c>
      <c r="G135" s="1835"/>
      <c r="H135" s="1838" t="s">
        <v>4921</v>
      </c>
      <c r="I135" s="1837" t="s">
        <v>4920</v>
      </c>
      <c r="J135" s="1836"/>
      <c r="K135" s="1835" t="s">
        <v>4919</v>
      </c>
      <c r="L135" s="1834"/>
      <c r="M135" s="1906"/>
    </row>
    <row r="136" spans="1:13">
      <c r="A136" s="2714" t="s">
        <v>1686</v>
      </c>
      <c r="C136" s="2853"/>
      <c r="D136" s="2853"/>
      <c r="E136" s="2725"/>
      <c r="F136" s="2715" t="s">
        <v>164</v>
      </c>
      <c r="G136" s="1789"/>
      <c r="H136" s="1833" t="s">
        <v>164</v>
      </c>
      <c r="I136" s="1789" t="s">
        <v>163</v>
      </c>
      <c r="J136" s="1789" t="s">
        <v>1795</v>
      </c>
      <c r="K136" s="1789" t="s">
        <v>4918</v>
      </c>
      <c r="L136" s="1832" t="s">
        <v>1686</v>
      </c>
      <c r="M136" s="1906"/>
    </row>
    <row r="137" spans="1:13" ht="15.75" thickBot="1">
      <c r="A137" s="2716" t="s">
        <v>1689</v>
      </c>
      <c r="B137" s="2837" t="s">
        <v>2935</v>
      </c>
      <c r="C137" s="2855" t="s">
        <v>2936</v>
      </c>
      <c r="D137" s="2855"/>
      <c r="E137" s="2931"/>
      <c r="F137" s="2717" t="s">
        <v>2937</v>
      </c>
      <c r="G137" s="1829"/>
      <c r="H137" s="1822" t="s">
        <v>2938</v>
      </c>
      <c r="I137" s="1828" t="s">
        <v>2268</v>
      </c>
      <c r="J137" s="1828" t="s">
        <v>2269</v>
      </c>
      <c r="K137" s="1828" t="s">
        <v>2270</v>
      </c>
      <c r="L137" s="1828" t="s">
        <v>1689</v>
      </c>
      <c r="M137" s="1906"/>
    </row>
    <row r="138" spans="1:13">
      <c r="A138" s="2718">
        <v>1</v>
      </c>
      <c r="C138" s="2853"/>
      <c r="D138" s="2853"/>
      <c r="E138" s="2725"/>
      <c r="F138" s="2719"/>
      <c r="G138" s="1826"/>
      <c r="H138" s="1824"/>
      <c r="I138" s="1787"/>
      <c r="J138" s="1824">
        <f t="shared" ref="J138:J169" si="2">G138+H138</f>
        <v>0</v>
      </c>
      <c r="K138" s="1824"/>
      <c r="L138" s="1825">
        <v>1</v>
      </c>
      <c r="M138" s="1906"/>
    </row>
    <row r="139" spans="1:13">
      <c r="A139" s="2718">
        <v>2</v>
      </c>
      <c r="C139" s="2853"/>
      <c r="D139" s="2853"/>
      <c r="E139" s="2725"/>
      <c r="F139" s="2719"/>
      <c r="G139" s="1826"/>
      <c r="H139" s="1824"/>
      <c r="I139" s="1787"/>
      <c r="J139" s="1824">
        <f t="shared" si="2"/>
        <v>0</v>
      </c>
      <c r="K139" s="1824"/>
      <c r="L139" s="1825">
        <v>2</v>
      </c>
      <c r="M139" s="1906"/>
    </row>
    <row r="140" spans="1:13">
      <c r="A140" s="2718">
        <v>3</v>
      </c>
      <c r="C140" s="2853"/>
      <c r="D140" s="2853"/>
      <c r="E140" s="2725"/>
      <c r="F140" s="2719"/>
      <c r="G140" s="1826"/>
      <c r="H140" s="1824"/>
      <c r="I140" s="1787"/>
      <c r="J140" s="1824">
        <f t="shared" si="2"/>
        <v>0</v>
      </c>
      <c r="K140" s="1824"/>
      <c r="L140" s="1825">
        <v>3</v>
      </c>
      <c r="M140" s="1906"/>
    </row>
    <row r="141" spans="1:13">
      <c r="A141" s="2718">
        <v>4</v>
      </c>
      <c r="C141" s="2853"/>
      <c r="D141" s="2853"/>
      <c r="E141" s="2725"/>
      <c r="F141" s="2719"/>
      <c r="G141" s="1826"/>
      <c r="H141" s="1824"/>
      <c r="I141" s="1787"/>
      <c r="J141" s="1824">
        <f t="shared" si="2"/>
        <v>0</v>
      </c>
      <c r="K141" s="1824"/>
      <c r="L141" s="1825">
        <v>4</v>
      </c>
      <c r="M141" s="1906"/>
    </row>
    <row r="142" spans="1:13">
      <c r="A142" s="2718">
        <v>5</v>
      </c>
      <c r="C142" s="2853"/>
      <c r="D142" s="2853"/>
      <c r="E142" s="2725"/>
      <c r="F142" s="2719"/>
      <c r="G142" s="1826"/>
      <c r="H142" s="1824"/>
      <c r="I142" s="1787"/>
      <c r="J142" s="1824">
        <f t="shared" si="2"/>
        <v>0</v>
      </c>
      <c r="K142" s="1824"/>
      <c r="L142" s="1825">
        <v>5</v>
      </c>
      <c r="M142" s="1906"/>
    </row>
    <row r="143" spans="1:13">
      <c r="A143" s="2718">
        <v>6</v>
      </c>
      <c r="C143" s="2853"/>
      <c r="D143" s="2853"/>
      <c r="E143" s="2725"/>
      <c r="F143" s="2719"/>
      <c r="G143" s="1826"/>
      <c r="H143" s="1824"/>
      <c r="I143" s="1787"/>
      <c r="J143" s="1824">
        <f t="shared" si="2"/>
        <v>0</v>
      </c>
      <c r="K143" s="1824"/>
      <c r="L143" s="1825">
        <v>6</v>
      </c>
      <c r="M143" s="1906"/>
    </row>
    <row r="144" spans="1:13">
      <c r="A144" s="2718">
        <v>7</v>
      </c>
      <c r="C144" s="2853"/>
      <c r="D144" s="2853"/>
      <c r="E144" s="2725"/>
      <c r="F144" s="2719"/>
      <c r="G144" s="1826"/>
      <c r="H144" s="1824"/>
      <c r="I144" s="1787"/>
      <c r="J144" s="1824">
        <f t="shared" si="2"/>
        <v>0</v>
      </c>
      <c r="K144" s="1824"/>
      <c r="L144" s="1825">
        <v>7</v>
      </c>
      <c r="M144" s="1906"/>
    </row>
    <row r="145" spans="1:13">
      <c r="A145" s="2718">
        <v>8</v>
      </c>
      <c r="C145" s="2853"/>
      <c r="D145" s="2853"/>
      <c r="E145" s="2725"/>
      <c r="F145" s="2719"/>
      <c r="G145" s="1826"/>
      <c r="H145" s="1824"/>
      <c r="I145" s="1787"/>
      <c r="J145" s="1824">
        <f t="shared" si="2"/>
        <v>0</v>
      </c>
      <c r="K145" s="1824"/>
      <c r="L145" s="1825">
        <v>8</v>
      </c>
      <c r="M145" s="1906"/>
    </row>
    <row r="146" spans="1:13">
      <c r="A146" s="2718">
        <v>9</v>
      </c>
      <c r="C146" s="2853"/>
      <c r="D146" s="2853"/>
      <c r="E146" s="2725"/>
      <c r="F146" s="2719"/>
      <c r="G146" s="1826"/>
      <c r="H146" s="1824"/>
      <c r="I146" s="1787"/>
      <c r="J146" s="1824">
        <f t="shared" si="2"/>
        <v>0</v>
      </c>
      <c r="K146" s="1824"/>
      <c r="L146" s="1825">
        <v>9</v>
      </c>
      <c r="M146" s="1906"/>
    </row>
    <row r="147" spans="1:13">
      <c r="A147" s="2718">
        <v>10</v>
      </c>
      <c r="C147" s="2853"/>
      <c r="D147" s="2853"/>
      <c r="E147" s="2725"/>
      <c r="F147" s="2719"/>
      <c r="G147" s="1826"/>
      <c r="H147" s="1824"/>
      <c r="I147" s="1787"/>
      <c r="J147" s="1824">
        <f t="shared" si="2"/>
        <v>0</v>
      </c>
      <c r="K147" s="1824"/>
      <c r="L147" s="1825">
        <v>10</v>
      </c>
      <c r="M147" s="1906"/>
    </row>
    <row r="148" spans="1:13">
      <c r="A148" s="2718">
        <v>11</v>
      </c>
      <c r="C148" s="2853"/>
      <c r="D148" s="2853"/>
      <c r="E148" s="2725"/>
      <c r="F148" s="2719"/>
      <c r="G148" s="1826"/>
      <c r="H148" s="1824"/>
      <c r="I148" s="1787"/>
      <c r="J148" s="1824">
        <f t="shared" si="2"/>
        <v>0</v>
      </c>
      <c r="K148" s="1824"/>
      <c r="L148" s="1825">
        <v>11</v>
      </c>
      <c r="M148" s="1906"/>
    </row>
    <row r="149" spans="1:13">
      <c r="A149" s="2720">
        <v>12</v>
      </c>
      <c r="C149" s="2853"/>
      <c r="D149" s="2853"/>
      <c r="E149" s="2725"/>
      <c r="F149" s="2721"/>
      <c r="G149" s="1824"/>
      <c r="H149" s="1824"/>
      <c r="I149" s="1787"/>
      <c r="J149" s="1824">
        <f t="shared" si="2"/>
        <v>0</v>
      </c>
      <c r="K149" s="1824"/>
      <c r="L149" s="1823">
        <v>12</v>
      </c>
      <c r="M149" s="1906"/>
    </row>
    <row r="150" spans="1:13">
      <c r="A150" s="2720">
        <v>13</v>
      </c>
      <c r="C150" s="2853"/>
      <c r="D150" s="2853"/>
      <c r="E150" s="2725"/>
      <c r="F150" s="2721"/>
      <c r="G150" s="1824"/>
      <c r="H150" s="1824"/>
      <c r="I150" s="1787"/>
      <c r="J150" s="1824">
        <f t="shared" si="2"/>
        <v>0</v>
      </c>
      <c r="K150" s="1824"/>
      <c r="L150" s="1823">
        <v>13</v>
      </c>
      <c r="M150" s="1906"/>
    </row>
    <row r="151" spans="1:13">
      <c r="A151" s="2720">
        <v>14</v>
      </c>
      <c r="C151" s="2853"/>
      <c r="D151" s="2853"/>
      <c r="E151" s="2725"/>
      <c r="F151" s="2721"/>
      <c r="G151" s="1824"/>
      <c r="H151" s="1824"/>
      <c r="I151" s="1787"/>
      <c r="J151" s="1824">
        <f t="shared" si="2"/>
        <v>0</v>
      </c>
      <c r="K151" s="1824"/>
      <c r="L151" s="1823">
        <v>14</v>
      </c>
      <c r="M151" s="1906"/>
    </row>
    <row r="152" spans="1:13">
      <c r="A152" s="2720">
        <v>15</v>
      </c>
      <c r="C152" s="2853"/>
      <c r="D152" s="2853"/>
      <c r="E152" s="2725"/>
      <c r="F152" s="2721"/>
      <c r="G152" s="1824"/>
      <c r="H152" s="1824"/>
      <c r="I152" s="1787"/>
      <c r="J152" s="1824">
        <f t="shared" si="2"/>
        <v>0</v>
      </c>
      <c r="K152" s="1824"/>
      <c r="L152" s="1823">
        <v>15</v>
      </c>
      <c r="M152" s="1906"/>
    </row>
    <row r="153" spans="1:13">
      <c r="A153" s="2720">
        <v>16</v>
      </c>
      <c r="C153" s="2853"/>
      <c r="D153" s="2853"/>
      <c r="E153" s="2725"/>
      <c r="F153" s="2721"/>
      <c r="G153" s="1824"/>
      <c r="H153" s="1824"/>
      <c r="I153" s="1787"/>
      <c r="J153" s="1824">
        <f t="shared" si="2"/>
        <v>0</v>
      </c>
      <c r="K153" s="1824"/>
      <c r="L153" s="1823">
        <v>16</v>
      </c>
      <c r="M153" s="1906"/>
    </row>
    <row r="154" spans="1:13">
      <c r="A154" s="2720">
        <v>17</v>
      </c>
      <c r="C154" s="2853"/>
      <c r="D154" s="2853"/>
      <c r="E154" s="2725"/>
      <c r="F154" s="2721"/>
      <c r="G154" s="1824"/>
      <c r="H154" s="1824"/>
      <c r="I154" s="1787"/>
      <c r="J154" s="1824">
        <f t="shared" si="2"/>
        <v>0</v>
      </c>
      <c r="K154" s="1824"/>
      <c r="L154" s="1823">
        <v>17</v>
      </c>
      <c r="M154" s="1906"/>
    </row>
    <row r="155" spans="1:13">
      <c r="A155" s="2720">
        <v>18</v>
      </c>
      <c r="C155" s="2853"/>
      <c r="D155" s="2853"/>
      <c r="E155" s="2725"/>
      <c r="F155" s="2721"/>
      <c r="G155" s="1824"/>
      <c r="H155" s="1824"/>
      <c r="I155" s="1787"/>
      <c r="J155" s="1824">
        <f t="shared" si="2"/>
        <v>0</v>
      </c>
      <c r="K155" s="1824"/>
      <c r="L155" s="1823">
        <v>18</v>
      </c>
      <c r="M155" s="1906"/>
    </row>
    <row r="156" spans="1:13">
      <c r="A156" s="2720">
        <v>19</v>
      </c>
      <c r="C156" s="2853"/>
      <c r="D156" s="2853"/>
      <c r="E156" s="2725"/>
      <c r="F156" s="2721"/>
      <c r="G156" s="1824"/>
      <c r="H156" s="1824"/>
      <c r="I156" s="1787"/>
      <c r="J156" s="1824">
        <f t="shared" si="2"/>
        <v>0</v>
      </c>
      <c r="K156" s="1824"/>
      <c r="L156" s="1823">
        <v>19</v>
      </c>
      <c r="M156" s="1906"/>
    </row>
    <row r="157" spans="1:13">
      <c r="A157" s="2720">
        <v>20</v>
      </c>
      <c r="C157" s="2853"/>
      <c r="D157" s="2853"/>
      <c r="E157" s="2725"/>
      <c r="F157" s="2721"/>
      <c r="G157" s="1824"/>
      <c r="H157" s="1824"/>
      <c r="I157" s="1787"/>
      <c r="J157" s="1824">
        <f t="shared" si="2"/>
        <v>0</v>
      </c>
      <c r="K157" s="1824"/>
      <c r="L157" s="1823">
        <v>20</v>
      </c>
      <c r="M157" s="1906"/>
    </row>
    <row r="158" spans="1:13">
      <c r="A158" s="2720">
        <v>21</v>
      </c>
      <c r="C158" s="2853"/>
      <c r="D158" s="2853"/>
      <c r="E158" s="2725"/>
      <c r="F158" s="2721"/>
      <c r="G158" s="1824"/>
      <c r="H158" s="1824"/>
      <c r="I158" s="1787"/>
      <c r="J158" s="1824">
        <f t="shared" si="2"/>
        <v>0</v>
      </c>
      <c r="K158" s="1824"/>
      <c r="L158" s="1823">
        <v>21</v>
      </c>
      <c r="M158" s="1906"/>
    </row>
    <row r="159" spans="1:13">
      <c r="A159" s="2720">
        <v>22</v>
      </c>
      <c r="C159" s="2853"/>
      <c r="D159" s="2853"/>
      <c r="E159" s="2725"/>
      <c r="F159" s="2721"/>
      <c r="G159" s="1824"/>
      <c r="H159" s="1824"/>
      <c r="I159" s="1787"/>
      <c r="J159" s="1824">
        <f t="shared" si="2"/>
        <v>0</v>
      </c>
      <c r="K159" s="1824"/>
      <c r="L159" s="1823">
        <v>22</v>
      </c>
      <c r="M159" s="1906"/>
    </row>
    <row r="160" spans="1:13">
      <c r="A160" s="2720">
        <v>23</v>
      </c>
      <c r="C160" s="2853"/>
      <c r="D160" s="2853"/>
      <c r="E160" s="2725"/>
      <c r="F160" s="2721"/>
      <c r="G160" s="1824"/>
      <c r="H160" s="1824"/>
      <c r="I160" s="1787"/>
      <c r="J160" s="1824">
        <f t="shared" si="2"/>
        <v>0</v>
      </c>
      <c r="K160" s="1824"/>
      <c r="L160" s="1823">
        <v>23</v>
      </c>
      <c r="M160" s="1906"/>
    </row>
    <row r="161" spans="1:13">
      <c r="A161" s="2720">
        <v>24</v>
      </c>
      <c r="C161" s="2853"/>
      <c r="D161" s="2853"/>
      <c r="E161" s="2725"/>
      <c r="F161" s="2721"/>
      <c r="G161" s="1824"/>
      <c r="H161" s="1824"/>
      <c r="I161" s="1787"/>
      <c r="J161" s="1824">
        <f t="shared" si="2"/>
        <v>0</v>
      </c>
      <c r="K161" s="1824"/>
      <c r="L161" s="1823">
        <v>24</v>
      </c>
      <c r="M161" s="1906"/>
    </row>
    <row r="162" spans="1:13">
      <c r="A162" s="2720">
        <v>25</v>
      </c>
      <c r="C162" s="2853"/>
      <c r="D162" s="2853"/>
      <c r="E162" s="2725"/>
      <c r="F162" s="2721"/>
      <c r="G162" s="1824"/>
      <c r="H162" s="1824"/>
      <c r="I162" s="1787"/>
      <c r="J162" s="1824">
        <f t="shared" si="2"/>
        <v>0</v>
      </c>
      <c r="K162" s="1824"/>
      <c r="L162" s="1823">
        <v>25</v>
      </c>
      <c r="M162" s="1906"/>
    </row>
    <row r="163" spans="1:13">
      <c r="A163" s="2720">
        <v>26</v>
      </c>
      <c r="C163" s="2853"/>
      <c r="D163" s="2853"/>
      <c r="E163" s="2725"/>
      <c r="F163" s="2721"/>
      <c r="G163" s="1824"/>
      <c r="H163" s="1824"/>
      <c r="I163" s="1787"/>
      <c r="J163" s="1824">
        <f t="shared" si="2"/>
        <v>0</v>
      </c>
      <c r="K163" s="1824"/>
      <c r="L163" s="1823">
        <v>26</v>
      </c>
    </row>
    <row r="164" spans="1:13">
      <c r="A164" s="2720">
        <v>27</v>
      </c>
      <c r="C164" s="2853"/>
      <c r="D164" s="2853"/>
      <c r="E164" s="2725"/>
      <c r="F164" s="2721"/>
      <c r="G164" s="1824"/>
      <c r="H164" s="1824"/>
      <c r="I164" s="1787"/>
      <c r="J164" s="1824">
        <f t="shared" si="2"/>
        <v>0</v>
      </c>
      <c r="K164" s="1824"/>
      <c r="L164" s="1823">
        <v>27</v>
      </c>
    </row>
    <row r="165" spans="1:13">
      <c r="A165" s="2720">
        <v>28</v>
      </c>
      <c r="C165" s="2853"/>
      <c r="D165" s="2853"/>
      <c r="E165" s="2725"/>
      <c r="F165" s="2721"/>
      <c r="G165" s="1824"/>
      <c r="H165" s="1824"/>
      <c r="I165" s="1787"/>
      <c r="J165" s="1824">
        <f t="shared" si="2"/>
        <v>0</v>
      </c>
      <c r="K165" s="1824"/>
      <c r="L165" s="1823">
        <v>28</v>
      </c>
    </row>
    <row r="166" spans="1:13">
      <c r="A166" s="2720">
        <v>29</v>
      </c>
      <c r="C166" s="2853"/>
      <c r="D166" s="2853"/>
      <c r="E166" s="2725"/>
      <c r="F166" s="2721"/>
      <c r="G166" s="1824"/>
      <c r="H166" s="1824"/>
      <c r="I166" s="1787"/>
      <c r="J166" s="1824">
        <f t="shared" si="2"/>
        <v>0</v>
      </c>
      <c r="K166" s="1824"/>
      <c r="L166" s="1823">
        <v>29</v>
      </c>
    </row>
    <row r="167" spans="1:13">
      <c r="A167" s="2720">
        <v>30</v>
      </c>
      <c r="C167" s="2853"/>
      <c r="D167" s="2853"/>
      <c r="E167" s="2725"/>
      <c r="F167" s="2721"/>
      <c r="G167" s="1824"/>
      <c r="H167" s="1824"/>
      <c r="I167" s="1787"/>
      <c r="J167" s="1824">
        <f t="shared" si="2"/>
        <v>0</v>
      </c>
      <c r="K167" s="1824"/>
      <c r="L167" s="1823">
        <v>30</v>
      </c>
    </row>
    <row r="168" spans="1:13">
      <c r="A168" s="2720">
        <v>31</v>
      </c>
      <c r="C168" s="2853"/>
      <c r="D168" s="2853"/>
      <c r="E168" s="2725"/>
      <c r="F168" s="2721"/>
      <c r="G168" s="1824"/>
      <c r="H168" s="1824"/>
      <c r="I168" s="1787"/>
      <c r="J168" s="1824">
        <f t="shared" si="2"/>
        <v>0</v>
      </c>
      <c r="K168" s="1824"/>
      <c r="L168" s="1823">
        <v>31</v>
      </c>
    </row>
    <row r="169" spans="1:13">
      <c r="A169" s="2720">
        <v>32</v>
      </c>
      <c r="C169" s="2853"/>
      <c r="D169" s="2853"/>
      <c r="E169" s="2725"/>
      <c r="F169" s="2721"/>
      <c r="G169" s="1824"/>
      <c r="H169" s="1824"/>
      <c r="I169" s="1787"/>
      <c r="J169" s="1824">
        <f t="shared" si="2"/>
        <v>0</v>
      </c>
      <c r="K169" s="1824"/>
      <c r="L169" s="1823">
        <v>32</v>
      </c>
    </row>
    <row r="170" spans="1:13">
      <c r="A170" s="2720">
        <v>33</v>
      </c>
      <c r="C170" s="2853"/>
      <c r="D170" s="2853"/>
      <c r="E170" s="2725"/>
      <c r="F170" s="2721"/>
      <c r="G170" s="1824"/>
      <c r="H170" s="1824"/>
      <c r="I170" s="1787"/>
      <c r="J170" s="1824">
        <f t="shared" ref="J170:J191" si="3">G170+H170</f>
        <v>0</v>
      </c>
      <c r="K170" s="1824"/>
      <c r="L170" s="1823">
        <v>33</v>
      </c>
    </row>
    <row r="171" spans="1:13">
      <c r="A171" s="2720">
        <v>34</v>
      </c>
      <c r="C171" s="2853"/>
      <c r="D171" s="2853"/>
      <c r="E171" s="2725"/>
      <c r="F171" s="2721"/>
      <c r="G171" s="1824"/>
      <c r="H171" s="1824"/>
      <c r="I171" s="1787"/>
      <c r="J171" s="1824">
        <f t="shared" si="3"/>
        <v>0</v>
      </c>
      <c r="K171" s="1824"/>
      <c r="L171" s="1823">
        <v>34</v>
      </c>
    </row>
    <row r="172" spans="1:13">
      <c r="A172" s="2720">
        <v>35</v>
      </c>
      <c r="C172" s="2853"/>
      <c r="D172" s="2853"/>
      <c r="E172" s="2725"/>
      <c r="F172" s="2721"/>
      <c r="G172" s="1824"/>
      <c r="H172" s="1824"/>
      <c r="I172" s="1787"/>
      <c r="J172" s="1824">
        <f t="shared" si="3"/>
        <v>0</v>
      </c>
      <c r="K172" s="1824"/>
      <c r="L172" s="1823">
        <v>35</v>
      </c>
    </row>
    <row r="173" spans="1:13">
      <c r="A173" s="2720">
        <v>36</v>
      </c>
      <c r="C173" s="2853"/>
      <c r="D173" s="2853"/>
      <c r="E173" s="2725"/>
      <c r="F173" s="2721"/>
      <c r="G173" s="1824"/>
      <c r="H173" s="1824"/>
      <c r="I173" s="1787"/>
      <c r="J173" s="1824">
        <f t="shared" si="3"/>
        <v>0</v>
      </c>
      <c r="K173" s="1824"/>
      <c r="L173" s="1823">
        <v>36</v>
      </c>
    </row>
    <row r="174" spans="1:13">
      <c r="A174" s="2720">
        <v>37</v>
      </c>
      <c r="C174" s="2853"/>
      <c r="D174" s="2853"/>
      <c r="E174" s="2725"/>
      <c r="F174" s="2721"/>
      <c r="G174" s="1824"/>
      <c r="H174" s="1824"/>
      <c r="I174" s="1787"/>
      <c r="J174" s="1824">
        <f t="shared" si="3"/>
        <v>0</v>
      </c>
      <c r="K174" s="1824"/>
      <c r="L174" s="1823">
        <v>37</v>
      </c>
    </row>
    <row r="175" spans="1:13">
      <c r="A175" s="2720">
        <v>38</v>
      </c>
      <c r="C175" s="2853"/>
      <c r="D175" s="2853"/>
      <c r="E175" s="2725"/>
      <c r="F175" s="2721"/>
      <c r="G175" s="1824"/>
      <c r="H175" s="1824"/>
      <c r="I175" s="1787"/>
      <c r="J175" s="1824">
        <f t="shared" si="3"/>
        <v>0</v>
      </c>
      <c r="K175" s="1824"/>
      <c r="L175" s="1823">
        <v>38</v>
      </c>
    </row>
    <row r="176" spans="1:13">
      <c r="A176" s="2720">
        <v>39</v>
      </c>
      <c r="C176" s="2853"/>
      <c r="D176" s="2853"/>
      <c r="E176" s="2725"/>
      <c r="F176" s="2721"/>
      <c r="G176" s="1824"/>
      <c r="H176" s="1824"/>
      <c r="I176" s="1787"/>
      <c r="J176" s="1824">
        <f t="shared" si="3"/>
        <v>0</v>
      </c>
      <c r="K176" s="1824"/>
      <c r="L176" s="1823">
        <v>39</v>
      </c>
    </row>
    <row r="177" spans="1:12">
      <c r="A177" s="2720">
        <v>40</v>
      </c>
      <c r="C177" s="2853"/>
      <c r="D177" s="2853"/>
      <c r="E177" s="2725"/>
      <c r="F177" s="2721"/>
      <c r="G177" s="1824"/>
      <c r="H177" s="1824"/>
      <c r="I177" s="1787"/>
      <c r="J177" s="1824">
        <f t="shared" si="3"/>
        <v>0</v>
      </c>
      <c r="K177" s="1824"/>
      <c r="L177" s="1823">
        <v>40</v>
      </c>
    </row>
    <row r="178" spans="1:12">
      <c r="A178" s="2720">
        <v>41</v>
      </c>
      <c r="C178" s="2853"/>
      <c r="D178" s="2853"/>
      <c r="E178" s="2725"/>
      <c r="F178" s="2721"/>
      <c r="G178" s="1824"/>
      <c r="H178" s="1824"/>
      <c r="I178" s="1787"/>
      <c r="J178" s="1824">
        <f t="shared" si="3"/>
        <v>0</v>
      </c>
      <c r="K178" s="1824"/>
      <c r="L178" s="1823">
        <v>41</v>
      </c>
    </row>
    <row r="179" spans="1:12">
      <c r="A179" s="2720">
        <v>42</v>
      </c>
      <c r="C179" s="2856"/>
      <c r="D179" s="2856"/>
      <c r="E179" s="2725"/>
      <c r="F179" s="2721"/>
      <c r="G179" s="1824"/>
      <c r="H179" s="1824"/>
      <c r="I179" s="1787"/>
      <c r="J179" s="1824">
        <f t="shared" si="3"/>
        <v>0</v>
      </c>
      <c r="K179" s="1824"/>
      <c r="L179" s="1823">
        <v>42</v>
      </c>
    </row>
    <row r="180" spans="1:12">
      <c r="A180" s="2720">
        <v>43</v>
      </c>
      <c r="B180" s="2670"/>
      <c r="E180" s="2725"/>
      <c r="F180" s="2721"/>
      <c r="G180" s="1824"/>
      <c r="H180" s="1824"/>
      <c r="I180" s="1787"/>
      <c r="J180" s="1824">
        <f t="shared" si="3"/>
        <v>0</v>
      </c>
      <c r="K180" s="1824"/>
      <c r="L180" s="1823">
        <v>43</v>
      </c>
    </row>
    <row r="181" spans="1:12" ht="15.75" thickBot="1">
      <c r="A181" s="2932">
        <v>44</v>
      </c>
      <c r="B181" s="2933"/>
      <c r="C181" s="2729"/>
      <c r="D181" s="2729"/>
      <c r="E181" s="2730"/>
      <c r="F181" s="2721"/>
      <c r="G181" s="1824"/>
      <c r="H181" s="1824"/>
      <c r="I181" s="1787"/>
      <c r="J181" s="1824">
        <f t="shared" si="3"/>
        <v>0</v>
      </c>
      <c r="K181" s="1824"/>
      <c r="L181" s="1823">
        <v>44</v>
      </c>
    </row>
    <row r="182" spans="1:12">
      <c r="A182" s="2720">
        <v>45</v>
      </c>
      <c r="B182" s="2670"/>
      <c r="E182" s="2670"/>
      <c r="F182" s="2721"/>
      <c r="G182" s="1824"/>
      <c r="H182" s="1824"/>
      <c r="I182" s="1787"/>
      <c r="J182" s="1824">
        <f t="shared" si="3"/>
        <v>0</v>
      </c>
      <c r="K182" s="1824"/>
      <c r="L182" s="1823">
        <v>45</v>
      </c>
    </row>
    <row r="183" spans="1:12">
      <c r="A183" s="2720">
        <v>46</v>
      </c>
      <c r="B183" s="2670"/>
      <c r="E183" s="2670"/>
      <c r="F183" s="2721"/>
      <c r="G183" s="1824"/>
      <c r="H183" s="1824"/>
      <c r="I183" s="1787"/>
      <c r="J183" s="1824">
        <f t="shared" si="3"/>
        <v>0</v>
      </c>
      <c r="K183" s="1824"/>
      <c r="L183" s="1823">
        <v>46</v>
      </c>
    </row>
    <row r="184" spans="1:12">
      <c r="A184" s="2720">
        <v>47</v>
      </c>
      <c r="B184" s="2670"/>
      <c r="E184" s="2670"/>
      <c r="F184" s="2721"/>
      <c r="G184" s="1824"/>
      <c r="H184" s="1824"/>
      <c r="I184" s="1787"/>
      <c r="J184" s="1824">
        <f t="shared" si="3"/>
        <v>0</v>
      </c>
      <c r="K184" s="1824"/>
      <c r="L184" s="1823">
        <v>47</v>
      </c>
    </row>
    <row r="185" spans="1:12">
      <c r="A185" s="2720">
        <v>48</v>
      </c>
      <c r="B185" s="2670"/>
      <c r="E185" s="2670"/>
      <c r="F185" s="2721"/>
      <c r="G185" s="1824"/>
      <c r="H185" s="1824"/>
      <c r="I185" s="1787"/>
      <c r="J185" s="1824">
        <f t="shared" si="3"/>
        <v>0</v>
      </c>
      <c r="K185" s="1824"/>
      <c r="L185" s="1823">
        <v>48</v>
      </c>
    </row>
    <row r="186" spans="1:12">
      <c r="A186" s="2720">
        <v>49</v>
      </c>
      <c r="B186" s="2670"/>
      <c r="E186" s="2670"/>
      <c r="F186" s="2721"/>
      <c r="G186" s="1824"/>
      <c r="H186" s="1824"/>
      <c r="I186" s="1787"/>
      <c r="J186" s="1824">
        <f t="shared" si="3"/>
        <v>0</v>
      </c>
      <c r="K186" s="1824"/>
      <c r="L186" s="1823">
        <v>49</v>
      </c>
    </row>
    <row r="187" spans="1:12">
      <c r="A187" s="2720">
        <v>50</v>
      </c>
      <c r="B187" s="2670"/>
      <c r="E187" s="2670"/>
      <c r="F187" s="2721"/>
      <c r="G187" s="1824"/>
      <c r="H187" s="1824"/>
      <c r="I187" s="1787"/>
      <c r="J187" s="1824">
        <f t="shared" si="3"/>
        <v>0</v>
      </c>
      <c r="K187" s="1824"/>
      <c r="L187" s="1823">
        <v>50</v>
      </c>
    </row>
    <row r="188" spans="1:12">
      <c r="A188" s="2720">
        <v>51</v>
      </c>
      <c r="B188" s="2670"/>
      <c r="E188" s="2670"/>
      <c r="F188" s="2721"/>
      <c r="G188" s="1824"/>
      <c r="H188" s="1824"/>
      <c r="I188" s="1787"/>
      <c r="J188" s="1824">
        <f t="shared" si="3"/>
        <v>0</v>
      </c>
      <c r="K188" s="1824"/>
      <c r="L188" s="1823">
        <v>51</v>
      </c>
    </row>
    <row r="189" spans="1:12">
      <c r="A189" s="2720">
        <v>52</v>
      </c>
      <c r="B189" s="2670"/>
      <c r="E189" s="2670"/>
      <c r="F189" s="2721"/>
      <c r="G189" s="1824"/>
      <c r="H189" s="1824"/>
      <c r="I189" s="1787"/>
      <c r="J189" s="1824">
        <f t="shared" si="3"/>
        <v>0</v>
      </c>
      <c r="K189" s="1824"/>
      <c r="L189" s="1823">
        <v>52</v>
      </c>
    </row>
    <row r="190" spans="1:12">
      <c r="A190" s="2720">
        <v>53</v>
      </c>
      <c r="B190" s="2670"/>
      <c r="E190" s="2670"/>
      <c r="F190" s="2721"/>
      <c r="G190" s="1824"/>
      <c r="H190" s="1824"/>
      <c r="I190" s="1787"/>
      <c r="J190" s="1824">
        <f t="shared" si="3"/>
        <v>0</v>
      </c>
      <c r="K190" s="1824"/>
      <c r="L190" s="1823">
        <v>53</v>
      </c>
    </row>
    <row r="191" spans="1:12">
      <c r="A191" s="2720">
        <v>54</v>
      </c>
      <c r="B191" s="2670"/>
      <c r="E191" s="2670"/>
      <c r="F191" s="2721"/>
      <c r="G191" s="1824"/>
      <c r="H191" s="1824"/>
      <c r="I191" s="1787"/>
      <c r="J191" s="1824">
        <f t="shared" si="3"/>
        <v>0</v>
      </c>
      <c r="K191" s="1824"/>
      <c r="L191" s="1823">
        <v>54</v>
      </c>
    </row>
    <row r="192" spans="1:12" ht="15.75" thickBot="1">
      <c r="A192" s="2722">
        <v>55</v>
      </c>
      <c r="B192" s="1822" t="s">
        <v>2253</v>
      </c>
      <c r="C192" s="1773"/>
      <c r="D192" s="1773"/>
      <c r="E192" s="1820"/>
      <c r="F192" s="2723"/>
      <c r="G192" s="1819">
        <f>SUM(G138:G191)</f>
        <v>0</v>
      </c>
      <c r="H192" s="1819">
        <f>SUM(H138:H191)</f>
        <v>0</v>
      </c>
      <c r="I192" s="1820"/>
      <c r="J192" s="1819">
        <f>SUM(J138:J191)</f>
        <v>0</v>
      </c>
      <c r="K192" s="1819">
        <f>SUM(K138:K191)</f>
        <v>0</v>
      </c>
      <c r="L192" s="1818">
        <v>55</v>
      </c>
    </row>
    <row r="193" spans="1:12">
      <c r="A193" s="2724" t="s">
        <v>4501</v>
      </c>
      <c r="F193" s="2725" t="s">
        <v>4501</v>
      </c>
      <c r="H193" s="1770"/>
    </row>
    <row r="194" spans="1:12">
      <c r="A194" s="2726" t="s">
        <v>4917</v>
      </c>
      <c r="B194" s="1770"/>
      <c r="C194" s="1770"/>
      <c r="D194" s="1770"/>
      <c r="E194" s="1770"/>
      <c r="F194" s="2727" t="s">
        <v>4916</v>
      </c>
      <c r="G194" s="1770"/>
      <c r="H194" s="1770"/>
      <c r="I194" s="1770"/>
      <c r="J194" s="1770"/>
      <c r="K194" s="1770"/>
      <c r="L194" s="1770"/>
    </row>
    <row r="195" spans="1:12">
      <c r="A195" s="2724"/>
      <c r="F195" s="2725"/>
    </row>
    <row r="196" spans="1:12">
      <c r="A196" s="2724"/>
      <c r="F196" s="2725"/>
    </row>
    <row r="197" spans="1:12">
      <c r="A197" s="2724"/>
      <c r="F197" s="2725"/>
    </row>
    <row r="198" spans="1:12">
      <c r="A198" s="2724"/>
      <c r="F198" s="2725"/>
    </row>
    <row r="199" spans="1:12">
      <c r="A199" s="2724"/>
      <c r="F199" s="2725"/>
    </row>
    <row r="200" spans="1:12" ht="15.75" thickBot="1">
      <c r="A200" s="2728"/>
      <c r="B200" s="2729"/>
      <c r="C200" s="2729"/>
      <c r="D200" s="2729"/>
      <c r="E200" s="2729"/>
      <c r="F200" s="2730"/>
    </row>
  </sheetData>
  <printOptions horizontalCentered="1" verticalCentered="1"/>
  <pageMargins left="0.25" right="0.25" top="0.25" bottom="0.25" header="0" footer="0"/>
  <pageSetup scale="72" fitToWidth="2" fitToHeight="3" pageOrder="overThenDown" orientation="portrait" r:id="rId1"/>
  <headerFooter alignWithMargins="0"/>
  <rowBreaks count="1" manualBreakCount="1">
    <brk id="131" max="16383" man="1"/>
  </rowBreaks>
  <colBreaks count="1" manualBreakCount="1">
    <brk id="5" max="1048575" man="1"/>
  </colBreaks>
  <customProperties>
    <customPr name="_pios_id" r:id="rId2"/>
  </customPropertie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ransitionEvaluation="1">
    <tabColor rgb="FF92D050"/>
  </sheetPr>
  <dimension ref="A1:AQ200"/>
  <sheetViews>
    <sheetView view="pageBreakPreview" zoomScale="60" zoomScaleNormal="70" workbookViewId="0">
      <selection activeCell="H1" sqref="H1:U1048576"/>
    </sheetView>
  </sheetViews>
  <sheetFormatPr defaultColWidth="9.6640625" defaultRowHeight="15"/>
  <cols>
    <col min="1" max="1" width="4.6640625" customWidth="1"/>
    <col min="2" max="2" width="39.21875" customWidth="1"/>
    <col min="3" max="3" width="16.21875" customWidth="1"/>
    <col min="4" max="4" width="21" customWidth="1"/>
    <col min="5" max="5" width="16.6640625" customWidth="1"/>
    <col min="6" max="6" width="18.5546875" customWidth="1"/>
    <col min="9" max="9" width="30.44140625" customWidth="1"/>
    <col min="10" max="11" width="9.6640625" customWidth="1"/>
    <col min="12" max="12" width="10.44140625" customWidth="1"/>
    <col min="13" max="14" width="9.6640625" customWidth="1"/>
    <col min="15" max="15" width="10" customWidth="1"/>
    <col min="16" max="17" width="9.6640625" customWidth="1"/>
    <col min="18" max="18" width="10.5546875" customWidth="1"/>
    <col min="20" max="20" width="17.5546875" bestFit="1" customWidth="1"/>
    <col min="21" max="21" width="16.6640625" bestFit="1" customWidth="1"/>
  </cols>
  <sheetData>
    <row r="1" spans="1:43">
      <c r="A1" s="710" t="s">
        <v>1757</v>
      </c>
      <c r="B1" s="711"/>
      <c r="C1" s="937" t="s">
        <v>1307</v>
      </c>
      <c r="D1" s="66"/>
      <c r="E1" s="796" t="s">
        <v>1759</v>
      </c>
      <c r="F1" s="797" t="s">
        <v>1760</v>
      </c>
    </row>
    <row r="2" spans="1:43">
      <c r="A2" s="71" t="str">
        <f>'Data Sheet'!$C$25</f>
        <v xml:space="preserve">Niagara Mohawk Power Corporation </v>
      </c>
      <c r="B2" s="1316"/>
      <c r="C2" s="71" t="s">
        <v>5794</v>
      </c>
      <c r="D2" s="13"/>
      <c r="E2" s="800" t="s">
        <v>1761</v>
      </c>
      <c r="F2" s="1317"/>
    </row>
    <row r="3" spans="1:43" ht="15" customHeight="1" thickBot="1">
      <c r="A3" s="1318"/>
      <c r="B3" s="1319"/>
      <c r="C3" s="1575" t="s">
        <v>1101</v>
      </c>
      <c r="D3" s="802"/>
      <c r="E3" s="802" t="str">
        <f>'Data Sheet'!$C$40</f>
        <v>April 30, 2025</v>
      </c>
      <c r="F3" s="723" t="str">
        <f>'Data Sheet'!$C$38</f>
        <v>December 31, 2024</v>
      </c>
    </row>
    <row r="4" spans="1:43" ht="20.25" customHeight="1" thickBot="1">
      <c r="A4" s="1320" t="s">
        <v>3726</v>
      </c>
      <c r="B4" s="1321"/>
      <c r="C4" s="803"/>
      <c r="D4" s="803"/>
      <c r="E4" s="803"/>
      <c r="F4" s="804"/>
      <c r="V4" s="1867"/>
      <c r="W4" s="1867"/>
      <c r="X4" s="1867"/>
      <c r="Y4" s="1867"/>
      <c r="Z4" s="1867"/>
      <c r="AA4" s="1867"/>
      <c r="AB4" s="1867"/>
      <c r="AC4" s="1867"/>
      <c r="AD4" s="1867"/>
      <c r="AE4" s="1867"/>
      <c r="AF4" s="1867"/>
      <c r="AG4" s="1867"/>
      <c r="AH4" s="1867"/>
      <c r="AI4" s="1867"/>
      <c r="AJ4" s="1867"/>
      <c r="AK4" s="1867"/>
      <c r="AL4" s="1867"/>
      <c r="AM4" s="1867"/>
      <c r="AN4" s="1867"/>
      <c r="AO4" s="1867"/>
      <c r="AP4" s="1867"/>
      <c r="AQ4" s="1867"/>
    </row>
    <row r="5" spans="1:43" ht="15.75">
      <c r="A5" s="122"/>
      <c r="B5" s="121"/>
      <c r="C5" s="709"/>
      <c r="D5" s="709"/>
      <c r="E5" s="709"/>
      <c r="F5" s="782"/>
      <c r="V5" s="1867"/>
      <c r="W5" s="1867"/>
      <c r="X5" s="1867"/>
      <c r="Y5" s="1867"/>
      <c r="Z5" s="1867"/>
      <c r="AA5" s="1867"/>
      <c r="AB5" s="1867"/>
      <c r="AC5" s="1867"/>
      <c r="AD5" s="1867"/>
      <c r="AE5" s="1867"/>
      <c r="AF5" s="1867"/>
      <c r="AG5" s="1867"/>
      <c r="AH5" s="1867"/>
      <c r="AI5" s="1867"/>
      <c r="AJ5" s="1867"/>
      <c r="AK5" s="1867"/>
      <c r="AL5" s="1867"/>
      <c r="AM5" s="1867"/>
      <c r="AN5" s="1867"/>
      <c r="AO5" s="1867"/>
      <c r="AP5" s="1867"/>
      <c r="AQ5" s="1867"/>
    </row>
    <row r="6" spans="1:43">
      <c r="A6" s="760" t="s">
        <v>3727</v>
      </c>
      <c r="D6" t="s">
        <v>2632</v>
      </c>
      <c r="F6" s="656"/>
    </row>
    <row r="7" spans="1:43">
      <c r="A7" s="760" t="s">
        <v>2633</v>
      </c>
      <c r="D7" t="s">
        <v>2634</v>
      </c>
      <c r="F7" s="656"/>
    </row>
    <row r="8" spans="1:43">
      <c r="A8" s="760" t="s">
        <v>2635</v>
      </c>
      <c r="D8" t="s">
        <v>2636</v>
      </c>
      <c r="F8" s="656"/>
    </row>
    <row r="9" spans="1:43">
      <c r="A9" s="760" t="s">
        <v>2637</v>
      </c>
      <c r="D9" t="s">
        <v>2638</v>
      </c>
      <c r="F9" s="656"/>
    </row>
    <row r="10" spans="1:43" ht="15.75" thickBot="1">
      <c r="A10" s="760"/>
      <c r="F10" s="656"/>
    </row>
    <row r="11" spans="1:43">
      <c r="A11" s="797"/>
      <c r="B11" s="822"/>
      <c r="C11" s="807"/>
      <c r="D11" s="807"/>
      <c r="E11" s="807" t="s">
        <v>2639</v>
      </c>
      <c r="F11" s="807"/>
    </row>
    <row r="12" spans="1:43">
      <c r="A12" s="810" t="s">
        <v>1686</v>
      </c>
      <c r="B12" s="709" t="s">
        <v>3503</v>
      </c>
      <c r="C12" s="759"/>
      <c r="D12" s="717" t="s">
        <v>2640</v>
      </c>
      <c r="E12" s="717" t="s">
        <v>2684</v>
      </c>
      <c r="F12" s="717" t="s">
        <v>2253</v>
      </c>
    </row>
    <row r="13" spans="1:43">
      <c r="A13" s="810" t="s">
        <v>1689</v>
      </c>
      <c r="B13" s="1322"/>
      <c r="C13" s="656"/>
      <c r="D13" s="717" t="s">
        <v>1336</v>
      </c>
      <c r="E13" s="717" t="s">
        <v>2685</v>
      </c>
      <c r="F13" s="717"/>
    </row>
    <row r="14" spans="1:43" ht="15.75" thickBot="1">
      <c r="A14" s="812"/>
      <c r="B14" s="803" t="s">
        <v>2935</v>
      </c>
      <c r="C14" s="814"/>
      <c r="D14" s="813" t="s">
        <v>2936</v>
      </c>
      <c r="E14" s="813" t="s">
        <v>2937</v>
      </c>
      <c r="F14" s="813" t="s">
        <v>2938</v>
      </c>
    </row>
    <row r="15" spans="1:43">
      <c r="A15" s="1323">
        <v>1</v>
      </c>
      <c r="B15" s="823" t="s">
        <v>2912</v>
      </c>
      <c r="C15" s="768"/>
      <c r="D15" s="1324"/>
      <c r="E15" s="1325"/>
      <c r="F15" s="1326"/>
    </row>
    <row r="16" spans="1:43" ht="15.75" thickBot="1">
      <c r="A16" s="1323">
        <v>2</v>
      </c>
      <c r="B16" s="719" t="s">
        <v>3532</v>
      </c>
      <c r="C16" s="768"/>
      <c r="D16" s="1327"/>
      <c r="E16" s="1328"/>
      <c r="F16" s="1329"/>
    </row>
    <row r="17" spans="1:7">
      <c r="A17" s="1323">
        <v>3</v>
      </c>
      <c r="B17" s="719" t="s">
        <v>2686</v>
      </c>
      <c r="C17" s="768"/>
      <c r="D17" s="841">
        <v>-3</v>
      </c>
      <c r="E17" s="1324"/>
      <c r="F17" s="1329"/>
    </row>
    <row r="18" spans="1:7">
      <c r="A18" s="1323">
        <v>4</v>
      </c>
      <c r="B18" s="719" t="s">
        <v>2687</v>
      </c>
      <c r="C18" s="768"/>
      <c r="D18" s="841">
        <v>20754367</v>
      </c>
      <c r="E18" s="1324"/>
      <c r="F18" s="1329"/>
    </row>
    <row r="19" spans="1:7">
      <c r="A19" s="1387">
        <v>5</v>
      </c>
      <c r="B19" s="76" t="s">
        <v>4247</v>
      </c>
      <c r="C19" s="75"/>
      <c r="D19" s="841"/>
      <c r="E19" s="1324"/>
      <c r="F19" s="1329"/>
      <c r="G19" s="13"/>
    </row>
    <row r="20" spans="1:7">
      <c r="A20" s="1323">
        <v>6</v>
      </c>
      <c r="B20" s="719" t="s">
        <v>2688</v>
      </c>
      <c r="C20" s="768"/>
      <c r="D20" s="841">
        <v>72352745</v>
      </c>
      <c r="E20" s="1324"/>
      <c r="F20" s="1329"/>
    </row>
    <row r="21" spans="1:7">
      <c r="A21" s="1323">
        <v>7</v>
      </c>
      <c r="B21" s="719" t="s">
        <v>2689</v>
      </c>
      <c r="C21" s="768"/>
      <c r="D21" s="841">
        <v>23145781</v>
      </c>
      <c r="E21" s="1324"/>
      <c r="F21" s="1329"/>
    </row>
    <row r="22" spans="1:7">
      <c r="A22" s="1323">
        <v>8</v>
      </c>
      <c r="B22" s="719" t="s">
        <v>2690</v>
      </c>
      <c r="C22" s="768"/>
      <c r="D22" s="841">
        <v>25397086</v>
      </c>
      <c r="E22" s="1324"/>
      <c r="F22" s="1329"/>
    </row>
    <row r="23" spans="1:7">
      <c r="A23" s="1323">
        <v>9</v>
      </c>
      <c r="B23" s="719" t="s">
        <v>2691</v>
      </c>
      <c r="C23" s="768"/>
      <c r="D23" s="841">
        <v>1156853</v>
      </c>
      <c r="E23" s="1324"/>
      <c r="F23" s="1329"/>
    </row>
    <row r="24" spans="1:7">
      <c r="A24" s="1323">
        <v>10</v>
      </c>
      <c r="B24" s="719" t="s">
        <v>3535</v>
      </c>
      <c r="C24" s="768"/>
      <c r="D24" s="841">
        <v>90284179</v>
      </c>
      <c r="E24" s="1324"/>
      <c r="F24" s="1329"/>
    </row>
    <row r="25" spans="1:7" ht="15.75" thickBot="1">
      <c r="A25" s="1323">
        <v>11</v>
      </c>
      <c r="B25" s="719" t="s">
        <v>1006</v>
      </c>
      <c r="C25" s="768"/>
      <c r="D25" s="841">
        <f>SUM(D17:D24)</f>
        <v>233091008</v>
      </c>
      <c r="E25" s="1324"/>
      <c r="F25" s="1329"/>
    </row>
    <row r="26" spans="1:7" ht="15.75" thickBot="1">
      <c r="A26" s="1323">
        <v>12</v>
      </c>
      <c r="B26" s="719" t="s">
        <v>3524</v>
      </c>
      <c r="C26" s="768"/>
      <c r="D26" s="3349"/>
      <c r="E26" s="1328"/>
      <c r="F26" s="1329"/>
    </row>
    <row r="27" spans="1:7">
      <c r="A27" s="1323">
        <v>13</v>
      </c>
      <c r="B27" s="719" t="s">
        <v>2686</v>
      </c>
      <c r="C27" s="768"/>
      <c r="D27" s="841">
        <v>0</v>
      </c>
      <c r="E27" s="1324"/>
      <c r="F27" s="1329"/>
    </row>
    <row r="28" spans="1:7">
      <c r="A28" s="1323">
        <v>14</v>
      </c>
      <c r="B28" s="719" t="s">
        <v>2687</v>
      </c>
      <c r="C28" s="768"/>
      <c r="D28" s="841">
        <v>10563549</v>
      </c>
      <c r="E28" s="1324"/>
      <c r="F28" s="1329"/>
    </row>
    <row r="29" spans="1:7">
      <c r="A29" s="1387">
        <v>15</v>
      </c>
      <c r="B29" s="76" t="s">
        <v>4247</v>
      </c>
      <c r="C29" s="75"/>
      <c r="D29" s="841"/>
      <c r="E29" s="1324"/>
      <c r="F29" s="1329"/>
      <c r="G29" s="13"/>
    </row>
    <row r="30" spans="1:7">
      <c r="A30" s="1323">
        <v>16</v>
      </c>
      <c r="B30" s="719" t="s">
        <v>2688</v>
      </c>
      <c r="C30" s="768"/>
      <c r="D30" s="841">
        <v>125578556</v>
      </c>
      <c r="E30" s="1324"/>
      <c r="F30" s="1329"/>
    </row>
    <row r="31" spans="1:7">
      <c r="A31" s="1323">
        <v>17</v>
      </c>
      <c r="B31" s="719" t="s">
        <v>3535</v>
      </c>
      <c r="C31" s="768"/>
      <c r="D31" s="841">
        <v>1461154</v>
      </c>
      <c r="E31" s="1324"/>
      <c r="F31" s="1329"/>
    </row>
    <row r="32" spans="1:7" ht="15.75" thickBot="1">
      <c r="A32" s="1323">
        <v>18</v>
      </c>
      <c r="B32" s="719" t="s">
        <v>1007</v>
      </c>
      <c r="C32" s="768"/>
      <c r="D32" s="841">
        <f>SUM(D27:D31)</f>
        <v>137603259</v>
      </c>
      <c r="E32" s="1324"/>
      <c r="F32" s="1329"/>
    </row>
    <row r="33" spans="1:6" ht="15.75" thickBot="1">
      <c r="A33" s="1323">
        <v>19</v>
      </c>
      <c r="B33" s="719" t="s">
        <v>1008</v>
      </c>
      <c r="C33" s="768"/>
      <c r="D33" s="3349"/>
      <c r="E33" s="1328"/>
      <c r="F33" s="1329"/>
    </row>
    <row r="34" spans="1:6">
      <c r="A34" s="1323">
        <v>20</v>
      </c>
      <c r="B34" s="719" t="s">
        <v>1009</v>
      </c>
      <c r="C34" s="768"/>
      <c r="D34" s="841">
        <f>D17+D27</f>
        <v>-3</v>
      </c>
      <c r="E34" s="1324"/>
      <c r="F34" s="1329"/>
    </row>
    <row r="35" spans="1:6">
      <c r="A35" s="1323">
        <v>21</v>
      </c>
      <c r="B35" s="76" t="s">
        <v>3953</v>
      </c>
      <c r="C35" s="768"/>
      <c r="D35" s="841">
        <f>D18+D28</f>
        <v>31317916</v>
      </c>
      <c r="E35" s="1324"/>
      <c r="F35" s="1329"/>
    </row>
    <row r="36" spans="1:6">
      <c r="A36" s="1387">
        <v>22</v>
      </c>
      <c r="B36" s="76" t="s">
        <v>4248</v>
      </c>
      <c r="C36" s="75"/>
      <c r="D36" s="1227"/>
      <c r="E36" s="1324"/>
      <c r="F36" s="1329"/>
    </row>
    <row r="37" spans="1:6">
      <c r="A37" s="1323">
        <v>23</v>
      </c>
      <c r="B37" s="76" t="s">
        <v>3954</v>
      </c>
      <c r="C37" s="768"/>
      <c r="D37" s="841">
        <f>D20+D30</f>
        <v>197931301</v>
      </c>
      <c r="E37" s="1324"/>
      <c r="F37" s="1329"/>
    </row>
    <row r="38" spans="1:6">
      <c r="A38" s="1323">
        <v>24</v>
      </c>
      <c r="B38" s="76" t="s">
        <v>3955</v>
      </c>
      <c r="C38" s="768"/>
      <c r="D38" s="841">
        <f>D21</f>
        <v>23145781</v>
      </c>
      <c r="E38" s="1324"/>
      <c r="F38" s="1329"/>
    </row>
    <row r="39" spans="1:6">
      <c r="A39" s="1323">
        <v>25</v>
      </c>
      <c r="B39" s="76" t="s">
        <v>3956</v>
      </c>
      <c r="C39" s="768"/>
      <c r="D39" s="841">
        <f>D22</f>
        <v>25397086</v>
      </c>
      <c r="E39" s="1324"/>
      <c r="F39" s="1329"/>
    </row>
    <row r="40" spans="1:6">
      <c r="A40" s="1323">
        <v>26</v>
      </c>
      <c r="B40" s="76" t="s">
        <v>3957</v>
      </c>
      <c r="C40" s="768"/>
      <c r="D40" s="841">
        <f>D23</f>
        <v>1156853</v>
      </c>
      <c r="E40" s="1324"/>
      <c r="F40" s="1329"/>
    </row>
    <row r="41" spans="1:6" ht="15.75" thickBot="1">
      <c r="A41" s="1323">
        <v>27</v>
      </c>
      <c r="B41" s="76" t="s">
        <v>3958</v>
      </c>
      <c r="C41" s="768"/>
      <c r="D41" s="841">
        <f>D24+D31</f>
        <v>91745333</v>
      </c>
      <c r="E41" s="1327"/>
      <c r="F41" s="1331"/>
    </row>
    <row r="42" spans="1:6" ht="15.75" thickBot="1">
      <c r="A42" s="1323">
        <v>28</v>
      </c>
      <c r="B42" s="76" t="s">
        <v>3959</v>
      </c>
      <c r="C42" s="768"/>
      <c r="D42" s="841">
        <f>SUM(D34:D41)</f>
        <v>370694267</v>
      </c>
      <c r="E42" s="841">
        <v>-511035</v>
      </c>
      <c r="F42" s="841">
        <v>370183232</v>
      </c>
    </row>
    <row r="43" spans="1:6">
      <c r="A43" s="1323">
        <v>29</v>
      </c>
      <c r="B43" s="823" t="s">
        <v>2913</v>
      </c>
      <c r="C43" s="768"/>
      <c r="D43" s="1332"/>
      <c r="E43" s="1332"/>
      <c r="F43" s="1333"/>
    </row>
    <row r="44" spans="1:6" ht="15.75" thickBot="1">
      <c r="A44" s="1323">
        <v>30</v>
      </c>
      <c r="B44" s="719" t="s">
        <v>3532</v>
      </c>
      <c r="C44" s="768"/>
      <c r="D44" s="3350"/>
      <c r="E44" s="1328"/>
      <c r="F44" s="1329"/>
    </row>
    <row r="45" spans="1:6">
      <c r="A45" s="1323">
        <v>31</v>
      </c>
      <c r="B45" s="719" t="s">
        <v>2118</v>
      </c>
      <c r="C45" s="768"/>
      <c r="D45" s="841">
        <v>0</v>
      </c>
      <c r="E45" s="1324"/>
      <c r="F45" s="1329"/>
    </row>
    <row r="46" spans="1:6">
      <c r="A46" s="1323">
        <v>32</v>
      </c>
      <c r="B46" s="719" t="s">
        <v>2119</v>
      </c>
      <c r="C46" s="768"/>
      <c r="D46" s="841"/>
      <c r="E46" s="1324"/>
      <c r="F46" s="1329"/>
    </row>
    <row r="47" spans="1:6">
      <c r="A47" s="1323">
        <v>33</v>
      </c>
      <c r="B47" s="719" t="s">
        <v>2120</v>
      </c>
      <c r="C47" s="768"/>
      <c r="D47" s="841">
        <v>8</v>
      </c>
      <c r="E47" s="1324"/>
      <c r="F47" s="1329"/>
    </row>
    <row r="48" spans="1:6">
      <c r="A48" s="1323">
        <v>34</v>
      </c>
      <c r="B48" s="719" t="s">
        <v>2121</v>
      </c>
      <c r="C48" s="768"/>
      <c r="D48" s="841">
        <v>2292746</v>
      </c>
      <c r="E48" s="1324"/>
      <c r="F48" s="1329"/>
    </row>
    <row r="49" spans="1:6">
      <c r="A49" s="1323">
        <v>35</v>
      </c>
      <c r="B49" s="719" t="s">
        <v>2687</v>
      </c>
      <c r="C49" s="768"/>
      <c r="D49" s="841">
        <v>1721064</v>
      </c>
      <c r="E49" s="1324"/>
      <c r="F49" s="1329"/>
    </row>
    <row r="50" spans="1:6">
      <c r="A50" s="1323">
        <v>36</v>
      </c>
      <c r="B50" s="719" t="s">
        <v>2688</v>
      </c>
      <c r="C50" s="768"/>
      <c r="D50" s="841">
        <v>22699830</v>
      </c>
      <c r="E50" s="1324"/>
      <c r="F50" s="1329"/>
    </row>
    <row r="51" spans="1:6">
      <c r="A51" s="1323">
        <v>37</v>
      </c>
      <c r="B51" s="719" t="s">
        <v>2689</v>
      </c>
      <c r="C51" s="768"/>
      <c r="D51" s="841">
        <v>9928118</v>
      </c>
      <c r="E51" s="1324"/>
      <c r="F51" s="1329"/>
    </row>
    <row r="52" spans="1:6">
      <c r="A52" s="1323">
        <v>38</v>
      </c>
      <c r="B52" s="719" t="s">
        <v>2690</v>
      </c>
      <c r="C52" s="768"/>
      <c r="D52" s="841">
        <v>7196794</v>
      </c>
      <c r="E52" s="1324"/>
      <c r="F52" s="1329"/>
    </row>
    <row r="53" spans="1:6">
      <c r="A53" s="1323">
        <v>39</v>
      </c>
      <c r="B53" s="719" t="s">
        <v>2691</v>
      </c>
      <c r="C53" s="768"/>
      <c r="D53" s="841">
        <v>609078</v>
      </c>
      <c r="E53" s="1324"/>
      <c r="F53" s="1329"/>
    </row>
    <row r="54" spans="1:6">
      <c r="A54" s="1323">
        <v>40</v>
      </c>
      <c r="B54" s="719" t="s">
        <v>3535</v>
      </c>
      <c r="C54" s="768"/>
      <c r="D54" s="841">
        <v>21727453</v>
      </c>
      <c r="E54" s="1324"/>
      <c r="F54" s="1329"/>
    </row>
    <row r="55" spans="1:6" ht="15.75" thickBot="1">
      <c r="A55" s="1323">
        <v>41</v>
      </c>
      <c r="B55" s="719" t="s">
        <v>2122</v>
      </c>
      <c r="C55" s="768"/>
      <c r="D55" s="841">
        <f>SUM(D45:D54)</f>
        <v>66175091</v>
      </c>
      <c r="E55" s="1324"/>
      <c r="F55" s="1329"/>
    </row>
    <row r="56" spans="1:6" ht="15.75" thickBot="1">
      <c r="A56" s="1323">
        <v>42</v>
      </c>
      <c r="B56" s="719" t="s">
        <v>3524</v>
      </c>
      <c r="C56" s="768"/>
      <c r="D56" s="3349"/>
      <c r="E56" s="1328"/>
      <c r="F56" s="1329"/>
    </row>
    <row r="57" spans="1:6">
      <c r="A57" s="1323">
        <v>43</v>
      </c>
      <c r="B57" s="719" t="s">
        <v>2118</v>
      </c>
      <c r="C57" s="768"/>
      <c r="D57" s="841"/>
      <c r="E57" s="1324"/>
      <c r="F57" s="1329"/>
    </row>
    <row r="58" spans="1:6">
      <c r="A58" s="1323">
        <v>44</v>
      </c>
      <c r="B58" s="719" t="s">
        <v>2123</v>
      </c>
      <c r="C58" s="768"/>
      <c r="D58" s="841"/>
      <c r="E58" s="1324"/>
      <c r="F58" s="1329"/>
    </row>
    <row r="59" spans="1:6">
      <c r="A59" s="1323">
        <v>45</v>
      </c>
      <c r="B59" s="719" t="s">
        <v>2120</v>
      </c>
      <c r="C59" s="768"/>
      <c r="D59" s="841"/>
      <c r="E59" s="1324"/>
      <c r="F59" s="1329"/>
    </row>
    <row r="60" spans="1:6">
      <c r="A60" s="1323">
        <v>46</v>
      </c>
      <c r="B60" s="719" t="s">
        <v>2121</v>
      </c>
      <c r="C60" s="768"/>
      <c r="D60" s="841"/>
      <c r="E60" s="1324"/>
      <c r="F60" s="1329"/>
    </row>
    <row r="61" spans="1:6">
      <c r="A61" s="1323">
        <v>47</v>
      </c>
      <c r="B61" s="719" t="s">
        <v>2687</v>
      </c>
      <c r="C61" s="768"/>
      <c r="D61" s="841">
        <v>745981</v>
      </c>
      <c r="E61" s="1324"/>
      <c r="F61" s="1329"/>
    </row>
    <row r="62" spans="1:6">
      <c r="A62" s="1323">
        <v>48</v>
      </c>
      <c r="B62" s="719" t="s">
        <v>2688</v>
      </c>
      <c r="C62" s="768"/>
      <c r="D62" s="841">
        <v>19706133</v>
      </c>
      <c r="E62" s="1324"/>
      <c r="F62" s="1329"/>
    </row>
    <row r="63" spans="1:6">
      <c r="A63" s="1323">
        <v>49</v>
      </c>
      <c r="B63" s="719" t="s">
        <v>3535</v>
      </c>
      <c r="C63" s="768"/>
      <c r="D63" s="1330"/>
      <c r="E63" s="1324"/>
      <c r="F63" s="1329"/>
    </row>
    <row r="64" spans="1:6" ht="15.75" thickBot="1">
      <c r="A64" s="812">
        <v>50</v>
      </c>
      <c r="B64" s="752" t="s">
        <v>2111</v>
      </c>
      <c r="C64" s="773"/>
      <c r="D64" s="864">
        <f>SUM(D57:D63)</f>
        <v>20452114</v>
      </c>
      <c r="E64" s="1327"/>
      <c r="F64" s="1331"/>
    </row>
    <row r="65" spans="1:6">
      <c r="A65" s="32" t="s">
        <v>4501</v>
      </c>
      <c r="B65" s="13"/>
    </row>
    <row r="66" spans="1:6" ht="15.75" thickBot="1">
      <c r="A66" s="709" t="s">
        <v>2112</v>
      </c>
      <c r="B66" s="709"/>
      <c r="C66" s="709"/>
      <c r="D66" s="709"/>
      <c r="E66" s="709"/>
      <c r="F66" s="709"/>
    </row>
    <row r="67" spans="1:6">
      <c r="A67" s="2398" t="s">
        <v>1757</v>
      </c>
      <c r="B67" s="2316"/>
      <c r="C67" s="3214" t="s">
        <v>1307</v>
      </c>
      <c r="D67" s="2316"/>
      <c r="E67" s="3215" t="s">
        <v>1759</v>
      </c>
      <c r="F67" s="3216" t="s">
        <v>1760</v>
      </c>
    </row>
    <row r="68" spans="1:6">
      <c r="A68" s="2675" t="str">
        <f>'Data Sheet'!$C$25</f>
        <v xml:space="preserve">Niagara Mohawk Power Corporation </v>
      </c>
      <c r="C68" s="90" t="s">
        <v>5794</v>
      </c>
      <c r="E68" s="3217" t="s">
        <v>1761</v>
      </c>
      <c r="F68" s="3218"/>
    </row>
    <row r="69" spans="1:6" ht="15.75" thickBot="1">
      <c r="A69" s="3219"/>
      <c r="B69" s="752"/>
      <c r="C69" s="772" t="s">
        <v>1101</v>
      </c>
      <c r="D69" s="752"/>
      <c r="E69" s="802" t="str">
        <f>'Data Sheet'!$C$40</f>
        <v>April 30, 2025</v>
      </c>
      <c r="F69" s="2343" t="str">
        <f>'Data Sheet'!$C$38</f>
        <v>December 31, 2024</v>
      </c>
    </row>
    <row r="70" spans="1:6" ht="16.5" thickBot="1">
      <c r="A70" s="2422" t="s">
        <v>2113</v>
      </c>
      <c r="B70" s="458"/>
      <c r="C70" s="803"/>
      <c r="D70" s="803"/>
      <c r="E70" s="803"/>
      <c r="F70" s="2689"/>
    </row>
    <row r="71" spans="1:6">
      <c r="A71" s="2690"/>
      <c r="B71" s="822"/>
      <c r="C71" s="3220"/>
      <c r="D71" s="3220"/>
      <c r="E71" s="3220" t="s">
        <v>2639</v>
      </c>
      <c r="F71" s="3221"/>
    </row>
    <row r="72" spans="1:6">
      <c r="A72" s="2692" t="s">
        <v>1686</v>
      </c>
      <c r="B72" s="709" t="s">
        <v>3503</v>
      </c>
      <c r="C72" s="2694"/>
      <c r="D72" s="2691" t="s">
        <v>2640</v>
      </c>
      <c r="E72" s="2691" t="s">
        <v>2684</v>
      </c>
      <c r="F72" s="2693" t="s">
        <v>2253</v>
      </c>
    </row>
    <row r="73" spans="1:6">
      <c r="A73" s="2692" t="s">
        <v>1689</v>
      </c>
      <c r="B73" s="459"/>
      <c r="C73" s="2613"/>
      <c r="D73" s="2691" t="s">
        <v>1336</v>
      </c>
      <c r="E73" s="2691" t="s">
        <v>2685</v>
      </c>
      <c r="F73" s="2693"/>
    </row>
    <row r="74" spans="1:6" ht="15.75" thickBot="1">
      <c r="A74" s="3222"/>
      <c r="B74" s="803" t="s">
        <v>2935</v>
      </c>
      <c r="C74" s="3223"/>
      <c r="D74" s="2838" t="s">
        <v>2936</v>
      </c>
      <c r="E74" s="2838" t="s">
        <v>2937</v>
      </c>
      <c r="F74" s="2697" t="s">
        <v>2938</v>
      </c>
    </row>
    <row r="75" spans="1:6">
      <c r="A75" s="3224"/>
      <c r="B75" s="823" t="s">
        <v>2114</v>
      </c>
      <c r="C75" s="768"/>
      <c r="D75" s="3225"/>
      <c r="E75" s="1325"/>
      <c r="F75" s="3226"/>
    </row>
    <row r="76" spans="1:6" ht="15.75" thickBot="1">
      <c r="A76" s="3224">
        <v>51</v>
      </c>
      <c r="B76" s="719" t="s">
        <v>1008</v>
      </c>
      <c r="C76" s="768"/>
      <c r="D76" s="1327"/>
      <c r="E76" s="1328"/>
      <c r="F76" s="3227"/>
    </row>
    <row r="77" spans="1:6">
      <c r="A77" s="3224">
        <v>52</v>
      </c>
      <c r="B77" s="719" t="s">
        <v>2115</v>
      </c>
      <c r="C77" s="768"/>
      <c r="D77" s="841">
        <f>D45+D57</f>
        <v>0</v>
      </c>
      <c r="E77" s="3228"/>
      <c r="F77" s="3227"/>
    </row>
    <row r="78" spans="1:6">
      <c r="A78" s="2692">
        <v>53</v>
      </c>
      <c r="B78" t="s">
        <v>2116</v>
      </c>
      <c r="C78" s="2613"/>
      <c r="D78" s="2617"/>
      <c r="E78" s="3228"/>
      <c r="F78" s="3227"/>
    </row>
    <row r="79" spans="1:6">
      <c r="A79" s="3224"/>
      <c r="B79" s="719" t="s">
        <v>2117</v>
      </c>
      <c r="C79" s="768"/>
      <c r="D79" s="841">
        <f>D46+D58</f>
        <v>0</v>
      </c>
      <c r="E79" s="3228"/>
      <c r="F79" s="3227"/>
    </row>
    <row r="80" spans="1:6">
      <c r="A80" s="3224">
        <v>54</v>
      </c>
      <c r="B80" s="719" t="s">
        <v>2087</v>
      </c>
      <c r="C80" s="768"/>
      <c r="D80" s="841">
        <f>D47+D59</f>
        <v>8</v>
      </c>
      <c r="E80" s="3228"/>
      <c r="F80" s="3227"/>
    </row>
    <row r="81" spans="1:6">
      <c r="A81" s="2692">
        <v>55</v>
      </c>
      <c r="B81" t="s">
        <v>2121</v>
      </c>
      <c r="C81" s="2613"/>
      <c r="D81" s="2617"/>
      <c r="E81" s="3228"/>
      <c r="F81" s="3227"/>
    </row>
    <row r="82" spans="1:6">
      <c r="A82" s="3224"/>
      <c r="B82" s="719" t="s">
        <v>2088</v>
      </c>
      <c r="C82" s="768"/>
      <c r="D82" s="841">
        <f>D48+D60</f>
        <v>2292746</v>
      </c>
      <c r="E82" s="3228"/>
      <c r="F82" s="3227"/>
    </row>
    <row r="83" spans="1:6">
      <c r="A83" s="3224">
        <v>56</v>
      </c>
      <c r="B83" s="719" t="s">
        <v>2089</v>
      </c>
      <c r="C83" s="768"/>
      <c r="D83" s="841">
        <f>D49+D61</f>
        <v>2467045</v>
      </c>
      <c r="E83" s="3228"/>
      <c r="F83" s="3227"/>
    </row>
    <row r="84" spans="1:6">
      <c r="A84" s="3224">
        <v>57</v>
      </c>
      <c r="B84" s="719" t="s">
        <v>2090</v>
      </c>
      <c r="C84" s="768"/>
      <c r="D84" s="841">
        <f>D50+D62</f>
        <v>42405963</v>
      </c>
      <c r="E84" s="3228"/>
      <c r="F84" s="3227"/>
    </row>
    <row r="85" spans="1:6">
      <c r="A85" s="3224">
        <v>58</v>
      </c>
      <c r="B85" s="719" t="s">
        <v>2091</v>
      </c>
      <c r="C85" s="768"/>
      <c r="D85" s="841">
        <f>D51</f>
        <v>9928118</v>
      </c>
      <c r="E85" s="3228"/>
      <c r="F85" s="3227"/>
    </row>
    <row r="86" spans="1:6">
      <c r="A86" s="3224">
        <v>59</v>
      </c>
      <c r="B86" s="719" t="s">
        <v>2092</v>
      </c>
      <c r="C86" s="768"/>
      <c r="D86" s="841">
        <f>D52</f>
        <v>7196794</v>
      </c>
      <c r="E86" s="3228"/>
      <c r="F86" s="3227"/>
    </row>
    <row r="87" spans="1:6">
      <c r="A87" s="3224">
        <v>60</v>
      </c>
      <c r="B87" s="719" t="s">
        <v>2093</v>
      </c>
      <c r="C87" s="768"/>
      <c r="D87" s="841">
        <f>D53</f>
        <v>609078</v>
      </c>
      <c r="E87" s="3228"/>
      <c r="F87" s="3227"/>
    </row>
    <row r="88" spans="1:6" ht="15.75" thickBot="1">
      <c r="A88" s="3224">
        <v>61</v>
      </c>
      <c r="B88" s="719" t="s">
        <v>2094</v>
      </c>
      <c r="C88" s="768"/>
      <c r="D88" s="841">
        <f>D54+D63</f>
        <v>21727453</v>
      </c>
      <c r="E88" s="1327"/>
      <c r="F88" s="3229"/>
    </row>
    <row r="89" spans="1:6">
      <c r="A89" s="3224">
        <v>62</v>
      </c>
      <c r="B89" s="719" t="s">
        <v>2095</v>
      </c>
      <c r="C89" s="768"/>
      <c r="D89" s="841">
        <f>SUM(D77:D88)</f>
        <v>86627205</v>
      </c>
      <c r="E89" s="841">
        <v>-226037</v>
      </c>
      <c r="F89" s="3230">
        <v>86401168</v>
      </c>
    </row>
    <row r="90" spans="1:6">
      <c r="A90" s="3224">
        <v>63</v>
      </c>
      <c r="B90" s="823" t="s">
        <v>2096</v>
      </c>
      <c r="C90" s="768"/>
      <c r="D90" s="841"/>
      <c r="E90" s="841"/>
      <c r="F90" s="3230">
        <f>D90+E90</f>
        <v>0</v>
      </c>
    </row>
    <row r="91" spans="1:6">
      <c r="A91" s="3224">
        <v>64</v>
      </c>
      <c r="B91" s="719" t="s">
        <v>2097</v>
      </c>
      <c r="C91" s="768"/>
      <c r="D91" s="1330"/>
      <c r="E91" s="1330"/>
      <c r="F91" s="3230">
        <f>D91+E91</f>
        <v>0</v>
      </c>
    </row>
    <row r="92" spans="1:6" ht="15.75" thickBot="1">
      <c r="A92" s="3224">
        <v>65</v>
      </c>
      <c r="B92" s="719" t="s">
        <v>2098</v>
      </c>
      <c r="C92" s="768"/>
      <c r="D92" s="841">
        <f>D42+D89+D91</f>
        <v>457321472</v>
      </c>
      <c r="E92" s="841">
        <f>E42+E89+E91</f>
        <v>-737072</v>
      </c>
      <c r="F92" s="3230">
        <f>F42+F89+F91</f>
        <v>456584400</v>
      </c>
    </row>
    <row r="93" spans="1:6">
      <c r="A93" s="3224">
        <v>66</v>
      </c>
      <c r="B93" s="823" t="s">
        <v>2099</v>
      </c>
      <c r="C93" s="768"/>
      <c r="D93" s="3225"/>
      <c r="E93" s="1325"/>
      <c r="F93" s="3226"/>
    </row>
    <row r="94" spans="1:6" ht="15.75" thickBot="1">
      <c r="A94" s="3224">
        <v>67</v>
      </c>
      <c r="B94" s="719" t="s">
        <v>2100</v>
      </c>
      <c r="C94" s="768"/>
      <c r="D94" s="1327"/>
      <c r="E94" s="1334"/>
      <c r="F94" s="3229"/>
    </row>
    <row r="95" spans="1:6">
      <c r="A95" s="3224">
        <v>68</v>
      </c>
      <c r="B95" s="719" t="s">
        <v>2101</v>
      </c>
      <c r="C95" s="768"/>
      <c r="D95" s="841">
        <v>295747393</v>
      </c>
      <c r="E95" s="841">
        <v>11098947</v>
      </c>
      <c r="F95" s="3230">
        <f>D95+E95</f>
        <v>306846340</v>
      </c>
    </row>
    <row r="96" spans="1:6">
      <c r="A96" s="3224">
        <v>69</v>
      </c>
      <c r="B96" s="719" t="s">
        <v>2102</v>
      </c>
      <c r="C96" s="768"/>
      <c r="D96" s="841">
        <v>72811651</v>
      </c>
      <c r="E96" s="841">
        <v>2446665</v>
      </c>
      <c r="F96" s="3230">
        <f>D96+E96</f>
        <v>75258316</v>
      </c>
    </row>
    <row r="97" spans="1:6">
      <c r="A97" s="3224">
        <v>70</v>
      </c>
      <c r="B97" s="719" t="s">
        <v>2103</v>
      </c>
      <c r="C97" s="768"/>
      <c r="D97" s="1330"/>
      <c r="E97" s="1330"/>
      <c r="F97" s="3230">
        <f>D97+E97</f>
        <v>0</v>
      </c>
    </row>
    <row r="98" spans="1:6" ht="15.75" thickBot="1">
      <c r="A98" s="3224">
        <v>71</v>
      </c>
      <c r="B98" s="719" t="s">
        <v>2104</v>
      </c>
      <c r="C98" s="768"/>
      <c r="D98" s="841">
        <f>SUM(D95:D97)</f>
        <v>368559044</v>
      </c>
      <c r="E98" s="841">
        <f>SUM(E95:E97)</f>
        <v>13545612</v>
      </c>
      <c r="F98" s="3230">
        <f>SUM(F95:F97)</f>
        <v>382104656</v>
      </c>
    </row>
    <row r="99" spans="1:6" ht="15.75" thickBot="1">
      <c r="A99" s="3224">
        <v>72</v>
      </c>
      <c r="B99" s="719" t="s">
        <v>2105</v>
      </c>
      <c r="C99" s="768"/>
      <c r="D99" s="3231"/>
      <c r="E99" s="3232"/>
      <c r="F99" s="3233"/>
    </row>
    <row r="100" spans="1:6">
      <c r="A100" s="3224">
        <v>73</v>
      </c>
      <c r="B100" s="719" t="s">
        <v>2101</v>
      </c>
      <c r="C100" s="768"/>
      <c r="D100" s="841">
        <v>23142432</v>
      </c>
      <c r="E100" s="841">
        <v>-13164</v>
      </c>
      <c r="F100" s="3230">
        <f>D100+E100</f>
        <v>23129268</v>
      </c>
    </row>
    <row r="101" spans="1:6">
      <c r="A101" s="3224">
        <v>74</v>
      </c>
      <c r="B101" s="719" t="s">
        <v>2102</v>
      </c>
      <c r="C101" s="768"/>
      <c r="D101" s="841">
        <v>2609044</v>
      </c>
      <c r="E101" s="841">
        <v>2640</v>
      </c>
      <c r="F101" s="3230">
        <f>D101+E101</f>
        <v>2611684</v>
      </c>
    </row>
    <row r="102" spans="1:6">
      <c r="A102" s="3224">
        <v>75</v>
      </c>
      <c r="B102" s="719" t="s">
        <v>2103</v>
      </c>
      <c r="C102" s="768"/>
      <c r="D102" s="1330"/>
      <c r="E102" s="1330"/>
      <c r="F102" s="3230">
        <f>D102+E102</f>
        <v>0</v>
      </c>
    </row>
    <row r="103" spans="1:6">
      <c r="A103" s="3224">
        <v>76</v>
      </c>
      <c r="B103" s="719" t="s">
        <v>2692</v>
      </c>
      <c r="C103" s="768"/>
      <c r="D103" s="841">
        <f>SUM(D100:D102)</f>
        <v>25751476</v>
      </c>
      <c r="E103" s="841">
        <f>SUM(E100:E102)</f>
        <v>-10524</v>
      </c>
      <c r="F103" s="3230">
        <f>SUM(F100:F102)</f>
        <v>25740952</v>
      </c>
    </row>
    <row r="104" spans="1:6">
      <c r="A104" s="2692">
        <v>77</v>
      </c>
      <c r="B104" t="s">
        <v>2693</v>
      </c>
      <c r="C104" s="2613"/>
      <c r="D104" s="2617"/>
      <c r="E104" s="2617"/>
      <c r="F104" s="2913"/>
    </row>
    <row r="105" spans="1:6">
      <c r="A105" s="2692">
        <v>78</v>
      </c>
      <c r="B105" s="3118" t="s">
        <v>4581</v>
      </c>
      <c r="C105" s="2613"/>
      <c r="D105" s="3234">
        <v>4466660</v>
      </c>
      <c r="E105" s="3234">
        <v>388</v>
      </c>
      <c r="F105" s="2913">
        <f>D105+E105</f>
        <v>4467048</v>
      </c>
    </row>
    <row r="106" spans="1:6">
      <c r="A106" s="2692">
        <v>79</v>
      </c>
      <c r="B106" s="1316"/>
      <c r="C106" s="3235"/>
      <c r="D106" s="3234"/>
      <c r="E106" s="3234"/>
      <c r="F106" s="2913"/>
    </row>
    <row r="107" spans="1:6">
      <c r="A107" s="2692">
        <v>80</v>
      </c>
      <c r="B107" t="s">
        <v>4580</v>
      </c>
      <c r="C107" s="3235"/>
      <c r="D107" s="3234">
        <v>1092780</v>
      </c>
      <c r="E107" s="3234">
        <v>52243</v>
      </c>
      <c r="F107" s="2913">
        <f>D107+E107</f>
        <v>1145023</v>
      </c>
    </row>
    <row r="108" spans="1:6">
      <c r="A108" s="2692">
        <v>81</v>
      </c>
      <c r="B108" s="1316"/>
      <c r="C108" s="3235"/>
      <c r="D108" s="3236"/>
      <c r="E108" s="3236"/>
      <c r="F108" s="2913"/>
    </row>
    <row r="109" spans="1:6">
      <c r="A109" s="2692">
        <v>82</v>
      </c>
      <c r="B109" s="1316"/>
      <c r="C109" s="3235"/>
      <c r="D109" s="3237"/>
      <c r="E109" s="3237"/>
      <c r="F109" s="2913"/>
    </row>
    <row r="110" spans="1:6">
      <c r="A110" s="2692">
        <v>83</v>
      </c>
      <c r="B110" s="1316"/>
      <c r="C110" s="3235"/>
      <c r="D110" s="3237"/>
      <c r="E110" s="3237"/>
      <c r="F110" s="2913"/>
    </row>
    <row r="111" spans="1:6">
      <c r="A111" s="2692">
        <v>84</v>
      </c>
      <c r="B111" s="1316"/>
      <c r="C111" s="3235"/>
      <c r="D111" s="3237"/>
      <c r="E111" s="3237"/>
      <c r="F111" s="2913"/>
    </row>
    <row r="112" spans="1:6">
      <c r="A112" s="2692">
        <v>85</v>
      </c>
      <c r="B112" s="1316"/>
      <c r="C112" s="3235"/>
      <c r="D112" s="3237"/>
      <c r="E112" s="3237"/>
      <c r="F112" s="2913"/>
    </row>
    <row r="113" spans="1:6">
      <c r="A113" s="2692">
        <v>86</v>
      </c>
      <c r="B113" s="1316"/>
      <c r="C113" s="3235"/>
      <c r="D113" s="3237"/>
      <c r="E113" s="3237"/>
      <c r="F113" s="2913"/>
    </row>
    <row r="114" spans="1:6">
      <c r="A114" s="2692">
        <v>87</v>
      </c>
      <c r="B114" s="1316"/>
      <c r="C114" s="3235"/>
      <c r="D114" s="3237"/>
      <c r="E114" s="3237"/>
      <c r="F114" s="2913"/>
    </row>
    <row r="115" spans="1:6">
      <c r="A115" s="2692">
        <v>88</v>
      </c>
      <c r="B115" s="1316"/>
      <c r="C115" s="3235"/>
      <c r="D115" s="3237"/>
      <c r="E115" s="3237"/>
      <c r="F115" s="2913"/>
    </row>
    <row r="116" spans="1:6">
      <c r="A116" s="2692">
        <v>89</v>
      </c>
      <c r="B116" s="1316"/>
      <c r="C116" s="3235"/>
      <c r="D116" s="3237"/>
      <c r="E116" s="3237"/>
      <c r="F116" s="2913"/>
    </row>
    <row r="117" spans="1:6">
      <c r="A117" s="2692">
        <v>90</v>
      </c>
      <c r="B117" s="1316"/>
      <c r="C117" s="3235"/>
      <c r="D117" s="3237"/>
      <c r="E117" s="3237"/>
      <c r="F117" s="2913"/>
    </row>
    <row r="118" spans="1:6">
      <c r="A118" s="2692">
        <v>91</v>
      </c>
      <c r="B118" s="1316"/>
      <c r="C118" s="3235"/>
      <c r="D118" s="3237"/>
      <c r="E118" s="3237"/>
      <c r="F118" s="2913"/>
    </row>
    <row r="119" spans="1:6">
      <c r="A119" s="2692">
        <v>92</v>
      </c>
      <c r="B119" s="1316"/>
      <c r="C119" s="3235"/>
      <c r="D119" s="3237"/>
      <c r="E119" s="3237"/>
      <c r="F119" s="2913"/>
    </row>
    <row r="120" spans="1:6">
      <c r="A120" s="2692">
        <v>93</v>
      </c>
      <c r="B120" s="1316"/>
      <c r="C120" s="3235"/>
      <c r="D120" s="3237"/>
      <c r="E120" s="3237"/>
      <c r="F120" s="2913"/>
    </row>
    <row r="121" spans="1:6">
      <c r="A121" s="2692">
        <v>94</v>
      </c>
      <c r="B121" s="1316"/>
      <c r="C121" s="3235"/>
      <c r="D121" s="3237"/>
      <c r="E121" s="3237"/>
      <c r="F121" s="2913"/>
    </row>
    <row r="122" spans="1:6">
      <c r="A122" s="2692">
        <v>95</v>
      </c>
      <c r="B122" s="1316"/>
      <c r="C122" s="3235"/>
      <c r="D122" s="3237"/>
      <c r="E122" s="3237"/>
      <c r="F122" s="2913"/>
    </row>
    <row r="123" spans="1:6">
      <c r="A123" s="2692">
        <v>96</v>
      </c>
      <c r="B123" s="1316"/>
      <c r="C123" s="3235"/>
      <c r="D123" s="3237"/>
      <c r="E123" s="3237"/>
      <c r="F123" s="2913"/>
    </row>
    <row r="124" spans="1:6" ht="15.75" thickBot="1">
      <c r="A124" s="3222">
        <v>97</v>
      </c>
      <c r="B124" s="1319"/>
      <c r="C124" s="3238"/>
      <c r="D124" s="3239"/>
      <c r="E124" s="3239"/>
      <c r="F124" s="3240"/>
    </row>
    <row r="125" spans="1:6" ht="15.75" thickBot="1">
      <c r="A125" s="3222">
        <v>98</v>
      </c>
      <c r="B125" s="752" t="s">
        <v>2694</v>
      </c>
      <c r="C125" s="2914"/>
      <c r="D125" s="2915">
        <f>SUM(D105:D124)</f>
        <v>5559440</v>
      </c>
      <c r="E125" s="2915">
        <f>SUM(E105:E124)</f>
        <v>52631</v>
      </c>
      <c r="F125" s="3240">
        <f>SUM(F104:F124)</f>
        <v>5612071</v>
      </c>
    </row>
    <row r="126" spans="1:6" ht="15.75" thickBot="1">
      <c r="A126" s="3241">
        <v>99</v>
      </c>
      <c r="B126" s="3242" t="s">
        <v>2695</v>
      </c>
      <c r="C126" s="3243"/>
      <c r="D126" s="3244">
        <f>D92+D98+D103+D125</f>
        <v>857191432</v>
      </c>
      <c r="E126" s="3245">
        <f>E92+E98+E103+E125</f>
        <v>12850647</v>
      </c>
      <c r="F126" s="2918">
        <f>F92+F98+F103+F125</f>
        <v>870042079</v>
      </c>
    </row>
    <row r="127" spans="1:6">
      <c r="A127" s="32" t="s">
        <v>4501</v>
      </c>
      <c r="B127" s="13"/>
    </row>
    <row r="128" spans="1:6">
      <c r="A128" s="709" t="s">
        <v>2696</v>
      </c>
      <c r="B128" s="709"/>
      <c r="C128" s="709"/>
      <c r="D128" s="709"/>
      <c r="E128" s="709"/>
      <c r="F128" s="709"/>
    </row>
    <row r="138" spans="1:6">
      <c r="A138" s="2450"/>
      <c r="C138" s="2842"/>
      <c r="D138" s="2842"/>
      <c r="E138" s="2683"/>
      <c r="F138" s="2683"/>
    </row>
    <row r="139" spans="1:6">
      <c r="A139" s="2450"/>
      <c r="C139" s="2842"/>
      <c r="D139" s="2842"/>
      <c r="E139" s="2683"/>
      <c r="F139" s="2683"/>
    </row>
    <row r="140" spans="1:6">
      <c r="A140" s="2450"/>
      <c r="C140" s="2842"/>
      <c r="D140" s="2842"/>
      <c r="E140" s="2683"/>
      <c r="F140" s="2683"/>
    </row>
    <row r="141" spans="1:6">
      <c r="A141" s="2450"/>
      <c r="C141" s="2842"/>
      <c r="D141" s="2842"/>
      <c r="E141" s="2683"/>
      <c r="F141" s="2683"/>
    </row>
    <row r="142" spans="1:6">
      <c r="A142" s="2450"/>
      <c r="C142" s="2842"/>
      <c r="D142" s="2842"/>
      <c r="E142" s="2683"/>
      <c r="F142" s="2683"/>
    </row>
    <row r="143" spans="1:6">
      <c r="A143" s="2450"/>
      <c r="C143" s="2842"/>
      <c r="D143" s="2842"/>
      <c r="E143" s="2683"/>
      <c r="F143" s="2683"/>
    </row>
    <row r="144" spans="1:6">
      <c r="A144" s="2450"/>
      <c r="C144" s="2842"/>
      <c r="D144" s="2842"/>
      <c r="E144" s="2683"/>
      <c r="F144" s="2683"/>
    </row>
    <row r="145" spans="1:6">
      <c r="A145" s="2450"/>
      <c r="C145" s="2842"/>
      <c r="D145" s="2842"/>
      <c r="E145" s="2683"/>
      <c r="F145" s="2683"/>
    </row>
    <row r="146" spans="1:6">
      <c r="A146" s="2450"/>
      <c r="C146" s="2842"/>
      <c r="D146" s="2842"/>
      <c r="E146" s="2683"/>
      <c r="F146" s="2683"/>
    </row>
    <row r="147" spans="1:6">
      <c r="A147" s="2450"/>
      <c r="C147" s="2842"/>
      <c r="D147" s="2842"/>
      <c r="E147" s="2683"/>
      <c r="F147" s="2683"/>
    </row>
    <row r="148" spans="1:6">
      <c r="A148" s="2450"/>
      <c r="C148" s="2842"/>
      <c r="D148" s="2842"/>
      <c r="E148" s="2683"/>
      <c r="F148" s="2683"/>
    </row>
    <row r="149" spans="1:6">
      <c r="A149" s="2450"/>
      <c r="C149" s="2842"/>
      <c r="D149" s="2842"/>
      <c r="E149" s="2683"/>
      <c r="F149" s="2683"/>
    </row>
    <row r="150" spans="1:6">
      <c r="A150" s="2450"/>
      <c r="C150" s="2842"/>
      <c r="D150" s="2842"/>
      <c r="E150" s="2683"/>
      <c r="F150" s="2683"/>
    </row>
    <row r="151" spans="1:6">
      <c r="A151" s="2450"/>
      <c r="C151" s="2842"/>
      <c r="D151" s="2842"/>
      <c r="E151" s="2683"/>
      <c r="F151" s="2683"/>
    </row>
    <row r="152" spans="1:6">
      <c r="A152" s="2450"/>
      <c r="C152" s="2842"/>
      <c r="D152" s="2842"/>
      <c r="E152" s="2683"/>
      <c r="F152" s="2683"/>
    </row>
    <row r="153" spans="1:6">
      <c r="A153" s="2450"/>
      <c r="C153" s="2842"/>
      <c r="D153" s="2842"/>
      <c r="E153" s="2683"/>
      <c r="F153" s="2683"/>
    </row>
    <row r="154" spans="1:6">
      <c r="A154" s="2450"/>
      <c r="C154" s="2842"/>
      <c r="D154" s="2842"/>
      <c r="E154" s="2683"/>
      <c r="F154" s="2683"/>
    </row>
    <row r="155" spans="1:6">
      <c r="A155" s="2450"/>
      <c r="C155" s="2842"/>
      <c r="D155" s="2842"/>
      <c r="E155" s="2683"/>
      <c r="F155" s="2683"/>
    </row>
    <row r="156" spans="1:6">
      <c r="A156" s="2450"/>
      <c r="C156" s="2842"/>
      <c r="D156" s="2842"/>
      <c r="E156" s="2683"/>
      <c r="F156" s="2683"/>
    </row>
    <row r="157" spans="1:6">
      <c r="A157" s="2450"/>
      <c r="C157" s="2842"/>
      <c r="D157" s="2842"/>
      <c r="E157" s="2683"/>
      <c r="F157" s="2683"/>
    </row>
    <row r="158" spans="1:6">
      <c r="A158" s="2450"/>
      <c r="C158" s="2842"/>
      <c r="D158" s="2842"/>
      <c r="E158" s="2683"/>
      <c r="F158" s="2683"/>
    </row>
    <row r="159" spans="1:6">
      <c r="A159" s="2450"/>
      <c r="C159" s="2842"/>
      <c r="D159" s="2842"/>
      <c r="E159" s="2683"/>
      <c r="F159" s="2683"/>
    </row>
    <row r="160" spans="1:6">
      <c r="A160" s="2450"/>
      <c r="C160" s="2842"/>
      <c r="D160" s="2842"/>
      <c r="E160" s="2683"/>
      <c r="F160" s="2683"/>
    </row>
    <row r="161" spans="1:6">
      <c r="A161" s="2450"/>
      <c r="C161" s="2842"/>
      <c r="D161" s="2842"/>
      <c r="E161" s="2683"/>
      <c r="F161" s="2683"/>
    </row>
    <row r="162" spans="1:6">
      <c r="A162" s="2450"/>
      <c r="C162" s="2842"/>
      <c r="D162" s="2842"/>
      <c r="E162" s="2683"/>
      <c r="F162" s="2683"/>
    </row>
    <row r="163" spans="1:6">
      <c r="A163" s="2450"/>
      <c r="C163" s="2842"/>
      <c r="D163" s="2842"/>
      <c r="E163" s="2683"/>
      <c r="F163" s="2683"/>
    </row>
    <row r="164" spans="1:6">
      <c r="A164" s="2450"/>
      <c r="C164" s="2842"/>
      <c r="D164" s="2842"/>
      <c r="E164" s="2683"/>
      <c r="F164" s="2683"/>
    </row>
    <row r="165" spans="1:6">
      <c r="A165" s="2450"/>
      <c r="C165" s="2842"/>
      <c r="D165" s="2842"/>
      <c r="E165" s="2683"/>
      <c r="F165" s="2683"/>
    </row>
    <row r="166" spans="1:6">
      <c r="A166" s="2450"/>
      <c r="C166" s="2842"/>
      <c r="D166" s="2842"/>
      <c r="E166" s="2683"/>
      <c r="F166" s="2683"/>
    </row>
    <row r="167" spans="1:6">
      <c r="A167" s="2450"/>
      <c r="C167" s="2842"/>
      <c r="D167" s="2842"/>
      <c r="E167" s="2683"/>
      <c r="F167" s="2683"/>
    </row>
    <row r="168" spans="1:6">
      <c r="A168" s="2450"/>
      <c r="C168" s="2842"/>
      <c r="D168" s="2842"/>
      <c r="E168" s="2683"/>
      <c r="F168" s="2683"/>
    </row>
    <row r="169" spans="1:6">
      <c r="A169" s="2450"/>
      <c r="C169" s="2842"/>
      <c r="D169" s="2842"/>
      <c r="E169" s="2683"/>
      <c r="F169" s="2683"/>
    </row>
    <row r="170" spans="1:6">
      <c r="A170" s="2450"/>
      <c r="C170" s="2842"/>
      <c r="D170" s="2842"/>
      <c r="E170" s="2683"/>
      <c r="F170" s="2683"/>
    </row>
    <row r="171" spans="1:6">
      <c r="A171" s="2450"/>
      <c r="C171" s="2842"/>
      <c r="D171" s="2842"/>
      <c r="E171" s="2683"/>
      <c r="F171" s="2683"/>
    </row>
    <row r="172" spans="1:6">
      <c r="A172" s="2450"/>
      <c r="C172" s="2842"/>
      <c r="D172" s="2842"/>
      <c r="E172" s="2683"/>
      <c r="F172" s="2683"/>
    </row>
    <row r="173" spans="1:6">
      <c r="A173" s="2450"/>
      <c r="C173" s="2842"/>
      <c r="D173" s="2842"/>
      <c r="E173" s="2683"/>
      <c r="F173" s="2683"/>
    </row>
    <row r="174" spans="1:6">
      <c r="A174" s="2450"/>
      <c r="C174" s="2842"/>
      <c r="D174" s="2842"/>
      <c r="E174" s="2683"/>
      <c r="F174" s="2683"/>
    </row>
    <row r="175" spans="1:6">
      <c r="A175" s="2450"/>
      <c r="C175" s="2842"/>
      <c r="D175" s="2842"/>
      <c r="E175" s="2683"/>
      <c r="F175" s="2683"/>
    </row>
    <row r="176" spans="1:6">
      <c r="A176" s="2450"/>
      <c r="C176" s="2842"/>
      <c r="D176" s="2842"/>
      <c r="E176" s="2683"/>
      <c r="F176" s="2683"/>
    </row>
    <row r="177" spans="1:6">
      <c r="A177" s="2450"/>
      <c r="C177" s="2842"/>
      <c r="D177" s="2842"/>
      <c r="E177" s="2683"/>
      <c r="F177" s="2683"/>
    </row>
    <row r="178" spans="1:6">
      <c r="A178" s="2450"/>
      <c r="C178" s="2842"/>
      <c r="D178" s="2842"/>
      <c r="E178" s="2683"/>
      <c r="F178" s="2683"/>
    </row>
    <row r="179" spans="1:6">
      <c r="A179" s="2450"/>
      <c r="C179" s="1923"/>
      <c r="D179" s="1923"/>
      <c r="E179" s="2683"/>
      <c r="F179" s="2683"/>
    </row>
    <row r="180" spans="1:6">
      <c r="A180" s="2450"/>
      <c r="E180" s="2683"/>
      <c r="F180" s="2683"/>
    </row>
    <row r="181" spans="1:6" ht="15.75" thickBot="1">
      <c r="A181" s="2684"/>
      <c r="B181" s="2701"/>
      <c r="C181" s="2701"/>
      <c r="D181" s="2701"/>
      <c r="E181" s="2686"/>
      <c r="F181" s="2683"/>
    </row>
    <row r="182" spans="1:6">
      <c r="A182" s="2682"/>
      <c r="F182" s="2683"/>
    </row>
    <row r="183" spans="1:6">
      <c r="A183" s="2682"/>
      <c r="F183" s="2683"/>
    </row>
    <row r="184" spans="1:6">
      <c r="A184" s="2682"/>
      <c r="F184" s="2683"/>
    </row>
    <row r="185" spans="1:6">
      <c r="A185" s="2682"/>
      <c r="F185" s="2683"/>
    </row>
    <row r="186" spans="1:6">
      <c r="A186" s="2682"/>
      <c r="F186" s="2683"/>
    </row>
    <row r="187" spans="1:6">
      <c r="A187" s="2682"/>
      <c r="F187" s="2683"/>
    </row>
    <row r="188" spans="1:6">
      <c r="A188" s="2682"/>
      <c r="F188" s="2683"/>
    </row>
    <row r="189" spans="1:6">
      <c r="A189" s="2682"/>
      <c r="F189" s="2683"/>
    </row>
    <row r="190" spans="1:6">
      <c r="A190" s="2682"/>
      <c r="F190" s="2683"/>
    </row>
    <row r="191" spans="1:6">
      <c r="A191" s="2682"/>
      <c r="F191" s="2683"/>
    </row>
    <row r="192" spans="1:6">
      <c r="A192" s="2682"/>
      <c r="F192" s="2683"/>
    </row>
    <row r="193" spans="1:6">
      <c r="A193" s="2682"/>
      <c r="F193" s="2683"/>
    </row>
    <row r="194" spans="1:6">
      <c r="A194" s="2682"/>
      <c r="F194" s="2683"/>
    </row>
    <row r="195" spans="1:6">
      <c r="A195" s="2682"/>
      <c r="F195" s="2683"/>
    </row>
    <row r="196" spans="1:6">
      <c r="A196" s="2682"/>
      <c r="F196" s="2683"/>
    </row>
    <row r="197" spans="1:6">
      <c r="A197" s="2682"/>
      <c r="F197" s="2683"/>
    </row>
    <row r="198" spans="1:6">
      <c r="A198" s="2682"/>
      <c r="F198" s="2683"/>
    </row>
    <row r="199" spans="1:6">
      <c r="A199" s="2682"/>
      <c r="F199" s="2683"/>
    </row>
    <row r="200" spans="1:6" ht="15.75" thickBot="1">
      <c r="A200" s="2684"/>
      <c r="B200" s="2701"/>
      <c r="C200" s="2701"/>
      <c r="D200" s="2701"/>
      <c r="E200" s="2701"/>
      <c r="F200" s="2686"/>
    </row>
  </sheetData>
  <printOptions horizontalCentered="1" verticalCentered="1"/>
  <pageMargins left="0.5" right="0.5" top="0.25" bottom="0.25" header="0" footer="0"/>
  <pageSetup scale="69" fitToHeight="2" orientation="portrait" r:id="rId1"/>
  <headerFooter alignWithMargins="0"/>
  <rowBreaks count="1" manualBreakCount="1">
    <brk id="66" max="16383" man="1"/>
  </rowBreaks>
  <customProperties>
    <customPr name="_pios_id" r:id="rId2"/>
  </customPropertie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ransitionEvaluation="1">
    <tabColor rgb="FF92D050"/>
  </sheetPr>
  <dimension ref="A1:Z200"/>
  <sheetViews>
    <sheetView view="pageBreakPreview" zoomScale="60" zoomScaleNormal="50" workbookViewId="0">
      <selection activeCell="K1" sqref="K1:Z1048576"/>
    </sheetView>
  </sheetViews>
  <sheetFormatPr defaultColWidth="9.6640625" defaultRowHeight="15"/>
  <cols>
    <col min="1" max="1" width="4.6640625" style="13" customWidth="1"/>
    <col min="2" max="2" width="33.6640625" style="13" customWidth="1"/>
    <col min="3" max="8" width="14.6640625" style="13" customWidth="1"/>
    <col min="9" max="9" width="2.44140625" style="13" customWidth="1"/>
    <col min="10" max="10" width="4.6640625" style="13" customWidth="1"/>
    <col min="11" max="11" width="13.6640625" customWidth="1"/>
    <col min="12" max="12" width="12.6640625" customWidth="1"/>
    <col min="13" max="13" width="10.44140625" customWidth="1"/>
    <col min="14" max="14" width="16.21875" customWidth="1"/>
    <col min="15" max="15" width="10.6640625" customWidth="1"/>
    <col min="16" max="17" width="11" customWidth="1"/>
    <col min="18" max="18" width="6" customWidth="1"/>
    <col min="19" max="19" width="13" bestFit="1" customWidth="1"/>
    <col min="20" max="20" width="16.44140625" bestFit="1" customWidth="1"/>
    <col min="23" max="23" width="9.6640625" bestFit="1" customWidth="1"/>
    <col min="26" max="26" width="9.6640625" bestFit="1" customWidth="1"/>
    <col min="27" max="16384" width="9.6640625" style="13"/>
  </cols>
  <sheetData>
    <row r="1" spans="1:10">
      <c r="A1" s="1962" t="s">
        <v>1757</v>
      </c>
      <c r="B1" s="2197"/>
      <c r="C1" s="2197"/>
      <c r="D1" s="2416" t="s">
        <v>1307</v>
      </c>
      <c r="E1" s="2197"/>
      <c r="F1" s="2417" t="s">
        <v>1759</v>
      </c>
      <c r="G1" s="2417" t="s">
        <v>1760</v>
      </c>
      <c r="H1" s="2418"/>
      <c r="I1" s="2419"/>
      <c r="J1" s="246"/>
    </row>
    <row r="2" spans="1:10">
      <c r="A2" s="1967" t="str">
        <f>'Data Sheet'!$C$25</f>
        <v xml:space="preserve">Niagara Mohawk Power Corporation </v>
      </c>
      <c r="B2" s="1465"/>
      <c r="C2" s="1465"/>
      <c r="D2" s="71" t="s">
        <v>5794</v>
      </c>
      <c r="E2" s="1465"/>
      <c r="F2" s="196" t="s">
        <v>1761</v>
      </c>
      <c r="G2" s="1406"/>
      <c r="H2" s="1465"/>
      <c r="I2" s="2420"/>
      <c r="J2" s="1465"/>
    </row>
    <row r="3" spans="1:10" ht="15" customHeight="1" thickBot="1">
      <c r="A3" s="2421"/>
      <c r="B3" s="1407"/>
      <c r="C3" s="1407"/>
      <c r="D3" s="1576" t="s">
        <v>1101</v>
      </c>
      <c r="E3" s="1407"/>
      <c r="F3" s="1408" t="str">
        <f>'Data Sheet'!$C$40</f>
        <v>April 30, 2025</v>
      </c>
      <c r="G3" s="275" t="str">
        <f>'Data Sheet'!$C$38</f>
        <v>December 31, 2024</v>
      </c>
      <c r="H3" s="275"/>
      <c r="I3" s="2029"/>
    </row>
    <row r="4" spans="1:10" ht="15" customHeight="1" thickBot="1">
      <c r="A4" s="2422" t="s">
        <v>2697</v>
      </c>
      <c r="B4" s="458"/>
      <c r="C4" s="458"/>
      <c r="D4" s="458"/>
      <c r="E4" s="458"/>
      <c r="F4" s="427"/>
      <c r="G4" s="427"/>
      <c r="H4" s="427"/>
      <c r="I4" s="2423"/>
      <c r="J4" s="16"/>
    </row>
    <row r="5" spans="1:10" ht="15.75">
      <c r="A5" s="1965"/>
      <c r="F5" s="16"/>
      <c r="G5" s="16"/>
      <c r="H5" s="16"/>
      <c r="I5" s="2424"/>
      <c r="J5" s="16"/>
    </row>
    <row r="6" spans="1:10">
      <c r="A6" s="1967" t="s">
        <v>2698</v>
      </c>
      <c r="E6" s="13" t="s">
        <v>2699</v>
      </c>
      <c r="H6" s="16"/>
      <c r="I6" s="1966"/>
    </row>
    <row r="7" spans="1:10">
      <c r="A7" s="1967" t="s">
        <v>2700</v>
      </c>
      <c r="E7" s="13" t="s">
        <v>2701</v>
      </c>
      <c r="I7" s="1968"/>
    </row>
    <row r="8" spans="1:10">
      <c r="A8" s="1967" t="s">
        <v>2702</v>
      </c>
      <c r="E8" s="13" t="s">
        <v>2703</v>
      </c>
      <c r="I8" s="1968"/>
    </row>
    <row r="9" spans="1:10">
      <c r="A9" s="1967" t="s">
        <v>2704</v>
      </c>
      <c r="E9" s="13" t="s">
        <v>2705</v>
      </c>
      <c r="I9" s="1968"/>
    </row>
    <row r="10" spans="1:10">
      <c r="A10" s="1967" t="s">
        <v>2706</v>
      </c>
      <c r="E10" s="13" t="s">
        <v>2707</v>
      </c>
      <c r="I10" s="1968"/>
    </row>
    <row r="11" spans="1:10">
      <c r="A11" s="1967" t="s">
        <v>2708</v>
      </c>
      <c r="E11" s="13" t="s">
        <v>2709</v>
      </c>
      <c r="I11" s="1968"/>
    </row>
    <row r="12" spans="1:10">
      <c r="A12" s="1967" t="s">
        <v>2710</v>
      </c>
      <c r="E12" s="13" t="s">
        <v>2711</v>
      </c>
      <c r="I12" s="1968"/>
    </row>
    <row r="13" spans="1:10">
      <c r="A13" s="1967" t="s">
        <v>2712</v>
      </c>
      <c r="E13" s="13" t="s">
        <v>2713</v>
      </c>
      <c r="I13" s="1968"/>
    </row>
    <row r="14" spans="1:10">
      <c r="A14" s="1967" t="s">
        <v>2714</v>
      </c>
      <c r="E14" s="13" t="s">
        <v>1547</v>
      </c>
      <c r="I14" s="1968"/>
    </row>
    <row r="15" spans="1:10">
      <c r="A15" s="1967" t="s">
        <v>1548</v>
      </c>
      <c r="E15" s="13" t="s">
        <v>1549</v>
      </c>
      <c r="I15" s="1968"/>
    </row>
    <row r="16" spans="1:10">
      <c r="A16" s="1967" t="s">
        <v>1550</v>
      </c>
      <c r="E16" s="13" t="s">
        <v>1551</v>
      </c>
      <c r="I16" s="1968"/>
    </row>
    <row r="17" spans="1:10">
      <c r="A17" s="1967" t="s">
        <v>1552</v>
      </c>
      <c r="E17" s="13" t="s">
        <v>1553</v>
      </c>
      <c r="I17" s="1968"/>
    </row>
    <row r="18" spans="1:10" ht="15.75" thickBot="1">
      <c r="A18" s="1967"/>
      <c r="I18" s="1968"/>
    </row>
    <row r="19" spans="1:10">
      <c r="A19" s="2425" t="s">
        <v>2156</v>
      </c>
      <c r="B19" s="2426"/>
      <c r="C19" s="2427" t="s">
        <v>850</v>
      </c>
      <c r="D19" s="2427"/>
      <c r="E19" s="2427"/>
      <c r="F19" s="2427"/>
      <c r="G19" s="2427"/>
      <c r="H19" s="2427" t="s">
        <v>1554</v>
      </c>
      <c r="I19" s="2428"/>
      <c r="J19" s="1900"/>
    </row>
    <row r="20" spans="1:10">
      <c r="A20" s="2429" t="s">
        <v>1689</v>
      </c>
      <c r="B20" s="1469" t="s">
        <v>1555</v>
      </c>
      <c r="C20" s="1470" t="s">
        <v>3104</v>
      </c>
      <c r="D20" s="1469" t="s">
        <v>1556</v>
      </c>
      <c r="E20" s="1469" t="s">
        <v>1557</v>
      </c>
      <c r="F20" s="1469" t="s">
        <v>1558</v>
      </c>
      <c r="G20" s="1469" t="s">
        <v>291</v>
      </c>
      <c r="H20" s="1469" t="s">
        <v>3104</v>
      </c>
      <c r="I20" s="2420"/>
      <c r="J20" s="1465"/>
    </row>
    <row r="21" spans="1:10">
      <c r="A21" s="2430">
        <v>301</v>
      </c>
      <c r="B21" s="1467" t="s">
        <v>1559</v>
      </c>
      <c r="C21" s="1868"/>
      <c r="D21" s="1868"/>
      <c r="E21" s="1868"/>
      <c r="F21" s="1868"/>
      <c r="G21" s="1868"/>
      <c r="H21" s="1868">
        <f>SUM(B21:E21)</f>
        <v>0</v>
      </c>
      <c r="I21" s="2420"/>
      <c r="J21" s="1465"/>
    </row>
    <row r="22" spans="1:10">
      <c r="A22" s="2430">
        <v>302</v>
      </c>
      <c r="B22" s="1467" t="s">
        <v>1560</v>
      </c>
      <c r="C22" s="1869"/>
      <c r="D22" s="1869"/>
      <c r="E22" s="1869"/>
      <c r="F22" s="1869"/>
      <c r="G22" s="1869"/>
      <c r="H22" s="1869">
        <f>SUM(B22:E22)</f>
        <v>0</v>
      </c>
      <c r="I22" s="2420"/>
      <c r="J22" s="1465"/>
    </row>
    <row r="23" spans="1:10">
      <c r="A23" s="2430">
        <v>303</v>
      </c>
      <c r="B23" s="1467" t="s">
        <v>1561</v>
      </c>
      <c r="C23" s="1468"/>
      <c r="D23" s="1468"/>
      <c r="E23" s="1468"/>
      <c r="F23" s="1468"/>
      <c r="G23" s="1468"/>
      <c r="H23" s="1468"/>
      <c r="I23" s="2420"/>
      <c r="J23" s="1465"/>
    </row>
    <row r="24" spans="1:10">
      <c r="A24" s="1967"/>
      <c r="B24" s="13" t="s">
        <v>1562</v>
      </c>
      <c r="C24" s="391">
        <f>SUM(C21:C23)</f>
        <v>0</v>
      </c>
      <c r="D24" s="391">
        <f>SUM(D21:D23)</f>
        <v>0</v>
      </c>
      <c r="E24" s="391">
        <f>SUM(E21:E23)</f>
        <v>0</v>
      </c>
      <c r="F24" s="391">
        <f>SUM(F21:F23)</f>
        <v>0</v>
      </c>
      <c r="G24" s="391"/>
      <c r="H24" s="391">
        <f>SUM(H21:H23)</f>
        <v>0</v>
      </c>
      <c r="I24" s="2420"/>
      <c r="J24" s="1465"/>
    </row>
    <row r="25" spans="1:10">
      <c r="A25" s="1967"/>
      <c r="I25" s="2420"/>
      <c r="J25" s="1465"/>
    </row>
    <row r="26" spans="1:10">
      <c r="A26" s="1967"/>
      <c r="B26" s="13" t="s">
        <v>2911</v>
      </c>
      <c r="C26" s="76"/>
      <c r="D26" s="76"/>
      <c r="E26" s="76"/>
      <c r="F26" s="76"/>
      <c r="G26" s="76"/>
      <c r="H26" s="76"/>
      <c r="I26" s="2420"/>
      <c r="J26" s="1465"/>
    </row>
    <row r="27" spans="1:10">
      <c r="A27" s="1967"/>
      <c r="B27" s="13" t="s">
        <v>1563</v>
      </c>
      <c r="C27" s="391">
        <v>0</v>
      </c>
      <c r="D27" s="391">
        <v>0</v>
      </c>
      <c r="E27" s="391">
        <v>0</v>
      </c>
      <c r="F27" s="391">
        <v>0</v>
      </c>
      <c r="G27" s="391"/>
      <c r="H27" s="391">
        <v>0</v>
      </c>
      <c r="I27" s="2420"/>
      <c r="J27" s="1465"/>
    </row>
    <row r="28" spans="1:10">
      <c r="A28" s="1967"/>
      <c r="I28" s="2420"/>
      <c r="J28" s="1465"/>
    </row>
    <row r="29" spans="1:10">
      <c r="A29" s="2430">
        <v>389</v>
      </c>
      <c r="B29" s="1467" t="s">
        <v>1564</v>
      </c>
      <c r="C29" s="1869">
        <v>5164964</v>
      </c>
      <c r="D29" s="1869">
        <v>0</v>
      </c>
      <c r="E29" s="1869">
        <v>0</v>
      </c>
      <c r="F29" s="1869">
        <v>0</v>
      </c>
      <c r="G29" s="2475"/>
      <c r="H29" s="1869">
        <f>SUM(C29:G29)</f>
        <v>5164964</v>
      </c>
      <c r="I29" s="2420"/>
      <c r="J29" s="1465"/>
    </row>
    <row r="30" spans="1:10">
      <c r="A30" s="2430">
        <v>390</v>
      </c>
      <c r="B30" s="1467" t="s">
        <v>1565</v>
      </c>
      <c r="C30" s="1869">
        <v>255412840</v>
      </c>
      <c r="D30" s="1869">
        <v>25166391</v>
      </c>
      <c r="E30" s="1869">
        <v>-729769</v>
      </c>
      <c r="F30" s="1869">
        <v>0</v>
      </c>
      <c r="G30" s="2475"/>
      <c r="H30" s="1869">
        <f t="shared" ref="H30:H39" si="0">SUM(C30:G30)</f>
        <v>279849462</v>
      </c>
      <c r="I30" s="2420"/>
      <c r="J30" s="1465"/>
    </row>
    <row r="31" spans="1:10">
      <c r="A31" s="2364">
        <v>391</v>
      </c>
      <c r="B31" s="1467" t="s">
        <v>1566</v>
      </c>
      <c r="C31" s="1869">
        <v>3874394</v>
      </c>
      <c r="D31" s="1869">
        <v>165234</v>
      </c>
      <c r="E31" s="1869">
        <v>-627385</v>
      </c>
      <c r="F31" s="1869">
        <v>98039</v>
      </c>
      <c r="G31" s="2475"/>
      <c r="H31" s="1869">
        <f t="shared" si="0"/>
        <v>3510282</v>
      </c>
      <c r="I31" s="2420"/>
      <c r="J31" s="1465"/>
    </row>
    <row r="32" spans="1:10">
      <c r="A32" s="2364">
        <v>392</v>
      </c>
      <c r="B32" s="1467" t="s">
        <v>1567</v>
      </c>
      <c r="C32" s="1869">
        <v>748748</v>
      </c>
      <c r="D32" s="1869">
        <v>0</v>
      </c>
      <c r="E32" s="1869">
        <v>0</v>
      </c>
      <c r="F32" s="1869">
        <v>0</v>
      </c>
      <c r="G32" s="2475"/>
      <c r="H32" s="1869">
        <f t="shared" si="0"/>
        <v>748748</v>
      </c>
      <c r="I32" s="2420"/>
      <c r="J32" s="1465"/>
    </row>
    <row r="33" spans="1:10">
      <c r="A33" s="2364">
        <v>393</v>
      </c>
      <c r="B33" s="1467" t="s">
        <v>1568</v>
      </c>
      <c r="C33" s="1869">
        <v>365541</v>
      </c>
      <c r="D33" s="1869">
        <v>0</v>
      </c>
      <c r="E33" s="1869">
        <v>-69928</v>
      </c>
      <c r="F33" s="1869">
        <v>0</v>
      </c>
      <c r="G33" s="2475"/>
      <c r="H33" s="1869">
        <f t="shared" si="0"/>
        <v>295613</v>
      </c>
      <c r="I33" s="2420"/>
      <c r="J33" s="1465"/>
    </row>
    <row r="34" spans="1:10">
      <c r="A34" s="2364">
        <v>394</v>
      </c>
      <c r="B34" s="1467" t="s">
        <v>1569</v>
      </c>
      <c r="C34" s="1869">
        <v>3164712</v>
      </c>
      <c r="D34" s="1869">
        <v>6305429</v>
      </c>
      <c r="E34" s="1869">
        <v>-77196</v>
      </c>
      <c r="F34" s="1869">
        <v>0</v>
      </c>
      <c r="G34" s="2475"/>
      <c r="H34" s="1869">
        <f t="shared" si="0"/>
        <v>9392945</v>
      </c>
      <c r="I34" s="2420"/>
      <c r="J34" s="1465"/>
    </row>
    <row r="35" spans="1:10">
      <c r="A35" s="2364">
        <v>395</v>
      </c>
      <c r="B35" s="1467" t="s">
        <v>1570</v>
      </c>
      <c r="C35" s="1869">
        <v>0</v>
      </c>
      <c r="D35" s="1869">
        <v>0</v>
      </c>
      <c r="E35" s="1869">
        <v>0</v>
      </c>
      <c r="F35" s="1869">
        <v>0</v>
      </c>
      <c r="G35" s="2475"/>
      <c r="H35" s="1869">
        <f t="shared" si="0"/>
        <v>0</v>
      </c>
      <c r="I35" s="2420"/>
      <c r="J35" s="1465"/>
    </row>
    <row r="36" spans="1:10">
      <c r="A36" s="2364">
        <v>396</v>
      </c>
      <c r="B36" s="1467" t="s">
        <v>1571</v>
      </c>
      <c r="C36" s="1869">
        <v>0</v>
      </c>
      <c r="D36" s="1869">
        <v>0</v>
      </c>
      <c r="E36" s="1869">
        <v>0</v>
      </c>
      <c r="F36" s="1869">
        <v>0</v>
      </c>
      <c r="G36" s="2475"/>
      <c r="H36" s="1869">
        <f t="shared" si="0"/>
        <v>0</v>
      </c>
      <c r="I36" s="2420"/>
      <c r="J36" s="1465"/>
    </row>
    <row r="37" spans="1:10">
      <c r="A37" s="2364">
        <v>397</v>
      </c>
      <c r="B37" s="1467" t="s">
        <v>609</v>
      </c>
      <c r="C37" s="1869">
        <v>10005988</v>
      </c>
      <c r="D37" s="1869">
        <v>0</v>
      </c>
      <c r="E37" s="1869">
        <v>-2260319</v>
      </c>
      <c r="F37" s="1869">
        <v>0</v>
      </c>
      <c r="G37" s="2475"/>
      <c r="H37" s="1869">
        <f t="shared" si="0"/>
        <v>7745669</v>
      </c>
      <c r="I37" s="2420"/>
      <c r="J37" s="1465"/>
    </row>
    <row r="38" spans="1:10">
      <c r="A38" s="2364">
        <v>398</v>
      </c>
      <c r="B38" s="1467" t="s">
        <v>1572</v>
      </c>
      <c r="C38" s="1869">
        <v>301533</v>
      </c>
      <c r="D38" s="1869">
        <v>0</v>
      </c>
      <c r="E38" s="1869">
        <v>-202116</v>
      </c>
      <c r="F38" s="1869">
        <v>0</v>
      </c>
      <c r="G38" s="2475"/>
      <c r="H38" s="1869">
        <f t="shared" si="0"/>
        <v>99417</v>
      </c>
      <c r="I38" s="2420"/>
      <c r="J38" s="1465"/>
    </row>
    <row r="39" spans="1:10">
      <c r="A39" s="2364">
        <v>399</v>
      </c>
      <c r="B39" s="1467" t="s">
        <v>6091</v>
      </c>
      <c r="C39" s="1468">
        <v>570640</v>
      </c>
      <c r="D39" s="1468">
        <v>650124</v>
      </c>
      <c r="E39" s="1468">
        <v>-63658</v>
      </c>
      <c r="F39" s="1468">
        <v>0</v>
      </c>
      <c r="G39" s="2476"/>
      <c r="H39" s="1468">
        <f t="shared" si="0"/>
        <v>1157106</v>
      </c>
      <c r="I39" s="2420"/>
      <c r="J39" s="1465"/>
    </row>
    <row r="40" spans="1:10">
      <c r="A40" s="2364"/>
      <c r="B40" s="13" t="s">
        <v>1573</v>
      </c>
      <c r="C40" s="391">
        <f t="shared" ref="C40:G40" si="1">SUM(C29:C39)</f>
        <v>279609360</v>
      </c>
      <c r="D40" s="391">
        <f t="shared" si="1"/>
        <v>32287178</v>
      </c>
      <c r="E40" s="391">
        <f t="shared" si="1"/>
        <v>-4030371</v>
      </c>
      <c r="F40" s="391">
        <f t="shared" si="1"/>
        <v>98039</v>
      </c>
      <c r="G40" s="391">
        <f t="shared" si="1"/>
        <v>0</v>
      </c>
      <c r="H40" s="391">
        <f>SUM(H29:H39)</f>
        <v>307964206</v>
      </c>
      <c r="I40" s="2420"/>
      <c r="J40" s="1465"/>
    </row>
    <row r="41" spans="1:10">
      <c r="A41" s="1967"/>
      <c r="C41" s="1869"/>
      <c r="D41" s="1869"/>
      <c r="E41" s="1869"/>
      <c r="F41" s="1869"/>
      <c r="G41" s="1869"/>
      <c r="H41" s="1869"/>
      <c r="I41" s="2420"/>
      <c r="J41" s="1465"/>
    </row>
    <row r="42" spans="1:10" ht="15.75" thickBot="1">
      <c r="A42" s="2364"/>
      <c r="B42" s="13" t="s">
        <v>1574</v>
      </c>
      <c r="C42" s="1471">
        <f t="shared" ref="C42:G42" si="2">(C24+C40)</f>
        <v>279609360</v>
      </c>
      <c r="D42" s="1471">
        <f>(D24+D40)</f>
        <v>32287178</v>
      </c>
      <c r="E42" s="1471">
        <f t="shared" si="2"/>
        <v>-4030371</v>
      </c>
      <c r="F42" s="1471">
        <f t="shared" si="2"/>
        <v>98039</v>
      </c>
      <c r="G42" s="1471">
        <f t="shared" si="2"/>
        <v>0</v>
      </c>
      <c r="H42" s="1471">
        <f>(H24+H40)</f>
        <v>307964206</v>
      </c>
      <c r="I42" s="2420"/>
      <c r="J42" s="1465"/>
    </row>
    <row r="43" spans="1:10" ht="15.75" thickTop="1">
      <c r="A43" s="2364"/>
      <c r="B43" s="1467"/>
      <c r="C43" s="1467"/>
      <c r="D43" s="1467"/>
      <c r="E43" s="1467"/>
      <c r="F43" s="1467"/>
      <c r="G43" s="1467"/>
      <c r="H43" s="1467"/>
      <c r="I43" s="2420"/>
      <c r="J43" s="1465"/>
    </row>
    <row r="44" spans="1:10">
      <c r="A44" s="2364"/>
      <c r="I44" s="2420"/>
      <c r="J44" s="1465"/>
    </row>
    <row r="45" spans="1:10">
      <c r="A45" s="2431"/>
      <c r="B45" s="1465"/>
      <c r="C45" s="1465"/>
      <c r="D45" s="1465"/>
      <c r="E45" s="1465"/>
      <c r="F45" s="1465"/>
      <c r="G45" s="1465"/>
      <c r="H45" s="1465"/>
      <c r="I45" s="2420"/>
      <c r="J45" s="1465"/>
    </row>
    <row r="46" spans="1:10">
      <c r="A46" s="2431"/>
      <c r="B46" s="1465"/>
      <c r="C46" s="1465"/>
      <c r="D46" s="1465"/>
      <c r="E46" s="1465"/>
      <c r="F46" s="1465"/>
      <c r="G46" s="1465"/>
      <c r="H46" s="1465"/>
      <c r="I46" s="2420"/>
      <c r="J46" s="1465"/>
    </row>
    <row r="47" spans="1:10">
      <c r="A47" s="2431"/>
      <c r="B47" s="1465"/>
      <c r="C47" s="1465"/>
      <c r="D47" s="1465"/>
      <c r="E47" s="1465"/>
      <c r="F47" s="1465"/>
      <c r="G47" s="1465"/>
      <c r="H47" s="1465"/>
      <c r="I47" s="2420"/>
      <c r="J47" s="1465"/>
    </row>
    <row r="48" spans="1:10">
      <c r="A48" s="2431"/>
      <c r="B48" s="1465"/>
      <c r="C48" s="1465"/>
      <c r="D48" s="1465"/>
      <c r="E48" s="1465"/>
      <c r="F48" s="1465"/>
      <c r="G48" s="1465"/>
      <c r="H48" s="1465"/>
      <c r="I48" s="2420"/>
      <c r="J48" s="1465"/>
    </row>
    <row r="49" spans="1:10" ht="15.75">
      <c r="A49" s="2431"/>
      <c r="B49" s="2432" t="s">
        <v>1575</v>
      </c>
      <c r="C49" s="2433"/>
      <c r="D49" s="2433"/>
      <c r="E49" s="2433"/>
      <c r="F49" s="16"/>
      <c r="G49" s="16"/>
      <c r="H49" s="16"/>
      <c r="I49" s="2420"/>
      <c r="J49" s="1465"/>
    </row>
    <row r="50" spans="1:10">
      <c r="A50" s="2431"/>
      <c r="B50" s="1465"/>
      <c r="C50" s="1465"/>
      <c r="D50" s="1465"/>
      <c r="E50" s="1465"/>
      <c r="F50" s="1465"/>
      <c r="G50" s="1465"/>
      <c r="H50" s="1465"/>
      <c r="I50" s="2420"/>
      <c r="J50" s="1465"/>
    </row>
    <row r="51" spans="1:10">
      <c r="A51" s="2431"/>
      <c r="B51" s="1465"/>
      <c r="C51" s="1465"/>
      <c r="D51" s="1465"/>
      <c r="E51" s="1465"/>
      <c r="F51" s="1465"/>
      <c r="G51" s="1465"/>
      <c r="H51" s="1465"/>
      <c r="I51" s="2420"/>
      <c r="J51" s="1465"/>
    </row>
    <row r="52" spans="1:10">
      <c r="A52" s="2431"/>
      <c r="B52" s="1465"/>
      <c r="C52" s="1465"/>
      <c r="D52" s="1465"/>
      <c r="E52" s="1465"/>
      <c r="F52" s="1465"/>
      <c r="G52" s="1465"/>
      <c r="H52" s="1465"/>
      <c r="I52" s="2420"/>
      <c r="J52" s="1465"/>
    </row>
    <row r="53" spans="1:10">
      <c r="A53" s="2431"/>
      <c r="B53" s="1465"/>
      <c r="C53" s="1465"/>
      <c r="D53" s="1465"/>
      <c r="E53" s="1465"/>
      <c r="F53" s="1465"/>
      <c r="G53" s="1465"/>
      <c r="H53" s="1465"/>
      <c r="I53" s="2420"/>
      <c r="J53" s="1465"/>
    </row>
    <row r="54" spans="1:10">
      <c r="A54" s="2431"/>
      <c r="B54" s="1465"/>
      <c r="C54" s="1465"/>
      <c r="D54" s="1465"/>
      <c r="E54" s="1465"/>
      <c r="F54" s="1465"/>
      <c r="G54" s="1465"/>
      <c r="H54" s="1465"/>
      <c r="I54" s="2420"/>
      <c r="J54" s="1465"/>
    </row>
    <row r="55" spans="1:10">
      <c r="A55" s="2431"/>
      <c r="B55" s="1465"/>
      <c r="C55" s="1465"/>
      <c r="D55" s="1465"/>
      <c r="E55" s="1465"/>
      <c r="F55" s="1465"/>
      <c r="G55" s="1465"/>
      <c r="H55" s="1465"/>
      <c r="I55" s="2420"/>
      <c r="J55" s="1465"/>
    </row>
    <row r="56" spans="1:10">
      <c r="A56" s="2431"/>
      <c r="B56" s="1465"/>
      <c r="C56" s="1465"/>
      <c r="D56" s="1465"/>
      <c r="E56" s="1465"/>
      <c r="F56" s="1465"/>
      <c r="G56" s="1465"/>
      <c r="H56" s="1465"/>
      <c r="I56" s="2420"/>
      <c r="J56" s="1465"/>
    </row>
    <row r="57" spans="1:10">
      <c r="A57" s="2431"/>
      <c r="B57" s="1465"/>
      <c r="C57" s="1465"/>
      <c r="D57" s="1465"/>
      <c r="E57" s="1465"/>
      <c r="F57" s="1465"/>
      <c r="G57" s="1465"/>
      <c r="H57" s="1465"/>
      <c r="I57" s="2420"/>
      <c r="J57" s="1465"/>
    </row>
    <row r="58" spans="1:10">
      <c r="A58" s="2431"/>
      <c r="B58" s="1465"/>
      <c r="C58" s="1465"/>
      <c r="D58" s="1465"/>
      <c r="E58" s="1465"/>
      <c r="F58" s="1465"/>
      <c r="G58" s="1465"/>
      <c r="H58" s="1465"/>
      <c r="I58" s="2420"/>
      <c r="J58" s="1465"/>
    </row>
    <row r="59" spans="1:10">
      <c r="A59" s="2431"/>
      <c r="B59" s="1465"/>
      <c r="C59" s="1465"/>
      <c r="D59" s="1465"/>
      <c r="E59" s="1465"/>
      <c r="F59" s="1465"/>
      <c r="G59" s="1465"/>
      <c r="H59" s="1465"/>
      <c r="I59" s="2420"/>
      <c r="J59" s="1465"/>
    </row>
    <row r="60" spans="1:10" ht="15.75" thickBot="1">
      <c r="A60" s="2434"/>
      <c r="B60" s="2435"/>
      <c r="C60" s="2435"/>
      <c r="D60" s="2435"/>
      <c r="E60" s="2435"/>
      <c r="F60" s="2435"/>
      <c r="G60" s="2435"/>
      <c r="H60" s="2435"/>
      <c r="I60" s="2436"/>
      <c r="J60" s="1465"/>
    </row>
    <row r="61" spans="1:10" ht="15.75">
      <c r="A61" s="98" t="s">
        <v>1576</v>
      </c>
      <c r="I61" s="231"/>
      <c r="J61" s="231"/>
    </row>
    <row r="62" spans="1:10">
      <c r="A62" s="3517" t="s">
        <v>1577</v>
      </c>
      <c r="B62" s="3517"/>
      <c r="C62" s="3517"/>
      <c r="D62" s="3517"/>
      <c r="E62" s="3517"/>
      <c r="F62" s="3517"/>
      <c r="G62" s="3517"/>
      <c r="H62" s="3517"/>
      <c r="I62" s="3517"/>
      <c r="J62" s="16"/>
    </row>
    <row r="66" spans="1:10" ht="15.75" thickBot="1"/>
    <row r="67" spans="1:10">
      <c r="A67" s="1962" t="s">
        <v>1757</v>
      </c>
      <c r="B67" s="2197"/>
      <c r="C67" s="2197"/>
      <c r="D67" s="2416" t="s">
        <v>1307</v>
      </c>
      <c r="E67" s="2197"/>
      <c r="F67" s="2417" t="s">
        <v>1759</v>
      </c>
      <c r="G67" s="2417" t="s">
        <v>1760</v>
      </c>
      <c r="H67" s="2197"/>
      <c r="I67" s="2419"/>
      <c r="J67" s="246"/>
    </row>
    <row r="68" spans="1:10">
      <c r="A68" s="2675" t="str">
        <f>'Data Sheet'!$C$25</f>
        <v xml:space="preserve">Niagara Mohawk Power Corporation </v>
      </c>
      <c r="B68" s="1466"/>
      <c r="C68" s="1466"/>
      <c r="D68" s="90" t="s">
        <v>5794</v>
      </c>
      <c r="E68" s="1466"/>
      <c r="F68" s="3246" t="s">
        <v>1761</v>
      </c>
      <c r="G68" s="3247"/>
      <c r="H68" s="1465"/>
      <c r="I68" s="2919"/>
      <c r="J68" s="1465"/>
    </row>
    <row r="69" spans="1:10" ht="15.75" thickBot="1">
      <c r="A69" s="2421"/>
      <c r="B69" s="1472"/>
      <c r="C69" s="1472"/>
      <c r="D69" s="1576" t="s">
        <v>1101</v>
      </c>
      <c r="E69" s="1472"/>
      <c r="F69" s="1408" t="str">
        <f>'Data Sheet'!$C$40</f>
        <v>April 30, 2025</v>
      </c>
      <c r="G69" s="275" t="str">
        <f>'Data Sheet'!$C$38</f>
        <v>December 31, 2024</v>
      </c>
      <c r="H69" s="275"/>
      <c r="I69" s="2029"/>
    </row>
    <row r="70" spans="1:10" ht="16.5" thickBot="1">
      <c r="A70" s="2422" t="s">
        <v>1578</v>
      </c>
      <c r="B70" s="458"/>
      <c r="C70" s="458"/>
      <c r="D70" s="458"/>
      <c r="E70" s="458"/>
      <c r="F70" s="427"/>
      <c r="G70" s="427"/>
      <c r="H70" s="427"/>
      <c r="I70" s="2423"/>
      <c r="J70" s="16"/>
    </row>
    <row r="71" spans="1:10" ht="15.75">
      <c r="A71" s="2770"/>
      <c r="B71" s="70"/>
      <c r="C71" s="70"/>
      <c r="D71" s="70"/>
      <c r="E71" s="70"/>
      <c r="F71" s="16"/>
      <c r="G71" s="16"/>
      <c r="H71" s="16"/>
      <c r="I71" s="2424"/>
      <c r="J71" s="16"/>
    </row>
    <row r="72" spans="1:10" ht="15.75">
      <c r="A72" s="3248"/>
      <c r="B72" s="2432" t="s">
        <v>1579</v>
      </c>
      <c r="C72" s="3249"/>
      <c r="D72" s="3249"/>
      <c r="E72" s="3249"/>
      <c r="F72" s="16"/>
      <c r="G72" s="16"/>
      <c r="H72" s="16"/>
      <c r="I72" s="2678"/>
    </row>
    <row r="73" spans="1:10">
      <c r="A73" s="3248"/>
      <c r="B73" s="1467"/>
      <c r="C73" s="1467"/>
      <c r="D73" s="1467"/>
      <c r="E73" s="1467"/>
      <c r="I73" s="2678"/>
    </row>
    <row r="74" spans="1:10">
      <c r="A74" s="3248"/>
      <c r="B74" s="1467" t="s">
        <v>7215</v>
      </c>
      <c r="E74" s="1868">
        <v>86520013</v>
      </c>
      <c r="F74" s="1868"/>
      <c r="G74" s="3250"/>
      <c r="H74" s="260"/>
      <c r="I74" s="2678"/>
    </row>
    <row r="75" spans="1:10">
      <c r="A75" s="3248"/>
      <c r="B75" s="1467" t="s">
        <v>1580</v>
      </c>
      <c r="E75" s="1467"/>
      <c r="I75" s="2678"/>
    </row>
    <row r="76" spans="1:10">
      <c r="A76" s="3248"/>
      <c r="B76" s="1467" t="s">
        <v>1581</v>
      </c>
      <c r="E76" s="1869">
        <v>6298968</v>
      </c>
      <c r="I76" s="2678"/>
    </row>
    <row r="77" spans="1:10">
      <c r="A77" s="3248"/>
      <c r="B77" s="1467" t="s">
        <v>1582</v>
      </c>
      <c r="E77" s="1869">
        <v>1337103</v>
      </c>
      <c r="I77" s="2678"/>
    </row>
    <row r="78" spans="1:10" hidden="1">
      <c r="A78" s="3248"/>
      <c r="B78" s="1467" t="s">
        <v>1583</v>
      </c>
      <c r="E78" s="1869"/>
      <c r="I78" s="2678"/>
    </row>
    <row r="79" spans="1:10" hidden="1">
      <c r="A79" s="3248"/>
      <c r="B79" s="1467" t="s">
        <v>3540</v>
      </c>
      <c r="E79" s="1869"/>
      <c r="I79" s="2678"/>
    </row>
    <row r="80" spans="1:10" hidden="1">
      <c r="A80" s="3248"/>
      <c r="B80" s="1467" t="s">
        <v>3541</v>
      </c>
      <c r="E80" s="1468"/>
      <c r="I80" s="2678"/>
    </row>
    <row r="81" spans="1:9">
      <c r="A81" s="3248"/>
      <c r="B81" s="1467"/>
      <c r="E81" s="1869"/>
      <c r="I81" s="2678"/>
    </row>
    <row r="82" spans="1:9">
      <c r="A82" s="3248"/>
      <c r="B82" s="1467" t="s">
        <v>3542</v>
      </c>
      <c r="E82" s="1468">
        <f>SUM(E76:E80)</f>
        <v>7636071</v>
      </c>
      <c r="I82" s="2678"/>
    </row>
    <row r="83" spans="1:9">
      <c r="A83" s="3251"/>
      <c r="B83" s="1467"/>
      <c r="E83" s="1869"/>
      <c r="I83" s="2678"/>
    </row>
    <row r="84" spans="1:9">
      <c r="A84" s="3251"/>
      <c r="B84" s="1467" t="s">
        <v>16</v>
      </c>
      <c r="E84" s="1869"/>
      <c r="I84" s="2678"/>
    </row>
    <row r="85" spans="1:9">
      <c r="A85" s="3251"/>
      <c r="B85" s="1467" t="s">
        <v>17</v>
      </c>
      <c r="E85" s="1869">
        <v>-4030370</v>
      </c>
      <c r="G85" s="260"/>
      <c r="I85" s="2678"/>
    </row>
    <row r="86" spans="1:9">
      <c r="A86" s="3251"/>
      <c r="B86" s="1467" t="s">
        <v>18</v>
      </c>
      <c r="E86" s="260">
        <v>-1060367</v>
      </c>
      <c r="G86" s="260"/>
      <c r="I86" s="2678"/>
    </row>
    <row r="87" spans="1:9">
      <c r="A87" s="3251"/>
      <c r="B87" s="1467" t="s">
        <v>19</v>
      </c>
      <c r="E87" s="1869"/>
      <c r="I87" s="2678"/>
    </row>
    <row r="88" spans="1:9">
      <c r="A88" s="3251"/>
      <c r="B88" s="1467" t="s">
        <v>3543</v>
      </c>
      <c r="E88" s="391">
        <f>SUM(E85:E87)</f>
        <v>-5090737</v>
      </c>
      <c r="I88" s="2678"/>
    </row>
    <row r="89" spans="1:9">
      <c r="A89" s="3251"/>
      <c r="B89" s="1467"/>
      <c r="E89" s="260"/>
      <c r="I89" s="2678"/>
    </row>
    <row r="90" spans="1:9">
      <c r="A90" s="3251"/>
      <c r="B90" s="1467" t="s">
        <v>3544</v>
      </c>
      <c r="E90" s="260"/>
      <c r="I90" s="2678"/>
    </row>
    <row r="91" spans="1:9">
      <c r="A91" s="3251"/>
      <c r="B91" s="3252" t="s">
        <v>4903</v>
      </c>
      <c r="E91" s="1869">
        <v>77959</v>
      </c>
      <c r="G91" s="260"/>
      <c r="I91" s="2678"/>
    </row>
    <row r="92" spans="1:9">
      <c r="A92" s="3251"/>
      <c r="B92" s="1467" t="s">
        <v>3545</v>
      </c>
      <c r="E92" s="1869">
        <v>1042400</v>
      </c>
      <c r="G92" s="260"/>
      <c r="I92" s="2678"/>
    </row>
    <row r="93" spans="1:9">
      <c r="A93" s="3251"/>
      <c r="B93" s="1467" t="s">
        <v>6302</v>
      </c>
      <c r="E93" s="1869">
        <v>1162</v>
      </c>
      <c r="G93" s="260"/>
      <c r="I93" s="2678"/>
    </row>
    <row r="94" spans="1:9">
      <c r="A94" s="3251"/>
      <c r="B94" s="1467" t="s">
        <v>7271</v>
      </c>
      <c r="E94" s="1869">
        <v>-109939</v>
      </c>
      <c r="G94" s="260"/>
      <c r="I94" s="2678"/>
    </row>
    <row r="95" spans="1:9">
      <c r="A95" s="3251"/>
      <c r="B95" s="1467" t="s">
        <v>7272</v>
      </c>
      <c r="E95" s="1468"/>
      <c r="I95" s="2678"/>
    </row>
    <row r="96" spans="1:9">
      <c r="A96" s="3251"/>
      <c r="B96" s="1467"/>
      <c r="E96" s="1467"/>
      <c r="G96" s="260"/>
      <c r="I96" s="2678"/>
    </row>
    <row r="97" spans="1:9" ht="15.75" thickBot="1">
      <c r="A97" s="3251"/>
      <c r="B97" s="1467" t="s">
        <v>7216</v>
      </c>
      <c r="E97" s="1471">
        <f>SUM(E74,E82,E88,E92,E91,E93,E94,E95)</f>
        <v>90076929</v>
      </c>
      <c r="F97" s="13" t="s">
        <v>4889</v>
      </c>
      <c r="G97" s="542"/>
      <c r="I97" s="2678"/>
    </row>
    <row r="98" spans="1:9" ht="15.75" thickTop="1">
      <c r="A98" s="3251"/>
      <c r="B98" s="1467"/>
      <c r="D98" s="1467"/>
      <c r="I98" s="2678"/>
    </row>
    <row r="99" spans="1:9">
      <c r="A99" s="3253"/>
      <c r="I99" s="2678"/>
    </row>
    <row r="100" spans="1:9" ht="15.75">
      <c r="A100" s="3253"/>
      <c r="B100" s="2432" t="s">
        <v>3546</v>
      </c>
      <c r="C100" s="2433"/>
      <c r="D100" s="2433"/>
      <c r="E100" s="2433"/>
      <c r="F100" s="16"/>
      <c r="G100" s="16"/>
      <c r="H100" s="16"/>
      <c r="I100" s="2678"/>
    </row>
    <row r="101" spans="1:9">
      <c r="A101" s="3253"/>
      <c r="B101" s="1467"/>
      <c r="C101" s="1467"/>
      <c r="D101" s="1465"/>
      <c r="E101" s="1465"/>
      <c r="I101" s="2678"/>
    </row>
    <row r="102" spans="1:9">
      <c r="A102" s="3253"/>
      <c r="B102" s="1467" t="s">
        <v>4585</v>
      </c>
      <c r="C102" s="1467"/>
      <c r="D102" s="1465"/>
      <c r="E102" s="1465"/>
      <c r="I102" s="2678"/>
    </row>
    <row r="103" spans="1:9">
      <c r="A103" s="3253"/>
      <c r="B103" s="1467" t="s">
        <v>4586</v>
      </c>
      <c r="C103" s="1467"/>
      <c r="D103" s="1465"/>
      <c r="E103" s="1465"/>
      <c r="I103" s="2678"/>
    </row>
    <row r="104" spans="1:9">
      <c r="A104" s="3253"/>
      <c r="B104" s="3254"/>
      <c r="C104" s="1467" t="s">
        <v>7217</v>
      </c>
      <c r="D104" s="1465"/>
      <c r="E104" s="1465"/>
      <c r="I104" s="2678"/>
    </row>
    <row r="105" spans="1:9">
      <c r="A105" s="3253"/>
      <c r="B105" s="3254"/>
      <c r="C105" s="1467" t="s">
        <v>7218</v>
      </c>
      <c r="D105" s="1465"/>
      <c r="E105" s="1465"/>
      <c r="I105" s="2678"/>
    </row>
    <row r="106" spans="1:9">
      <c r="A106" s="3253"/>
      <c r="C106" s="1467"/>
      <c r="D106" s="1465"/>
      <c r="E106" s="1465"/>
      <c r="I106" s="2678"/>
    </row>
    <row r="107" spans="1:9">
      <c r="A107" s="3253"/>
      <c r="B107" s="1467"/>
      <c r="C107" s="1467"/>
      <c r="D107" s="1465"/>
      <c r="E107" s="1465"/>
      <c r="I107" s="2678"/>
    </row>
    <row r="108" spans="1:9">
      <c r="A108" s="3253"/>
      <c r="B108" s="1467"/>
      <c r="C108" s="1467"/>
      <c r="D108" s="1465"/>
      <c r="E108" s="1465"/>
      <c r="I108" s="2678"/>
    </row>
    <row r="109" spans="1:9">
      <c r="A109" s="3253"/>
      <c r="C109" s="1465"/>
      <c r="D109" s="1465"/>
      <c r="E109" s="1465"/>
      <c r="I109" s="2678"/>
    </row>
    <row r="110" spans="1:9">
      <c r="A110" s="3253"/>
      <c r="C110" s="1465"/>
      <c r="D110" s="1465"/>
      <c r="E110" s="1465"/>
      <c r="I110" s="2678"/>
    </row>
    <row r="111" spans="1:9">
      <c r="A111" s="3253"/>
      <c r="C111" s="1465"/>
      <c r="D111" s="1465"/>
      <c r="E111" s="1465"/>
      <c r="I111" s="2678"/>
    </row>
    <row r="112" spans="1:9">
      <c r="A112" s="3253"/>
      <c r="C112" s="1465"/>
      <c r="D112" s="1465"/>
      <c r="E112" s="1465"/>
      <c r="I112" s="2678"/>
    </row>
    <row r="113" spans="1:9">
      <c r="A113" s="3253"/>
      <c r="C113" s="1465"/>
      <c r="D113" s="1465"/>
      <c r="E113" s="1465"/>
      <c r="I113" s="2678"/>
    </row>
    <row r="114" spans="1:9">
      <c r="A114" s="3253"/>
      <c r="C114" s="1465"/>
      <c r="D114" s="1465"/>
      <c r="E114" s="1465"/>
      <c r="I114" s="2678"/>
    </row>
    <row r="115" spans="1:9">
      <c r="A115" s="3253"/>
      <c r="C115" s="1465"/>
      <c r="D115" s="1465"/>
      <c r="E115" s="1465"/>
      <c r="I115" s="2678"/>
    </row>
    <row r="116" spans="1:9">
      <c r="A116" s="3253"/>
      <c r="C116" s="1465"/>
      <c r="D116" s="1465"/>
      <c r="E116" s="1465"/>
      <c r="I116" s="2678"/>
    </row>
    <row r="117" spans="1:9">
      <c r="A117" s="3253"/>
      <c r="C117" s="1465"/>
      <c r="D117" s="1465"/>
      <c r="E117" s="1465"/>
      <c r="I117" s="2678"/>
    </row>
    <row r="118" spans="1:9">
      <c r="A118" s="3253"/>
      <c r="C118" s="1465"/>
      <c r="D118" s="1465"/>
      <c r="E118" s="1465"/>
      <c r="I118" s="2678"/>
    </row>
    <row r="119" spans="1:9">
      <c r="A119" s="3253"/>
      <c r="C119" s="1465"/>
      <c r="D119" s="1465"/>
      <c r="E119" s="1465"/>
      <c r="I119" s="2678"/>
    </row>
    <row r="120" spans="1:9">
      <c r="A120" s="3253"/>
      <c r="C120" s="1465"/>
      <c r="D120" s="1465"/>
      <c r="E120" s="1465"/>
      <c r="I120" s="2678"/>
    </row>
    <row r="121" spans="1:9">
      <c r="A121" s="3253"/>
      <c r="C121" s="1465"/>
      <c r="D121" s="1465"/>
      <c r="E121" s="1465"/>
      <c r="I121" s="2678"/>
    </row>
    <row r="122" spans="1:9">
      <c r="A122" s="3253"/>
      <c r="C122" s="1465"/>
      <c r="D122" s="1465"/>
      <c r="E122" s="1465"/>
      <c r="I122" s="2678"/>
    </row>
    <row r="123" spans="1:9">
      <c r="A123" s="3253"/>
      <c r="C123" s="1465"/>
      <c r="D123" s="1465"/>
      <c r="E123" s="1465"/>
      <c r="I123" s="2678"/>
    </row>
    <row r="124" spans="1:9">
      <c r="A124" s="3253"/>
      <c r="C124" s="1465"/>
      <c r="D124" s="1465"/>
      <c r="E124" s="1465"/>
      <c r="I124" s="2678"/>
    </row>
    <row r="125" spans="1:9">
      <c r="A125" s="3253"/>
      <c r="C125" s="1465"/>
      <c r="D125" s="1465"/>
      <c r="E125" s="1465"/>
      <c r="I125" s="2678"/>
    </row>
    <row r="126" spans="1:9">
      <c r="A126" s="3253"/>
      <c r="C126" s="1465"/>
      <c r="D126" s="1465"/>
      <c r="E126" s="1465"/>
      <c r="I126" s="2678"/>
    </row>
    <row r="127" spans="1:9" ht="15.75" thickBot="1">
      <c r="A127" s="2434"/>
      <c r="B127" s="2713"/>
      <c r="C127" s="3255"/>
      <c r="D127" s="3255"/>
      <c r="E127" s="3255"/>
      <c r="F127" s="2713"/>
      <c r="G127" s="2713"/>
      <c r="H127" s="2713"/>
      <c r="I127" s="2273"/>
    </row>
    <row r="128" spans="1:9">
      <c r="A128" s="1465"/>
      <c r="E128" s="1465"/>
    </row>
    <row r="129" spans="1:10" ht="15.75">
      <c r="A129" s="98" t="s">
        <v>3547</v>
      </c>
      <c r="E129" s="231"/>
      <c r="H129" s="231" t="s">
        <v>6165</v>
      </c>
    </row>
    <row r="130" spans="1:10">
      <c r="A130" s="3517" t="s">
        <v>3548</v>
      </c>
      <c r="B130" s="3517"/>
      <c r="C130" s="3517"/>
      <c r="D130" s="3517"/>
      <c r="E130" s="3517"/>
      <c r="F130" s="3517"/>
      <c r="G130" s="3517"/>
      <c r="H130" s="3517"/>
      <c r="I130" s="3517"/>
      <c r="J130" s="16"/>
    </row>
    <row r="143" spans="1:10">
      <c r="A143" s="2511"/>
      <c r="C143" s="1097"/>
      <c r="D143" s="1097"/>
      <c r="E143" s="2678"/>
      <c r="F143" s="2678"/>
    </row>
    <row r="144" spans="1:10">
      <c r="A144" s="2511"/>
      <c r="C144" s="1097"/>
      <c r="D144" s="1097"/>
      <c r="E144" s="2678"/>
      <c r="F144" s="2678"/>
    </row>
    <row r="145" spans="1:6">
      <c r="A145" s="2511"/>
      <c r="C145" s="1097"/>
      <c r="D145" s="1097"/>
      <c r="E145" s="2678"/>
      <c r="F145" s="2678"/>
    </row>
    <row r="146" spans="1:6">
      <c r="A146" s="2511"/>
      <c r="C146" s="1097"/>
      <c r="D146" s="1097"/>
      <c r="E146" s="2678"/>
      <c r="F146" s="2678"/>
    </row>
    <row r="147" spans="1:6">
      <c r="A147" s="2511"/>
      <c r="C147" s="1097"/>
      <c r="D147" s="1097"/>
      <c r="E147" s="2678"/>
      <c r="F147" s="2678"/>
    </row>
    <row r="148" spans="1:6">
      <c r="A148" s="2511"/>
      <c r="C148" s="1097"/>
      <c r="D148" s="1097"/>
      <c r="E148" s="2678"/>
      <c r="F148" s="2678"/>
    </row>
    <row r="149" spans="1:6">
      <c r="A149" s="2511"/>
      <c r="C149" s="1097"/>
      <c r="D149" s="1097"/>
      <c r="E149" s="2678"/>
      <c r="F149" s="2678"/>
    </row>
    <row r="150" spans="1:6">
      <c r="A150" s="2511"/>
      <c r="C150" s="1097"/>
      <c r="D150" s="1097"/>
      <c r="E150" s="2678"/>
      <c r="F150" s="2678"/>
    </row>
    <row r="151" spans="1:6">
      <c r="A151" s="2511"/>
      <c r="C151" s="1097"/>
      <c r="D151" s="1097"/>
      <c r="E151" s="2678"/>
      <c r="F151" s="2678"/>
    </row>
    <row r="152" spans="1:6">
      <c r="A152" s="2511"/>
      <c r="C152" s="1097"/>
      <c r="D152" s="1097"/>
      <c r="E152" s="2678"/>
      <c r="F152" s="2678"/>
    </row>
    <row r="153" spans="1:6">
      <c r="A153" s="2511"/>
      <c r="C153" s="1097"/>
      <c r="D153" s="1097"/>
      <c r="E153" s="2678"/>
      <c r="F153" s="2678"/>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2">
    <mergeCell ref="A130:I130"/>
    <mergeCell ref="A62:I62"/>
  </mergeCells>
  <printOptions horizontalCentered="1" verticalCentered="1"/>
  <pageMargins left="0.25" right="0.25" top="0" bottom="0" header="0.25" footer="0.25"/>
  <pageSetup scale="65" fitToHeight="2" orientation="portrait" r:id="rId1"/>
  <headerFooter alignWithMargins="0"/>
  <rowBreaks count="1" manualBreakCount="1">
    <brk id="63" max="16383" man="1"/>
  </rowBreaks>
  <customProperties>
    <customPr name="_pios_id" r:id="rId2"/>
  </customProperties>
  <ignoredErrors>
    <ignoredError sqref="E82 C42:G42 H29:H39 H21:H22 E89:E90 E96" unlockedFormula="1"/>
  </ignoredError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92D050"/>
  </sheetPr>
  <dimension ref="A1:AB200"/>
  <sheetViews>
    <sheetView view="pageBreakPreview" topLeftCell="C1" zoomScale="60" zoomScaleNormal="60" workbookViewId="0">
      <selection activeCell="H1" sqref="H1:AB1048576"/>
    </sheetView>
  </sheetViews>
  <sheetFormatPr defaultRowHeight="15"/>
  <cols>
    <col min="1" max="1" width="4" customWidth="1"/>
    <col min="2" max="2" width="44.6640625" customWidth="1"/>
    <col min="3" max="3" width="20.44140625" style="1523" bestFit="1" customWidth="1"/>
    <col min="4" max="6" width="16" style="1523" customWidth="1"/>
    <col min="7" max="7" width="10.6640625" customWidth="1"/>
    <col min="8" max="8" width="15.6640625" customWidth="1"/>
    <col min="9" max="9" width="16.5546875" bestFit="1" customWidth="1"/>
    <col min="10" max="10" width="10.5546875" customWidth="1"/>
    <col min="11" max="11" width="13" customWidth="1"/>
    <col min="12" max="12" width="11" customWidth="1"/>
    <col min="13" max="14" width="8.6640625" customWidth="1"/>
    <col min="15" max="15" width="10" customWidth="1"/>
    <col min="16" max="17" width="8.6640625" customWidth="1"/>
    <col min="18" max="18" width="10.6640625" customWidth="1"/>
    <col min="21" max="21" width="15" bestFit="1" customWidth="1"/>
    <col min="23" max="23" width="12.6640625" bestFit="1" customWidth="1"/>
    <col min="25" max="25" width="12.6640625" bestFit="1" customWidth="1"/>
    <col min="27" max="27" width="15.21875" bestFit="1" customWidth="1"/>
  </cols>
  <sheetData>
    <row r="1" spans="1:6" ht="15.75" thickBot="1"/>
    <row r="2" spans="1:6" ht="15.75" thickTop="1">
      <c r="A2" s="978" t="s">
        <v>3199</v>
      </c>
      <c r="B2" s="979"/>
      <c r="C2" s="1490" t="s">
        <v>3200</v>
      </c>
      <c r="D2" s="1503" t="s">
        <v>1759</v>
      </c>
      <c r="E2" s="1505" t="s">
        <v>1760</v>
      </c>
      <c r="F2" s="1545"/>
    </row>
    <row r="3" spans="1:6">
      <c r="A3" s="984" t="str">
        <f>'Data Sheet'!$C$25</f>
        <v xml:space="preserve">Niagara Mohawk Power Corporation </v>
      </c>
      <c r="B3" s="80"/>
      <c r="C3" s="90" t="s">
        <v>5797</v>
      </c>
      <c r="D3" s="1474" t="s">
        <v>3219</v>
      </c>
      <c r="E3" s="1473"/>
      <c r="F3" s="1546"/>
    </row>
    <row r="4" spans="1:6">
      <c r="A4" s="986" t="s">
        <v>3202</v>
      </c>
      <c r="B4" s="80"/>
      <c r="C4" s="1491" t="s">
        <v>3203</v>
      </c>
      <c r="D4" s="1666" t="str">
        <f>'Data Sheet'!$C$40</f>
        <v>April 30, 2025</v>
      </c>
      <c r="E4" s="1491" t="str">
        <f>'Data Sheet'!$C$38</f>
        <v>December 31, 2024</v>
      </c>
      <c r="F4" s="1547"/>
    </row>
    <row r="5" spans="1:6">
      <c r="A5" s="988" t="s">
        <v>3960</v>
      </c>
      <c r="B5" s="190"/>
      <c r="C5" s="1492"/>
      <c r="D5" s="1492"/>
      <c r="E5" s="1492"/>
      <c r="F5" s="1548"/>
    </row>
    <row r="6" spans="1:6">
      <c r="A6" s="991" t="s">
        <v>3961</v>
      </c>
      <c r="B6" s="192"/>
      <c r="C6" s="1491"/>
      <c r="D6" s="1491"/>
      <c r="E6" s="1515"/>
      <c r="F6" s="1546"/>
    </row>
    <row r="7" spans="1:6">
      <c r="A7" s="991" t="s">
        <v>3962</v>
      </c>
      <c r="B7" s="192"/>
      <c r="C7" s="1491"/>
      <c r="D7" s="1491"/>
      <c r="E7" s="1491"/>
      <c r="F7" s="1546"/>
    </row>
    <row r="8" spans="1:6">
      <c r="A8" s="991" t="s">
        <v>3963</v>
      </c>
      <c r="B8" s="192"/>
      <c r="C8" s="1493"/>
      <c r="D8" s="1493"/>
      <c r="E8" s="1493"/>
      <c r="F8" s="1549"/>
    </row>
    <row r="9" spans="1:6">
      <c r="A9" s="991" t="s">
        <v>3964</v>
      </c>
      <c r="B9" s="192"/>
      <c r="C9" s="1493"/>
      <c r="D9" s="1493"/>
      <c r="E9" s="1493"/>
      <c r="F9" s="1549"/>
    </row>
    <row r="10" spans="1:6">
      <c r="A10" s="991" t="s">
        <v>3965</v>
      </c>
      <c r="B10" s="192"/>
      <c r="C10" s="1493"/>
      <c r="D10" s="1493"/>
      <c r="E10" s="1493"/>
      <c r="F10" s="1549"/>
    </row>
    <row r="11" spans="1:6">
      <c r="A11" s="991"/>
      <c r="B11" s="192"/>
      <c r="C11" s="1493"/>
      <c r="D11" s="1493"/>
      <c r="E11" s="1493"/>
      <c r="F11" s="1549"/>
    </row>
    <row r="12" spans="1:6">
      <c r="A12" s="991"/>
      <c r="B12" s="192"/>
      <c r="C12" s="1493"/>
      <c r="D12" s="1493"/>
      <c r="E12" s="1493"/>
      <c r="F12" s="1549"/>
    </row>
    <row r="13" spans="1:6">
      <c r="A13" s="991"/>
      <c r="B13" s="192"/>
      <c r="C13" s="1493"/>
      <c r="D13" s="1493"/>
      <c r="E13" s="1493"/>
      <c r="F13" s="1549"/>
    </row>
    <row r="14" spans="1:6">
      <c r="A14" s="993" t="s">
        <v>1686</v>
      </c>
      <c r="B14" s="994"/>
      <c r="C14" s="1550"/>
      <c r="D14" s="1550"/>
      <c r="E14" s="1550"/>
      <c r="F14" s="1551"/>
    </row>
    <row r="15" spans="1:6">
      <c r="A15" s="997" t="s">
        <v>1689</v>
      </c>
      <c r="B15" s="1067" t="s">
        <v>3966</v>
      </c>
      <c r="C15" s="1496" t="s">
        <v>3852</v>
      </c>
      <c r="D15" s="1496" t="s">
        <v>3852</v>
      </c>
      <c r="E15" s="1496" t="s">
        <v>3852</v>
      </c>
      <c r="F15" s="1552" t="s">
        <v>3852</v>
      </c>
    </row>
    <row r="16" spans="1:6">
      <c r="A16" s="997"/>
      <c r="B16" s="1067"/>
      <c r="C16" s="1496" t="s">
        <v>3853</v>
      </c>
      <c r="D16" s="1496" t="s">
        <v>3854</v>
      </c>
      <c r="E16" s="1496" t="s">
        <v>3855</v>
      </c>
      <c r="F16" s="1552" t="s">
        <v>2258</v>
      </c>
    </row>
    <row r="17" spans="1:28">
      <c r="A17" s="999"/>
      <c r="B17" s="996" t="s">
        <v>2935</v>
      </c>
      <c r="C17" s="1496" t="s">
        <v>2936</v>
      </c>
      <c r="D17" s="1496" t="s">
        <v>2937</v>
      </c>
      <c r="E17" s="1496" t="s">
        <v>2938</v>
      </c>
      <c r="F17" s="1552" t="s">
        <v>2268</v>
      </c>
    </row>
    <row r="18" spans="1:28">
      <c r="A18" s="1000">
        <v>1</v>
      </c>
      <c r="B18" s="1001" t="s">
        <v>1919</v>
      </c>
      <c r="C18" s="1553"/>
      <c r="D18" s="1553"/>
      <c r="E18" s="1553"/>
      <c r="F18" s="1579"/>
    </row>
    <row r="19" spans="1:28">
      <c r="A19" s="1000">
        <v>2</v>
      </c>
      <c r="B19" s="1001" t="s">
        <v>3967</v>
      </c>
      <c r="C19" s="1560">
        <v>147181442</v>
      </c>
      <c r="D19" s="1560">
        <v>93635120</v>
      </c>
      <c r="E19" s="1560">
        <v>147310940</v>
      </c>
      <c r="F19" s="1578">
        <v>167795933</v>
      </c>
      <c r="G19" s="1738"/>
    </row>
    <row r="20" spans="1:28" s="13" customFormat="1">
      <c r="A20" s="1000">
        <v>3</v>
      </c>
      <c r="B20" s="1001" t="s">
        <v>4249</v>
      </c>
      <c r="C20" s="1554"/>
      <c r="D20" s="1554"/>
      <c r="E20" s="1554"/>
      <c r="F20" s="1555"/>
      <c r="H20"/>
      <c r="I20"/>
      <c r="J20"/>
      <c r="K20"/>
      <c r="L20"/>
      <c r="M20"/>
      <c r="N20"/>
      <c r="O20"/>
      <c r="P20"/>
      <c r="Q20"/>
      <c r="R20"/>
      <c r="S20"/>
      <c r="T20"/>
      <c r="U20"/>
      <c r="V20"/>
      <c r="W20"/>
      <c r="X20"/>
      <c r="Y20"/>
      <c r="Z20"/>
      <c r="AA20"/>
      <c r="AB20"/>
    </row>
    <row r="21" spans="1:28">
      <c r="A21" s="1000">
        <v>4</v>
      </c>
      <c r="B21" s="1001" t="s">
        <v>3968</v>
      </c>
      <c r="C21" s="1498"/>
      <c r="D21" s="1498"/>
      <c r="E21" s="1498"/>
      <c r="F21" s="1556"/>
    </row>
    <row r="22" spans="1:28">
      <c r="A22" s="1000">
        <v>5</v>
      </c>
      <c r="B22" s="1001" t="s">
        <v>3969</v>
      </c>
      <c r="C22" s="1498"/>
      <c r="D22" s="1498"/>
      <c r="E22" s="1498"/>
      <c r="F22" s="1556"/>
    </row>
    <row r="23" spans="1:28">
      <c r="A23" s="1000">
        <v>6</v>
      </c>
      <c r="B23" s="1001" t="s">
        <v>3970</v>
      </c>
      <c r="C23" s="1498">
        <v>13936944</v>
      </c>
      <c r="D23" s="1498">
        <v>12959090</v>
      </c>
      <c r="E23" s="1498">
        <v>18447094</v>
      </c>
      <c r="F23" s="1556">
        <v>21495706</v>
      </c>
      <c r="G23" s="1738"/>
    </row>
    <row r="24" spans="1:28">
      <c r="A24" s="1000">
        <v>7</v>
      </c>
      <c r="B24" s="1001" t="s">
        <v>3971</v>
      </c>
      <c r="C24" s="1498"/>
      <c r="D24" s="1557"/>
      <c r="E24" s="1557"/>
      <c r="F24" s="1558"/>
    </row>
    <row r="25" spans="1:28">
      <c r="A25" s="1000">
        <v>8</v>
      </c>
      <c r="B25" s="1001" t="s">
        <v>4894</v>
      </c>
      <c r="C25" s="1498">
        <v>32156419</v>
      </c>
      <c r="D25" s="1557">
        <v>33537052</v>
      </c>
      <c r="E25" s="1557">
        <v>41481209</v>
      </c>
      <c r="F25" s="1558">
        <v>26560736</v>
      </c>
      <c r="G25" s="1738"/>
    </row>
    <row r="26" spans="1:28">
      <c r="A26" s="1000">
        <v>9</v>
      </c>
      <c r="B26" s="1001"/>
      <c r="C26" s="1498"/>
      <c r="D26" s="1498"/>
      <c r="E26" s="1498"/>
      <c r="F26" s="1556"/>
    </row>
    <row r="27" spans="1:28">
      <c r="A27" s="1000">
        <v>10</v>
      </c>
      <c r="B27" s="1001"/>
      <c r="C27" s="1498"/>
      <c r="D27" s="1498"/>
      <c r="E27" s="1498"/>
      <c r="F27" s="1556"/>
    </row>
    <row r="28" spans="1:28">
      <c r="A28" s="1000">
        <v>11</v>
      </c>
      <c r="B28" s="1001"/>
      <c r="C28" s="1498"/>
      <c r="D28" s="1498"/>
      <c r="E28" s="1498"/>
      <c r="F28" s="1556"/>
    </row>
    <row r="29" spans="1:28">
      <c r="A29" s="1000">
        <v>12</v>
      </c>
      <c r="B29" s="1001"/>
      <c r="C29" s="1498"/>
      <c r="D29" s="1498"/>
      <c r="E29" s="1498"/>
      <c r="F29" s="1556"/>
    </row>
    <row r="30" spans="1:28">
      <c r="A30" s="1000">
        <v>13</v>
      </c>
      <c r="B30" s="1001"/>
      <c r="C30" s="1498"/>
      <c r="D30" s="1498"/>
      <c r="E30" s="1498"/>
      <c r="F30" s="1556"/>
    </row>
    <row r="31" spans="1:28">
      <c r="A31" s="1000">
        <v>14</v>
      </c>
      <c r="B31" s="1001"/>
      <c r="C31" s="1498"/>
      <c r="D31" s="1498"/>
      <c r="E31" s="1498"/>
      <c r="F31" s="1556"/>
    </row>
    <row r="32" spans="1:28">
      <c r="A32" s="1000">
        <v>15</v>
      </c>
      <c r="B32" s="1001"/>
      <c r="C32" s="1498"/>
      <c r="D32" s="1498"/>
      <c r="E32" s="1498"/>
      <c r="F32" s="1556"/>
    </row>
    <row r="33" spans="1:6">
      <c r="A33" s="1000">
        <v>16</v>
      </c>
      <c r="B33" s="1001"/>
      <c r="C33" s="1498"/>
      <c r="D33" s="1498"/>
      <c r="E33" s="1498"/>
      <c r="F33" s="1556"/>
    </row>
    <row r="34" spans="1:6">
      <c r="A34" s="1000">
        <v>17</v>
      </c>
      <c r="B34" s="1001"/>
      <c r="C34" s="1498"/>
      <c r="D34" s="1479"/>
      <c r="E34" s="1479"/>
      <c r="F34" s="1480"/>
    </row>
    <row r="35" spans="1:6">
      <c r="A35" s="1000">
        <v>18</v>
      </c>
      <c r="B35" s="1001"/>
      <c r="C35" s="1498"/>
      <c r="D35" s="1479"/>
      <c r="E35" s="1479"/>
      <c r="F35" s="1480"/>
    </row>
    <row r="36" spans="1:6">
      <c r="A36" s="1000">
        <v>19</v>
      </c>
      <c r="B36" s="1001"/>
      <c r="C36" s="1498"/>
      <c r="D36" s="1498"/>
      <c r="E36" s="1498"/>
      <c r="F36" s="1556"/>
    </row>
    <row r="37" spans="1:6">
      <c r="A37" s="1000">
        <v>20</v>
      </c>
      <c r="B37" s="1001"/>
      <c r="C37" s="1498"/>
      <c r="D37" s="1498"/>
      <c r="E37" s="1498"/>
      <c r="F37" s="1556"/>
    </row>
    <row r="38" spans="1:6">
      <c r="A38" s="1000">
        <v>21</v>
      </c>
      <c r="B38" s="1001"/>
      <c r="C38" s="1498"/>
      <c r="D38" s="1498"/>
      <c r="E38" s="1498"/>
      <c r="F38" s="1556"/>
    </row>
    <row r="39" spans="1:6">
      <c r="A39" s="1000">
        <v>22</v>
      </c>
      <c r="B39" s="1001"/>
      <c r="C39" s="1479"/>
      <c r="D39" s="1479"/>
      <c r="E39" s="1479"/>
      <c r="F39" s="1480"/>
    </row>
    <row r="40" spans="1:6">
      <c r="A40" s="1000">
        <v>23</v>
      </c>
      <c r="B40" s="1001"/>
      <c r="C40" s="1498"/>
      <c r="D40" s="1498"/>
      <c r="E40" s="1498"/>
      <c r="F40" s="1556"/>
    </row>
    <row r="41" spans="1:6">
      <c r="A41" s="1000">
        <v>24</v>
      </c>
      <c r="B41" s="1001"/>
      <c r="C41" s="1498"/>
      <c r="D41" s="1498"/>
      <c r="E41" s="1498"/>
      <c r="F41" s="1556"/>
    </row>
    <row r="42" spans="1:6">
      <c r="A42" s="1000">
        <v>25</v>
      </c>
      <c r="B42" s="1001"/>
      <c r="C42" s="1498"/>
      <c r="D42" s="1479"/>
      <c r="E42" s="1479"/>
      <c r="F42" s="1480"/>
    </row>
    <row r="43" spans="1:6">
      <c r="A43" s="1000">
        <v>26</v>
      </c>
      <c r="B43" s="1001"/>
      <c r="C43" s="1498"/>
      <c r="D43" s="1498"/>
      <c r="E43" s="1498"/>
      <c r="F43" s="1556"/>
    </row>
    <row r="44" spans="1:6">
      <c r="A44" s="1000">
        <v>27</v>
      </c>
      <c r="B44" s="1001"/>
      <c r="C44" s="1498"/>
      <c r="D44" s="1498"/>
      <c r="E44" s="1498"/>
      <c r="F44" s="1556"/>
    </row>
    <row r="45" spans="1:6">
      <c r="A45" s="1000">
        <v>28</v>
      </c>
      <c r="B45" s="1001"/>
      <c r="C45" s="1498"/>
      <c r="D45" s="1498"/>
      <c r="E45" s="1498"/>
      <c r="F45" s="1556"/>
    </row>
    <row r="46" spans="1:6">
      <c r="A46" s="1000">
        <v>29</v>
      </c>
      <c r="B46" s="1001"/>
      <c r="C46" s="1498"/>
      <c r="D46" s="1498"/>
      <c r="E46" s="1498"/>
      <c r="F46" s="1556"/>
    </row>
    <row r="47" spans="1:6">
      <c r="A47" s="1000">
        <v>30</v>
      </c>
      <c r="B47" s="1001"/>
      <c r="C47" s="1498"/>
      <c r="D47" s="1498"/>
      <c r="E47" s="1498"/>
      <c r="F47" s="1556"/>
    </row>
    <row r="48" spans="1:6">
      <c r="A48" s="1000">
        <v>31</v>
      </c>
      <c r="B48" s="1001"/>
      <c r="C48" s="1498"/>
      <c r="D48" s="1498"/>
      <c r="E48" s="1498"/>
      <c r="F48" s="1556"/>
    </row>
    <row r="49" spans="1:6">
      <c r="A49" s="1000">
        <v>32</v>
      </c>
      <c r="B49" s="1001"/>
      <c r="C49" s="1498"/>
      <c r="D49" s="1498"/>
      <c r="E49" s="1498"/>
      <c r="F49" s="1556"/>
    </row>
    <row r="50" spans="1:6">
      <c r="A50" s="1000">
        <v>33</v>
      </c>
      <c r="B50" s="1001"/>
      <c r="C50" s="1498"/>
      <c r="D50" s="1498"/>
      <c r="E50" s="1498"/>
      <c r="F50" s="1556"/>
    </row>
    <row r="51" spans="1:6">
      <c r="A51" s="1000">
        <v>34</v>
      </c>
      <c r="B51" s="1001"/>
      <c r="C51" s="1498"/>
      <c r="D51" s="1479"/>
      <c r="E51" s="1479"/>
      <c r="F51" s="1480"/>
    </row>
    <row r="52" spans="1:6">
      <c r="A52" s="1000">
        <v>35</v>
      </c>
      <c r="B52" s="1001"/>
      <c r="C52" s="1498"/>
      <c r="D52" s="1498"/>
      <c r="E52" s="1498"/>
      <c r="F52" s="1556"/>
    </row>
    <row r="53" spans="1:6">
      <c r="A53" s="1000">
        <v>36</v>
      </c>
      <c r="B53" s="1001"/>
      <c r="C53" s="1498"/>
      <c r="D53" s="1498"/>
      <c r="E53" s="1498"/>
      <c r="F53" s="1556"/>
    </row>
    <row r="54" spans="1:6">
      <c r="A54" s="1000">
        <v>37</v>
      </c>
      <c r="B54" s="1001"/>
      <c r="C54" s="1498"/>
      <c r="D54" s="1498"/>
      <c r="E54" s="1498"/>
      <c r="F54" s="1556"/>
    </row>
    <row r="55" spans="1:6">
      <c r="A55" s="1000">
        <v>38</v>
      </c>
      <c r="B55" s="1001"/>
      <c r="C55" s="1498"/>
      <c r="D55" s="1498"/>
      <c r="E55" s="1498"/>
      <c r="F55" s="1556"/>
    </row>
    <row r="56" spans="1:6">
      <c r="A56" s="1000">
        <v>39</v>
      </c>
      <c r="B56" s="1001"/>
      <c r="C56" s="1498"/>
      <c r="D56" s="1498"/>
      <c r="E56" s="1498"/>
      <c r="F56" s="1556"/>
    </row>
    <row r="57" spans="1:6">
      <c r="A57" s="1000">
        <v>40</v>
      </c>
      <c r="B57" s="1001"/>
      <c r="C57" s="1498"/>
      <c r="D57" s="1498"/>
      <c r="E57" s="1498"/>
      <c r="F57" s="1556"/>
    </row>
    <row r="58" spans="1:6">
      <c r="A58" s="1000">
        <v>41</v>
      </c>
      <c r="B58" s="1001"/>
      <c r="C58" s="1498"/>
      <c r="D58" s="1498"/>
      <c r="E58" s="1498"/>
      <c r="F58" s="1556"/>
    </row>
    <row r="59" spans="1:6">
      <c r="A59" s="1000">
        <v>42</v>
      </c>
      <c r="B59" s="1001"/>
      <c r="C59" s="1498"/>
      <c r="D59" s="1498"/>
      <c r="E59" s="1498"/>
      <c r="F59" s="1556"/>
    </row>
    <row r="60" spans="1:6">
      <c r="A60" s="1000">
        <v>43</v>
      </c>
      <c r="B60" s="1001"/>
      <c r="C60" s="1498"/>
      <c r="D60" s="1498"/>
      <c r="E60" s="1498"/>
      <c r="F60" s="1556"/>
    </row>
    <row r="61" spans="1:6">
      <c r="A61" s="1000">
        <v>44</v>
      </c>
      <c r="B61" s="1001"/>
      <c r="C61" s="1498"/>
      <c r="D61" s="1498"/>
      <c r="E61" s="1498"/>
      <c r="F61" s="1556"/>
    </row>
    <row r="62" spans="1:6">
      <c r="A62" s="1000">
        <v>45</v>
      </c>
      <c r="B62" s="1001"/>
      <c r="C62" s="1498"/>
      <c r="D62" s="1498"/>
      <c r="E62" s="1498"/>
      <c r="F62" s="1556"/>
    </row>
    <row r="63" spans="1:6">
      <c r="A63" s="1000">
        <v>46</v>
      </c>
      <c r="B63" s="1001"/>
      <c r="C63" s="1498"/>
      <c r="D63" s="1498"/>
      <c r="E63" s="1498"/>
      <c r="F63" s="1556"/>
    </row>
    <row r="64" spans="1:6" ht="15.75" thickBot="1">
      <c r="A64" s="1017">
        <v>47</v>
      </c>
      <c r="B64" s="1018" t="s">
        <v>159</v>
      </c>
      <c r="C64" s="1499">
        <f>SUM(C18:C63)</f>
        <v>193274805</v>
      </c>
      <c r="D64" s="1499">
        <f>SUM(D18:D63)</f>
        <v>140131262</v>
      </c>
      <c r="E64" s="1499">
        <f>SUM(E18:E63)</f>
        <v>207239243</v>
      </c>
      <c r="F64" s="1559">
        <f>SUM(F18:F63)</f>
        <v>215852375</v>
      </c>
    </row>
    <row r="65" spans="1:6" ht="15.75" thickTop="1">
      <c r="A65" s="13"/>
      <c r="B65" s="13"/>
      <c r="C65" s="1491"/>
      <c r="D65" s="1491"/>
      <c r="E65" s="1491"/>
      <c r="F65" s="1491"/>
    </row>
    <row r="66" spans="1:6">
      <c r="A66" s="13" t="s">
        <v>4500</v>
      </c>
      <c r="B66" s="13"/>
      <c r="C66" s="1500"/>
      <c r="D66" s="1500"/>
      <c r="E66" s="1500"/>
      <c r="F66" s="1500"/>
    </row>
    <row r="67" spans="1:6">
      <c r="A67" s="16" t="s">
        <v>3972</v>
      </c>
      <c r="B67" s="16"/>
      <c r="C67" s="1501"/>
      <c r="D67" s="1501"/>
      <c r="E67" s="1501"/>
      <c r="F67" s="1501"/>
    </row>
    <row r="125" spans="1:5" ht="15.75" thickBot="1"/>
    <row r="126" spans="1:5">
      <c r="A126" s="2398"/>
      <c r="B126" s="2316"/>
      <c r="C126" s="2707"/>
      <c r="D126" s="2707"/>
      <c r="E126" s="2710"/>
    </row>
    <row r="127" spans="1:5">
      <c r="A127" s="2450"/>
      <c r="C127" s="2708"/>
      <c r="D127" s="2708"/>
      <c r="E127" s="2711"/>
    </row>
    <row r="128" spans="1:5">
      <c r="A128" s="2450"/>
      <c r="C128" s="2708"/>
      <c r="D128" s="2708"/>
      <c r="E128" s="2711"/>
    </row>
    <row r="129" spans="1:6">
      <c r="A129" s="2450"/>
      <c r="C129" s="2708"/>
      <c r="D129" s="2708"/>
      <c r="E129" s="2711"/>
    </row>
    <row r="130" spans="1:6">
      <c r="A130" s="2450"/>
      <c r="C130" s="2708"/>
      <c r="D130" s="2708"/>
      <c r="E130" s="2711"/>
    </row>
    <row r="131" spans="1:6">
      <c r="A131" s="2450"/>
      <c r="C131" s="2708"/>
      <c r="D131" s="2708"/>
      <c r="E131" s="2711"/>
    </row>
    <row r="132" spans="1:6">
      <c r="A132" s="2450"/>
      <c r="C132" s="2847"/>
      <c r="D132" s="2847"/>
      <c r="E132" s="2711"/>
    </row>
    <row r="133" spans="1:6">
      <c r="A133" s="2450"/>
      <c r="C133" s="2848"/>
      <c r="D133" s="2848"/>
      <c r="E133" s="2711"/>
    </row>
    <row r="134" spans="1:6">
      <c r="A134" s="2450"/>
      <c r="C134" s="2848"/>
      <c r="D134" s="2848"/>
      <c r="E134" s="2711"/>
    </row>
    <row r="135" spans="1:6">
      <c r="A135" s="2450"/>
      <c r="C135" s="2848"/>
      <c r="D135" s="2848"/>
      <c r="E135" s="2711"/>
      <c r="F135" s="2708"/>
    </row>
    <row r="136" spans="1:6">
      <c r="A136" s="2450"/>
      <c r="C136" s="2848"/>
      <c r="D136" s="2848"/>
      <c r="E136" s="2711"/>
      <c r="F136" s="2711"/>
    </row>
    <row r="137" spans="1:6">
      <c r="A137" s="2450"/>
      <c r="C137" s="2848"/>
      <c r="D137" s="2848"/>
      <c r="E137" s="2711"/>
      <c r="F137" s="2711"/>
    </row>
    <row r="138" spans="1:6">
      <c r="A138" s="2450"/>
      <c r="C138" s="2848"/>
      <c r="D138" s="2848"/>
      <c r="E138" s="2711"/>
      <c r="F138" s="2711"/>
    </row>
    <row r="139" spans="1:6">
      <c r="A139" s="2450"/>
      <c r="C139" s="2848"/>
      <c r="D139" s="2848"/>
      <c r="E139" s="2711"/>
      <c r="F139" s="2711"/>
    </row>
    <row r="140" spans="1:6">
      <c r="A140" s="2450"/>
      <c r="C140" s="2848"/>
      <c r="D140" s="2848"/>
      <c r="E140" s="2711"/>
      <c r="F140" s="2711"/>
    </row>
    <row r="141" spans="1:6">
      <c r="A141" s="2450"/>
      <c r="C141" s="2848"/>
      <c r="D141" s="2848"/>
      <c r="E141" s="2711"/>
      <c r="F141" s="2711"/>
    </row>
    <row r="142" spans="1:6">
      <c r="A142" s="2450"/>
      <c r="C142" s="2848"/>
      <c r="D142" s="2848"/>
      <c r="E142" s="2711"/>
      <c r="F142" s="2711"/>
    </row>
    <row r="143" spans="1:6">
      <c r="A143" s="2450"/>
      <c r="C143" s="2848"/>
      <c r="D143" s="2848"/>
      <c r="E143" s="2711"/>
      <c r="F143" s="2711"/>
    </row>
    <row r="144" spans="1:6">
      <c r="A144" s="2450"/>
      <c r="C144" s="2848"/>
      <c r="D144" s="2848"/>
      <c r="E144" s="2711"/>
      <c r="F144" s="2711"/>
    </row>
    <row r="145" spans="1:6">
      <c r="A145" s="2450"/>
      <c r="C145" s="2848"/>
      <c r="D145" s="2848"/>
      <c r="E145" s="2711"/>
      <c r="F145" s="2711"/>
    </row>
    <row r="146" spans="1:6">
      <c r="A146" s="2450"/>
      <c r="C146" s="2848"/>
      <c r="D146" s="2848"/>
      <c r="E146" s="2711"/>
      <c r="F146" s="2711"/>
    </row>
    <row r="147" spans="1:6">
      <c r="A147" s="2450"/>
      <c r="C147" s="2848"/>
      <c r="D147" s="2848"/>
      <c r="E147" s="2711"/>
      <c r="F147" s="2711"/>
    </row>
    <row r="148" spans="1:6">
      <c r="A148" s="2450"/>
      <c r="C148" s="2848"/>
      <c r="D148" s="2848"/>
      <c r="E148" s="2711"/>
      <c r="F148" s="2711"/>
    </row>
    <row r="149" spans="1:6">
      <c r="A149" s="2450"/>
      <c r="C149" s="2848"/>
      <c r="D149" s="2848"/>
      <c r="E149" s="2711"/>
      <c r="F149" s="2711"/>
    </row>
    <row r="150" spans="1:6">
      <c r="A150" s="2450"/>
      <c r="C150" s="2848"/>
      <c r="D150" s="2848"/>
      <c r="E150" s="2711"/>
      <c r="F150" s="2711"/>
    </row>
    <row r="151" spans="1:6">
      <c r="A151" s="2450"/>
      <c r="C151" s="2848"/>
      <c r="D151" s="2848"/>
      <c r="E151" s="2711"/>
      <c r="F151" s="2711"/>
    </row>
    <row r="152" spans="1:6">
      <c r="A152" s="2450"/>
      <c r="C152" s="2848"/>
      <c r="D152" s="2848"/>
      <c r="E152" s="2711"/>
      <c r="F152" s="2711"/>
    </row>
    <row r="153" spans="1:6">
      <c r="A153" s="2450"/>
      <c r="C153" s="2848"/>
      <c r="D153" s="2848"/>
      <c r="E153" s="2711"/>
      <c r="F153" s="2711"/>
    </row>
    <row r="154" spans="1:6">
      <c r="A154" s="2450"/>
      <c r="C154" s="2848"/>
      <c r="D154" s="2848"/>
      <c r="E154" s="2711"/>
      <c r="F154" s="2711"/>
    </row>
    <row r="155" spans="1:6">
      <c r="A155" s="2450"/>
      <c r="C155" s="2848"/>
      <c r="D155" s="2848"/>
      <c r="E155" s="2711"/>
      <c r="F155" s="2711"/>
    </row>
    <row r="156" spans="1:6">
      <c r="A156" s="2450"/>
      <c r="C156" s="2848"/>
      <c r="D156" s="2848"/>
      <c r="E156" s="2711"/>
      <c r="F156" s="2711"/>
    </row>
    <row r="157" spans="1:6">
      <c r="A157" s="2450"/>
      <c r="C157" s="2848"/>
      <c r="D157" s="2848"/>
      <c r="E157" s="2711"/>
      <c r="F157" s="2711"/>
    </row>
    <row r="158" spans="1:6">
      <c r="A158" s="2450"/>
      <c r="C158" s="2848"/>
      <c r="D158" s="2848"/>
      <c r="E158" s="2711"/>
      <c r="F158" s="2711"/>
    </row>
    <row r="159" spans="1:6">
      <c r="A159" s="2450"/>
      <c r="C159" s="2848"/>
      <c r="D159" s="2848"/>
      <c r="E159" s="2711"/>
      <c r="F159" s="2711"/>
    </row>
    <row r="160" spans="1:6">
      <c r="A160" s="2450"/>
      <c r="C160" s="2848"/>
      <c r="D160" s="2848"/>
      <c r="E160" s="2711"/>
      <c r="F160" s="2711"/>
    </row>
    <row r="161" spans="1:6">
      <c r="A161" s="2450"/>
      <c r="C161" s="2848"/>
      <c r="D161" s="2848"/>
      <c r="E161" s="2711"/>
      <c r="F161" s="2711"/>
    </row>
    <row r="162" spans="1:6">
      <c r="A162" s="2450"/>
      <c r="C162" s="2848"/>
      <c r="D162" s="2848"/>
      <c r="E162" s="2711"/>
      <c r="F162" s="2711"/>
    </row>
    <row r="163" spans="1:6">
      <c r="A163" s="2450"/>
      <c r="C163" s="2848"/>
      <c r="D163" s="2848"/>
      <c r="E163" s="2711"/>
      <c r="F163" s="2711"/>
    </row>
    <row r="164" spans="1:6">
      <c r="A164" s="2450"/>
      <c r="C164" s="2848"/>
      <c r="D164" s="2848"/>
      <c r="E164" s="2711"/>
      <c r="F164" s="2711"/>
    </row>
    <row r="165" spans="1:6">
      <c r="A165" s="2450"/>
      <c r="C165" s="2848"/>
      <c r="D165" s="2848"/>
      <c r="E165" s="2711"/>
      <c r="F165" s="2711"/>
    </row>
    <row r="166" spans="1:6">
      <c r="A166" s="2450"/>
      <c r="C166" s="2848"/>
      <c r="D166" s="2848"/>
      <c r="E166" s="2711"/>
      <c r="F166" s="2711"/>
    </row>
    <row r="167" spans="1:6">
      <c r="A167" s="2450"/>
      <c r="C167" s="2848"/>
      <c r="D167" s="2848"/>
      <c r="E167" s="2711"/>
      <c r="F167" s="2711"/>
    </row>
    <row r="168" spans="1:6">
      <c r="A168" s="2450"/>
      <c r="C168" s="2848"/>
      <c r="D168" s="2848"/>
      <c r="E168" s="2711"/>
      <c r="F168" s="2711"/>
    </row>
    <row r="169" spans="1:6">
      <c r="A169" s="2450"/>
      <c r="C169" s="2848"/>
      <c r="D169" s="2848"/>
      <c r="E169" s="2711"/>
      <c r="F169" s="2711"/>
    </row>
    <row r="170" spans="1:6">
      <c r="A170" s="2450"/>
      <c r="C170" s="2848"/>
      <c r="D170" s="2848"/>
      <c r="E170" s="2711"/>
      <c r="F170" s="2711"/>
    </row>
    <row r="171" spans="1:6">
      <c r="A171" s="2450"/>
      <c r="C171" s="2848"/>
      <c r="D171" s="2848"/>
      <c r="E171" s="2711"/>
      <c r="F171" s="2711"/>
    </row>
    <row r="172" spans="1:6">
      <c r="A172" s="2450"/>
      <c r="C172" s="2848"/>
      <c r="D172" s="2848"/>
      <c r="E172" s="2711"/>
      <c r="F172" s="2711"/>
    </row>
    <row r="173" spans="1:6">
      <c r="A173" s="2450"/>
      <c r="C173" s="2848"/>
      <c r="D173" s="2848"/>
      <c r="E173" s="2711"/>
      <c r="F173" s="2711"/>
    </row>
    <row r="174" spans="1:6">
      <c r="A174" s="2450"/>
      <c r="C174" s="2848"/>
      <c r="D174" s="2848"/>
      <c r="E174" s="2711"/>
      <c r="F174" s="2711"/>
    </row>
    <row r="175" spans="1:6">
      <c r="A175" s="2450"/>
      <c r="C175" s="2848"/>
      <c r="D175" s="2848"/>
      <c r="E175" s="2711"/>
      <c r="F175" s="2711"/>
    </row>
    <row r="176" spans="1:6">
      <c r="A176" s="2450"/>
      <c r="C176" s="2848"/>
      <c r="D176" s="2848"/>
      <c r="E176" s="2711"/>
      <c r="F176" s="2711"/>
    </row>
    <row r="177" spans="1:6">
      <c r="A177" s="2450"/>
      <c r="C177" s="2848"/>
      <c r="D177" s="2848"/>
      <c r="E177" s="2711"/>
      <c r="F177" s="2711"/>
    </row>
    <row r="178" spans="1:6">
      <c r="A178" s="2450"/>
      <c r="C178" s="2848"/>
      <c r="D178" s="2848"/>
      <c r="E178" s="2711"/>
      <c r="F178" s="2711"/>
    </row>
    <row r="179" spans="1:6">
      <c r="A179" s="2450"/>
      <c r="C179" s="2849"/>
      <c r="D179" s="2849"/>
      <c r="E179" s="2711"/>
      <c r="F179" s="2711"/>
    </row>
    <row r="180" spans="1:6">
      <c r="A180" s="2450"/>
      <c r="C180" s="2708"/>
      <c r="D180" s="2708"/>
      <c r="E180" s="2711"/>
      <c r="F180" s="2711"/>
    </row>
    <row r="181" spans="1:6" ht="15.75" thickBot="1">
      <c r="A181" s="2684"/>
      <c r="B181" s="2701"/>
      <c r="C181" s="2709"/>
      <c r="D181" s="2709"/>
      <c r="E181" s="2712"/>
      <c r="F181" s="2711"/>
    </row>
    <row r="182" spans="1:6">
      <c r="A182" s="2682"/>
      <c r="C182" s="2708"/>
      <c r="D182" s="2708"/>
      <c r="E182" s="2708"/>
      <c r="F182" s="2711"/>
    </row>
    <row r="183" spans="1:6">
      <c r="A183" s="2682"/>
      <c r="C183" s="2708"/>
      <c r="D183" s="2708"/>
      <c r="E183" s="2708"/>
      <c r="F183" s="2711"/>
    </row>
    <row r="184" spans="1:6">
      <c r="A184" s="2682"/>
      <c r="C184" s="2708"/>
      <c r="D184" s="2708"/>
      <c r="E184" s="2708"/>
      <c r="F184" s="2711"/>
    </row>
    <row r="185" spans="1:6">
      <c r="A185" s="2682"/>
      <c r="C185" s="2708"/>
      <c r="D185" s="2708"/>
      <c r="E185" s="2708"/>
      <c r="F185" s="2711"/>
    </row>
    <row r="186" spans="1:6">
      <c r="A186" s="2682"/>
      <c r="C186" s="2708"/>
      <c r="D186" s="2708"/>
      <c r="E186" s="2708"/>
      <c r="F186" s="2711"/>
    </row>
    <row r="187" spans="1:6">
      <c r="A187" s="2682"/>
      <c r="C187" s="2708"/>
      <c r="D187" s="2708"/>
      <c r="E187" s="2708"/>
      <c r="F187" s="2711"/>
    </row>
    <row r="188" spans="1:6">
      <c r="A188" s="2682"/>
      <c r="C188" s="2708"/>
      <c r="D188" s="2708"/>
      <c r="E188" s="2708"/>
      <c r="F188" s="2711"/>
    </row>
    <row r="189" spans="1:6">
      <c r="A189" s="2682"/>
      <c r="C189" s="2708"/>
      <c r="D189" s="2708"/>
      <c r="E189" s="2708"/>
      <c r="F189" s="2711"/>
    </row>
    <row r="190" spans="1:6">
      <c r="A190" s="2682"/>
      <c r="C190" s="2708"/>
      <c r="D190" s="2708"/>
      <c r="E190" s="2708"/>
      <c r="F190" s="2711"/>
    </row>
    <row r="191" spans="1:6">
      <c r="A191" s="2682"/>
      <c r="C191" s="2708"/>
      <c r="D191" s="2708"/>
      <c r="E191" s="2708"/>
      <c r="F191" s="2711"/>
    </row>
    <row r="192" spans="1:6">
      <c r="A192" s="2682"/>
      <c r="C192" s="2708"/>
      <c r="D192" s="2708"/>
      <c r="E192" s="2708"/>
      <c r="F192" s="2711"/>
    </row>
    <row r="193" spans="1:6">
      <c r="A193" s="2682"/>
      <c r="C193" s="2708"/>
      <c r="D193" s="2708"/>
      <c r="E193" s="2708"/>
      <c r="F193" s="2711"/>
    </row>
    <row r="194" spans="1:6">
      <c r="A194" s="2682"/>
      <c r="C194" s="2708"/>
      <c r="D194" s="2708"/>
      <c r="E194" s="2708"/>
      <c r="F194" s="2711"/>
    </row>
    <row r="195" spans="1:6">
      <c r="A195" s="2682"/>
      <c r="C195" s="2708"/>
      <c r="D195" s="2708"/>
      <c r="E195" s="2708"/>
      <c r="F195" s="2711"/>
    </row>
    <row r="196" spans="1:6">
      <c r="A196" s="2682"/>
      <c r="C196" s="2708"/>
      <c r="D196" s="2708"/>
      <c r="E196" s="2708"/>
      <c r="F196" s="2711"/>
    </row>
    <row r="197" spans="1:6">
      <c r="A197" s="2682"/>
      <c r="C197" s="2708"/>
      <c r="D197" s="2708"/>
      <c r="E197" s="2708"/>
      <c r="F197" s="2711"/>
    </row>
    <row r="198" spans="1:6">
      <c r="A198" s="2682"/>
      <c r="C198" s="2708"/>
      <c r="D198" s="2708"/>
      <c r="E198" s="2708"/>
      <c r="F198" s="2711"/>
    </row>
    <row r="199" spans="1:6">
      <c r="A199" s="2682"/>
      <c r="C199" s="2708"/>
      <c r="D199" s="2708"/>
      <c r="E199" s="2708"/>
      <c r="F199" s="2711"/>
    </row>
    <row r="200" spans="1:6" ht="15.75" thickBot="1">
      <c r="A200" s="2684"/>
      <c r="B200" s="2701"/>
      <c r="C200" s="2709"/>
      <c r="D200" s="2709"/>
      <c r="E200" s="2709"/>
      <c r="F200" s="2712"/>
    </row>
  </sheetData>
  <pageMargins left="0.7" right="0.7" top="0.75" bottom="0.75" header="0.3" footer="0.3"/>
  <pageSetup scale="64" orientation="portrait" r:id="rId1"/>
  <colBreaks count="1" manualBreakCount="1">
    <brk id="6" max="1048575" man="1"/>
  </colBreaks>
  <customProperties>
    <customPr name="_pios_id" r:id="rId2"/>
  </customPropertie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92D050"/>
  </sheetPr>
  <dimension ref="A1:J200"/>
  <sheetViews>
    <sheetView view="pageBreakPreview" zoomScale="60" zoomScaleNormal="60" workbookViewId="0">
      <selection activeCell="K1" sqref="K1:X1048576"/>
    </sheetView>
  </sheetViews>
  <sheetFormatPr defaultRowHeight="15"/>
  <cols>
    <col min="1" max="1" width="4" customWidth="1"/>
    <col min="2" max="2" width="33.6640625" bestFit="1" customWidth="1"/>
    <col min="3" max="3" width="13.44140625" bestFit="1" customWidth="1"/>
    <col min="4" max="4" width="12.44140625" customWidth="1"/>
    <col min="5" max="5" width="17" style="1523" customWidth="1"/>
    <col min="6" max="6" width="11.5546875" customWidth="1"/>
    <col min="7" max="7" width="13.6640625" customWidth="1"/>
    <col min="8" max="8" width="14.6640625" customWidth="1"/>
    <col min="9" max="9" width="9.6640625" customWidth="1"/>
    <col min="10" max="11" width="14" customWidth="1"/>
    <col min="12" max="12" width="17" customWidth="1"/>
    <col min="15" max="15" width="10" customWidth="1"/>
    <col min="18" max="18" width="8.6640625"/>
    <col min="21" max="21" width="10.6640625" customWidth="1"/>
    <col min="24" max="24" width="13.6640625" customWidth="1"/>
  </cols>
  <sheetData>
    <row r="1" spans="1:9" ht="15.75" thickBot="1"/>
    <row r="2" spans="1:9">
      <c r="A2" s="1962" t="s">
        <v>3199</v>
      </c>
      <c r="B2" s="2197"/>
      <c r="C2" s="2197"/>
      <c r="D2" s="2050"/>
      <c r="E2" s="2352" t="s">
        <v>3200</v>
      </c>
      <c r="F2" s="2197"/>
      <c r="G2" s="3127" t="s">
        <v>1759</v>
      </c>
      <c r="H2" s="3718" t="s">
        <v>3973</v>
      </c>
      <c r="I2" s="3719"/>
    </row>
    <row r="3" spans="1:9">
      <c r="A3" s="2675" t="str">
        <f>'Data Sheet'!$C$25</f>
        <v xml:space="preserve">Niagara Mohawk Power Corporation </v>
      </c>
      <c r="B3" s="13"/>
      <c r="C3" s="13"/>
      <c r="D3" s="80"/>
      <c r="E3" s="1491" t="s">
        <v>5795</v>
      </c>
      <c r="F3" s="13"/>
      <c r="G3" s="558" t="s">
        <v>3219</v>
      </c>
      <c r="H3" s="3637"/>
      <c r="I3" s="3668"/>
    </row>
    <row r="4" spans="1:9">
      <c r="A4" s="2769" t="s">
        <v>3202</v>
      </c>
      <c r="B4" s="13"/>
      <c r="C4" s="13"/>
      <c r="D4" s="80"/>
      <c r="E4" s="1491" t="s">
        <v>3203</v>
      </c>
      <c r="F4" s="13"/>
      <c r="G4" s="1666" t="str">
        <f>'Data Sheet'!$C$40</f>
        <v>April 30, 2025</v>
      </c>
      <c r="H4" s="3720" t="str">
        <f>'Data Sheet'!$C$38</f>
        <v>December 31, 2024</v>
      </c>
      <c r="I4" s="3721" t="str">
        <f>'Data Sheet'!$C$40</f>
        <v>April 30, 2025</v>
      </c>
    </row>
    <row r="5" spans="1:9">
      <c r="A5" s="2053" t="s">
        <v>3974</v>
      </c>
      <c r="B5" s="1072"/>
      <c r="C5" s="1072"/>
      <c r="D5" s="1072"/>
      <c r="E5" s="1492"/>
      <c r="F5" s="190"/>
      <c r="G5" s="190"/>
      <c r="H5" s="190"/>
      <c r="I5" s="2054"/>
    </row>
    <row r="6" spans="1:9">
      <c r="A6" s="3128" t="s">
        <v>3999</v>
      </c>
      <c r="B6" s="11"/>
      <c r="C6" s="11"/>
      <c r="D6" s="11"/>
      <c r="E6" s="1561"/>
      <c r="F6" s="16"/>
      <c r="G6" s="16"/>
      <c r="H6" s="16"/>
      <c r="I6" s="2679"/>
    </row>
    <row r="7" spans="1:9">
      <c r="A7" s="3029" t="s">
        <v>4000</v>
      </c>
      <c r="B7" s="246"/>
      <c r="C7" s="11"/>
      <c r="D7" s="16"/>
      <c r="E7" s="1561"/>
      <c r="F7" s="16"/>
      <c r="G7" s="16"/>
      <c r="H7" s="16"/>
      <c r="I7" s="2679"/>
    </row>
    <row r="8" spans="1:9">
      <c r="A8" s="3029"/>
      <c r="B8" s="246"/>
      <c r="C8" s="11"/>
      <c r="D8" s="16"/>
      <c r="E8" s="1561"/>
      <c r="F8" s="16"/>
      <c r="G8" s="16"/>
      <c r="H8" s="16"/>
      <c r="I8" s="2679"/>
    </row>
    <row r="9" spans="1:9">
      <c r="A9" s="3029" t="s">
        <v>3975</v>
      </c>
      <c r="B9" s="16"/>
      <c r="C9" s="16"/>
      <c r="D9" s="16"/>
      <c r="E9" s="1561"/>
      <c r="F9" s="16"/>
      <c r="G9" s="16"/>
      <c r="H9" s="16"/>
      <c r="I9" s="2679"/>
    </row>
    <row r="10" spans="1:9">
      <c r="A10" s="2741"/>
      <c r="B10" s="16"/>
      <c r="C10" s="16"/>
      <c r="D10" s="16"/>
      <c r="E10" s="1561"/>
      <c r="F10" s="16"/>
      <c r="G10" s="16"/>
      <c r="H10" s="16"/>
      <c r="I10" s="2679"/>
    </row>
    <row r="11" spans="1:9">
      <c r="A11" s="3019" t="s">
        <v>3976</v>
      </c>
      <c r="B11" s="192"/>
      <c r="C11" s="192"/>
      <c r="D11" s="192"/>
      <c r="E11" s="1493"/>
      <c r="F11" s="13"/>
      <c r="G11" s="13"/>
      <c r="H11" s="13"/>
      <c r="I11" s="2678"/>
    </row>
    <row r="12" spans="1:9">
      <c r="A12" s="3019"/>
      <c r="B12" s="192"/>
      <c r="C12" s="192"/>
      <c r="D12" s="192"/>
      <c r="E12" s="1493"/>
      <c r="F12" s="13"/>
      <c r="G12" s="13"/>
      <c r="H12" s="13"/>
      <c r="I12" s="2678"/>
    </row>
    <row r="13" spans="1:9">
      <c r="A13" s="3019" t="s">
        <v>3977</v>
      </c>
      <c r="B13" s="192"/>
      <c r="C13" s="192"/>
      <c r="D13" s="192"/>
      <c r="E13" s="1493"/>
      <c r="F13" s="192"/>
      <c r="G13" s="192"/>
      <c r="H13" s="192"/>
      <c r="I13" s="3020"/>
    </row>
    <row r="14" spans="1:9">
      <c r="A14" s="3019"/>
      <c r="B14" s="192"/>
      <c r="C14" s="192"/>
      <c r="D14" s="192"/>
      <c r="E14" s="1493"/>
      <c r="F14" s="192"/>
      <c r="G14" s="192"/>
      <c r="H14" s="192"/>
      <c r="I14" s="3020"/>
    </row>
    <row r="15" spans="1:9">
      <c r="A15" s="3019" t="s">
        <v>3978</v>
      </c>
      <c r="B15" s="192"/>
      <c r="C15" s="192"/>
      <c r="D15" s="192"/>
      <c r="E15" s="1493"/>
      <c r="F15" s="192"/>
      <c r="G15" s="192"/>
      <c r="H15" s="192"/>
      <c r="I15" s="3020"/>
    </row>
    <row r="16" spans="1:9">
      <c r="A16" s="3019"/>
      <c r="B16" s="192"/>
      <c r="C16" s="192"/>
      <c r="D16" s="192"/>
      <c r="E16" s="1493"/>
      <c r="F16" s="192"/>
      <c r="G16" s="192"/>
      <c r="H16" s="192"/>
      <c r="I16" s="3020"/>
    </row>
    <row r="17" spans="1:9">
      <c r="A17" s="3019" t="s">
        <v>3979</v>
      </c>
      <c r="B17" s="192"/>
      <c r="C17" s="192"/>
      <c r="D17" s="192"/>
      <c r="E17" s="1493"/>
      <c r="F17" s="192"/>
      <c r="G17" s="192"/>
      <c r="H17" s="192"/>
      <c r="I17" s="3020"/>
    </row>
    <row r="18" spans="1:9">
      <c r="A18" s="3019"/>
      <c r="B18" s="192"/>
      <c r="C18" s="192"/>
      <c r="D18" s="192"/>
      <c r="E18" s="1493"/>
      <c r="F18" s="192"/>
      <c r="G18" s="192"/>
      <c r="H18" s="192"/>
      <c r="I18" s="3020"/>
    </row>
    <row r="19" spans="1:9">
      <c r="A19" s="3019" t="s">
        <v>3980</v>
      </c>
      <c r="B19" s="192"/>
      <c r="C19" s="192"/>
      <c r="D19" s="192"/>
      <c r="E19" s="1493"/>
      <c r="F19" s="192"/>
      <c r="G19" s="192"/>
      <c r="H19" s="192"/>
      <c r="I19" s="3020"/>
    </row>
    <row r="20" spans="1:9">
      <c r="A20" s="3019"/>
      <c r="B20" s="192"/>
      <c r="C20" s="192"/>
      <c r="D20" s="192"/>
      <c r="E20" s="1493"/>
      <c r="F20" s="192"/>
      <c r="G20" s="192"/>
      <c r="H20" s="192"/>
      <c r="I20" s="3020"/>
    </row>
    <row r="21" spans="1:9">
      <c r="A21" s="3019" t="s">
        <v>3981</v>
      </c>
      <c r="B21" s="192"/>
      <c r="C21" s="192"/>
      <c r="D21" s="192"/>
      <c r="E21" s="1493"/>
      <c r="F21" s="192"/>
      <c r="G21" s="192"/>
      <c r="H21" s="192"/>
      <c r="I21" s="3020"/>
    </row>
    <row r="22" spans="1:9">
      <c r="A22" s="3019" t="s">
        <v>3982</v>
      </c>
      <c r="B22" s="192"/>
      <c r="C22" s="192"/>
      <c r="D22" s="192"/>
      <c r="E22" s="1493"/>
      <c r="F22" s="192"/>
      <c r="G22" s="192"/>
      <c r="H22" s="192"/>
      <c r="I22" s="3020"/>
    </row>
    <row r="23" spans="1:9">
      <c r="A23" s="3019"/>
      <c r="B23" s="192"/>
      <c r="C23" s="192"/>
      <c r="D23" s="192"/>
      <c r="E23" s="1493"/>
      <c r="F23" s="192"/>
      <c r="G23" s="192"/>
      <c r="H23" s="192"/>
      <c r="I23" s="3020"/>
    </row>
    <row r="24" spans="1:9">
      <c r="A24" s="3019"/>
      <c r="B24" s="192"/>
      <c r="C24" s="192"/>
      <c r="D24" s="192"/>
      <c r="E24" s="1493"/>
      <c r="F24" s="192"/>
      <c r="G24" s="192"/>
      <c r="H24" s="192"/>
      <c r="I24" s="3020"/>
    </row>
    <row r="25" spans="1:9">
      <c r="A25" s="3019"/>
      <c r="B25" s="192"/>
      <c r="C25" s="192"/>
      <c r="D25" s="192"/>
      <c r="E25" s="1493"/>
      <c r="F25" s="192"/>
      <c r="G25" s="192"/>
      <c r="H25" s="192"/>
      <c r="I25" s="3020"/>
    </row>
    <row r="26" spans="1:9">
      <c r="A26" s="3129"/>
      <c r="B26" s="990"/>
      <c r="C26" s="990"/>
      <c r="D26" s="990"/>
      <c r="E26" s="1562"/>
      <c r="F26" s="990"/>
      <c r="G26" s="990"/>
      <c r="H26" s="990"/>
      <c r="I26" s="3130"/>
    </row>
    <row r="27" spans="1:9">
      <c r="A27" s="3131"/>
      <c r="B27" s="1073"/>
      <c r="C27" s="3722" t="s">
        <v>3983</v>
      </c>
      <c r="D27" s="3723"/>
      <c r="E27" s="3729"/>
      <c r="F27" s="3722" t="s">
        <v>3984</v>
      </c>
      <c r="G27" s="3723"/>
      <c r="H27" s="3723"/>
      <c r="I27" s="3724"/>
    </row>
    <row r="28" spans="1:9">
      <c r="A28" s="3132"/>
      <c r="B28" s="1074"/>
      <c r="C28" s="3730" t="s">
        <v>3985</v>
      </c>
      <c r="D28" s="3731"/>
      <c r="E28" s="3732"/>
      <c r="F28" s="3722" t="s">
        <v>3985</v>
      </c>
      <c r="G28" s="3723"/>
      <c r="H28" s="3723"/>
      <c r="I28" s="3724"/>
    </row>
    <row r="29" spans="1:9" ht="21" customHeight="1">
      <c r="A29" s="2055"/>
      <c r="B29" s="526"/>
      <c r="C29" s="514"/>
      <c r="D29" s="429" t="s">
        <v>3986</v>
      </c>
      <c r="E29" s="1563"/>
      <c r="F29" s="1027"/>
      <c r="G29" s="1027" t="s">
        <v>3986</v>
      </c>
      <c r="H29" s="3725"/>
      <c r="I29" s="3726"/>
    </row>
    <row r="30" spans="1:9">
      <c r="A30" s="2057"/>
      <c r="B30" s="1067" t="s">
        <v>3987</v>
      </c>
      <c r="C30" s="515" t="s">
        <v>3988</v>
      </c>
      <c r="D30" s="247" t="s">
        <v>3989</v>
      </c>
      <c r="E30" s="3133" t="s">
        <v>3990</v>
      </c>
      <c r="F30" s="1008" t="s">
        <v>3988</v>
      </c>
      <c r="G30" s="1008" t="s">
        <v>3989</v>
      </c>
      <c r="H30" s="3727" t="s">
        <v>3990</v>
      </c>
      <c r="I30" s="3728"/>
    </row>
    <row r="31" spans="1:9">
      <c r="A31" s="2057" t="s">
        <v>1686</v>
      </c>
      <c r="B31" s="1067"/>
      <c r="C31" s="515"/>
      <c r="D31" s="247"/>
      <c r="E31" s="3133"/>
      <c r="F31" s="1008"/>
      <c r="G31" s="1008"/>
      <c r="H31" s="3727"/>
      <c r="I31" s="3728"/>
    </row>
    <row r="32" spans="1:9">
      <c r="A32" s="2779" t="s">
        <v>1689</v>
      </c>
      <c r="B32" s="1076" t="s">
        <v>2935</v>
      </c>
      <c r="C32" s="1008" t="s">
        <v>2936</v>
      </c>
      <c r="D32" s="1008" t="s">
        <v>2937</v>
      </c>
      <c r="E32" s="1496" t="s">
        <v>2938</v>
      </c>
      <c r="F32" s="1008" t="s">
        <v>2268</v>
      </c>
      <c r="G32" s="1008" t="s">
        <v>2269</v>
      </c>
      <c r="H32" s="3727" t="s">
        <v>2270</v>
      </c>
      <c r="I32" s="3728"/>
    </row>
    <row r="33" spans="1:10">
      <c r="A33" s="2058">
        <v>1</v>
      </c>
      <c r="B33" s="217" t="s">
        <v>3991</v>
      </c>
      <c r="C33" s="1451">
        <v>21177311</v>
      </c>
      <c r="D33" s="1450" t="s">
        <v>5157</v>
      </c>
      <c r="E33" s="1566">
        <v>27870193</v>
      </c>
      <c r="F33" s="1450"/>
      <c r="G33" s="1450"/>
      <c r="H33" s="3714"/>
      <c r="I33" s="3715"/>
      <c r="J33" s="1738"/>
    </row>
    <row r="34" spans="1:10">
      <c r="A34" s="2058">
        <v>2</v>
      </c>
      <c r="B34" s="217" t="s">
        <v>3992</v>
      </c>
      <c r="C34" s="1450"/>
      <c r="D34" s="1450" t="s">
        <v>5157</v>
      </c>
      <c r="E34" s="1564">
        <v>7835605</v>
      </c>
      <c r="F34" s="1452"/>
      <c r="G34" s="3134" t="s">
        <v>5776</v>
      </c>
      <c r="H34" s="3716"/>
      <c r="I34" s="3717"/>
      <c r="J34" s="1738"/>
    </row>
    <row r="35" spans="1:10">
      <c r="A35" s="2058">
        <v>3</v>
      </c>
      <c r="B35" s="217" t="s">
        <v>3993</v>
      </c>
      <c r="C35" s="1450"/>
      <c r="D35" s="1450" t="s">
        <v>5157</v>
      </c>
      <c r="E35" s="1564">
        <v>2238128</v>
      </c>
      <c r="F35" s="1450"/>
      <c r="G35" s="1450"/>
      <c r="H35" s="3714"/>
      <c r="I35" s="3715"/>
      <c r="J35" s="1738"/>
    </row>
    <row r="36" spans="1:10">
      <c r="A36" s="2058">
        <v>4</v>
      </c>
      <c r="B36" s="217" t="s">
        <v>3994</v>
      </c>
      <c r="C36" s="1450"/>
      <c r="D36" s="1450" t="s">
        <v>5157</v>
      </c>
      <c r="E36" s="1652">
        <v>0</v>
      </c>
      <c r="F36" s="1450"/>
      <c r="G36" s="1450"/>
      <c r="H36" s="3714"/>
      <c r="I36" s="3715"/>
      <c r="J36" s="1738"/>
    </row>
    <row r="37" spans="1:10">
      <c r="A37" s="2058">
        <v>5</v>
      </c>
      <c r="B37" s="217" t="s">
        <v>3995</v>
      </c>
      <c r="C37" s="1450"/>
      <c r="D37" s="1450"/>
      <c r="E37" s="1565">
        <v>10772119</v>
      </c>
      <c r="F37" s="1450"/>
      <c r="G37" s="1450"/>
      <c r="H37" s="3714"/>
      <c r="I37" s="3715"/>
      <c r="J37" s="1738"/>
    </row>
    <row r="38" spans="1:10">
      <c r="A38" s="2058">
        <v>6</v>
      </c>
      <c r="B38" s="217" t="s">
        <v>3996</v>
      </c>
      <c r="C38" s="3692" t="s">
        <v>4579</v>
      </c>
      <c r="D38" s="3739"/>
      <c r="E38" s="3693"/>
      <c r="F38" s="1450"/>
      <c r="G38" s="1450"/>
      <c r="H38" s="3714"/>
      <c r="I38" s="3715"/>
      <c r="J38" s="1738"/>
    </row>
    <row r="39" spans="1:10">
      <c r="A39" s="2058">
        <v>7</v>
      </c>
      <c r="B39" s="217" t="s">
        <v>7023</v>
      </c>
      <c r="C39" s="1450"/>
      <c r="D39" s="1450" t="s">
        <v>5157</v>
      </c>
      <c r="E39" s="1564">
        <v>120031</v>
      </c>
      <c r="F39" s="1450"/>
      <c r="G39" s="1450"/>
      <c r="H39" s="3714"/>
      <c r="I39" s="3715"/>
      <c r="J39" s="1738"/>
    </row>
    <row r="40" spans="1:10" ht="15.75" thickBot="1">
      <c r="A40" s="2058">
        <v>8</v>
      </c>
      <c r="B40" s="217" t="s">
        <v>3997</v>
      </c>
      <c r="C40" s="1455">
        <f>SUM(C33:C39)</f>
        <v>21177311</v>
      </c>
      <c r="D40" s="1453"/>
      <c r="E40" s="1455">
        <f>SUM(E33:E39)</f>
        <v>48836076</v>
      </c>
      <c r="F40" s="1454">
        <f>SUM(F33:F39)</f>
        <v>0</v>
      </c>
      <c r="G40" s="1453"/>
      <c r="H40" s="3737">
        <f>SUM(H33:H39)</f>
        <v>0</v>
      </c>
      <c r="I40" s="3738">
        <f>SUM(I33:I39)</f>
        <v>0</v>
      </c>
    </row>
    <row r="41" spans="1:10" ht="15.75" thickTop="1">
      <c r="A41" s="3135"/>
      <c r="B41" s="87"/>
      <c r="C41" s="231"/>
      <c r="D41" s="231"/>
      <c r="E41" s="1538"/>
      <c r="F41" s="231"/>
      <c r="G41" s="231"/>
      <c r="H41" s="3735"/>
      <c r="I41" s="3736"/>
    </row>
    <row r="42" spans="1:10">
      <c r="A42" s="3024"/>
      <c r="B42" s="13"/>
      <c r="C42" s="231"/>
      <c r="D42" s="231"/>
      <c r="E42" s="1538"/>
      <c r="F42" s="231"/>
      <c r="G42" s="231"/>
      <c r="H42" s="3735"/>
      <c r="I42" s="3736"/>
    </row>
    <row r="43" spans="1:10">
      <c r="A43" s="3024"/>
      <c r="B43" s="13"/>
      <c r="C43" s="231"/>
      <c r="D43" s="231"/>
      <c r="E43" s="1538"/>
      <c r="F43" s="231"/>
      <c r="G43" s="231"/>
      <c r="H43" s="3735"/>
      <c r="I43" s="3736"/>
    </row>
    <row r="44" spans="1:10">
      <c r="A44" s="3024"/>
      <c r="B44" s="13"/>
      <c r="C44" s="231"/>
      <c r="D44" s="231"/>
      <c r="E44" s="1538"/>
      <c r="F44" s="231"/>
      <c r="G44" s="231"/>
      <c r="H44" s="3735"/>
      <c r="I44" s="3736"/>
    </row>
    <row r="45" spans="1:10">
      <c r="A45" s="3024"/>
      <c r="B45" s="13"/>
      <c r="C45" s="231"/>
      <c r="D45" s="231"/>
      <c r="E45" s="1538"/>
      <c r="F45" s="231"/>
      <c r="G45" s="231"/>
      <c r="H45" s="3735"/>
      <c r="I45" s="3736"/>
    </row>
    <row r="46" spans="1:10">
      <c r="A46" s="3024"/>
      <c r="B46" s="13"/>
      <c r="C46" s="231"/>
      <c r="D46" s="231"/>
      <c r="E46" s="1538"/>
      <c r="F46" s="231"/>
      <c r="G46" s="231"/>
      <c r="H46" s="3735"/>
      <c r="I46" s="3736"/>
    </row>
    <row r="47" spans="1:10">
      <c r="A47" s="3024"/>
      <c r="B47" s="13"/>
      <c r="C47" s="231"/>
      <c r="D47" s="231"/>
      <c r="E47" s="1538"/>
      <c r="F47" s="231"/>
      <c r="G47" s="231"/>
      <c r="H47" s="3735"/>
      <c r="I47" s="3736"/>
    </row>
    <row r="48" spans="1:10">
      <c r="A48" s="3024"/>
      <c r="B48" s="13"/>
      <c r="C48" s="231"/>
      <c r="D48" s="231"/>
      <c r="E48" s="1538"/>
      <c r="F48" s="231"/>
      <c r="G48" s="231"/>
      <c r="H48" s="3735"/>
      <c r="I48" s="3736"/>
    </row>
    <row r="49" spans="1:9" ht="15.75" customHeight="1">
      <c r="A49" s="3024"/>
      <c r="B49" s="13"/>
      <c r="C49" s="231"/>
      <c r="D49" s="231"/>
      <c r="E49" s="1538"/>
      <c r="F49" s="231"/>
      <c r="G49" s="231"/>
      <c r="H49" s="3735"/>
      <c r="I49" s="3728"/>
    </row>
    <row r="50" spans="1:9" ht="15.75" customHeight="1">
      <c r="A50" s="3024"/>
      <c r="B50" s="13"/>
      <c r="C50" s="231"/>
      <c r="D50" s="231"/>
      <c r="E50" s="1538"/>
      <c r="F50" s="231"/>
      <c r="G50" s="231"/>
      <c r="H50" s="3735"/>
      <c r="I50" s="3728"/>
    </row>
    <row r="51" spans="1:9" ht="15.75" customHeight="1">
      <c r="A51" s="3024"/>
      <c r="B51" s="13"/>
      <c r="C51" s="231"/>
      <c r="D51" s="231"/>
      <c r="E51" s="1538"/>
      <c r="F51" s="13"/>
      <c r="G51" s="13"/>
      <c r="H51" s="3735"/>
      <c r="I51" s="3728"/>
    </row>
    <row r="52" spans="1:9" ht="15.75" customHeight="1">
      <c r="A52" s="3024"/>
      <c r="B52" s="13"/>
      <c r="C52" s="231"/>
      <c r="D52" s="231"/>
      <c r="E52" s="1538"/>
      <c r="F52" s="13"/>
      <c r="G52" s="13"/>
      <c r="H52" s="3735"/>
      <c r="I52" s="3728"/>
    </row>
    <row r="53" spans="1:9" ht="15.75" customHeight="1" thickBot="1">
      <c r="A53" s="3136"/>
      <c r="B53" s="3137"/>
      <c r="C53" s="3137"/>
      <c r="D53" s="3137"/>
      <c r="E53" s="2803"/>
      <c r="F53" s="2713"/>
      <c r="G53" s="2713"/>
      <c r="H53" s="3733"/>
      <c r="I53" s="3734"/>
    </row>
    <row r="54" spans="1:9">
      <c r="A54" s="13"/>
      <c r="B54" s="13"/>
      <c r="C54" s="13"/>
      <c r="D54" s="13"/>
      <c r="E54" s="1491"/>
      <c r="F54" s="13"/>
      <c r="G54" s="13"/>
      <c r="H54" s="13"/>
      <c r="I54" s="260"/>
    </row>
    <row r="55" spans="1:9">
      <c r="A55" s="13" t="s">
        <v>4500</v>
      </c>
      <c r="B55" s="13"/>
      <c r="C55" s="13"/>
      <c r="D55" s="13"/>
      <c r="E55" s="1500"/>
      <c r="F55" s="13"/>
      <c r="G55" s="13"/>
      <c r="H55" s="13"/>
      <c r="I55" s="13"/>
    </row>
    <row r="56" spans="1:9">
      <c r="A56" s="16" t="s">
        <v>3998</v>
      </c>
      <c r="B56" s="16"/>
      <c r="C56" s="16"/>
      <c r="D56" s="16"/>
      <c r="E56" s="1501"/>
      <c r="F56" s="16"/>
      <c r="G56" s="16"/>
      <c r="H56" s="16"/>
      <c r="I56" s="16"/>
    </row>
    <row r="125" spans="1:5" ht="15.75" thickBot="1"/>
    <row r="126" spans="1:5">
      <c r="A126" s="2398"/>
      <c r="B126" s="2316"/>
      <c r="C126" s="2316"/>
      <c r="D126" s="2316"/>
      <c r="E126" s="2710"/>
    </row>
    <row r="127" spans="1:5">
      <c r="A127" s="2450"/>
      <c r="E127" s="2711"/>
    </row>
    <row r="128" spans="1:5">
      <c r="A128" s="2450"/>
      <c r="E128" s="2711"/>
    </row>
    <row r="129" spans="1:6">
      <c r="A129" s="2450"/>
      <c r="E129" s="2711"/>
    </row>
    <row r="130" spans="1:6">
      <c r="A130" s="2450"/>
      <c r="E130" s="2711"/>
    </row>
    <row r="131" spans="1:6">
      <c r="A131" s="2450"/>
      <c r="E131" s="2711"/>
    </row>
    <row r="132" spans="1:6">
      <c r="A132" s="2450"/>
      <c r="C132" s="1184"/>
      <c r="D132" s="1184"/>
      <c r="E132" s="2711"/>
    </row>
    <row r="133" spans="1:6">
      <c r="A133" s="2450"/>
      <c r="C133" s="2842"/>
      <c r="D133" s="2842"/>
      <c r="E133" s="2711"/>
    </row>
    <row r="134" spans="1:6">
      <c r="A134" s="2450"/>
      <c r="C134" s="2842"/>
      <c r="D134" s="2842"/>
      <c r="E134" s="2711"/>
    </row>
    <row r="135" spans="1:6">
      <c r="A135" s="2450"/>
      <c r="C135" s="2842"/>
      <c r="D135" s="2842"/>
      <c r="E135" s="2711"/>
    </row>
    <row r="136" spans="1:6">
      <c r="A136" s="2450"/>
      <c r="C136" s="2842"/>
      <c r="D136" s="2842"/>
      <c r="E136" s="2711"/>
      <c r="F136" s="2683"/>
    </row>
    <row r="137" spans="1:6">
      <c r="A137" s="2450"/>
      <c r="C137" s="2842"/>
      <c r="D137" s="2842"/>
      <c r="E137" s="2711"/>
      <c r="F137" s="2683"/>
    </row>
    <row r="138" spans="1:6">
      <c r="A138" s="2450"/>
      <c r="C138" s="2842"/>
      <c r="D138" s="2842"/>
      <c r="E138" s="2711"/>
      <c r="F138" s="2683"/>
    </row>
    <row r="139" spans="1:6">
      <c r="A139" s="2450"/>
      <c r="C139" s="2842"/>
      <c r="D139" s="2842"/>
      <c r="E139" s="2711"/>
      <c r="F139" s="2683"/>
    </row>
    <row r="140" spans="1:6">
      <c r="A140" s="2450"/>
      <c r="C140" s="2842"/>
      <c r="D140" s="2842"/>
      <c r="E140" s="2711"/>
      <c r="F140" s="2683"/>
    </row>
    <row r="141" spans="1:6">
      <c r="A141" s="2450"/>
      <c r="C141" s="2842"/>
      <c r="D141" s="2842"/>
      <c r="E141" s="2711"/>
      <c r="F141" s="2683"/>
    </row>
    <row r="142" spans="1:6">
      <c r="A142" s="2450"/>
      <c r="C142" s="2842"/>
      <c r="D142" s="2842"/>
      <c r="E142" s="2711"/>
      <c r="F142" s="2683"/>
    </row>
    <row r="143" spans="1:6">
      <c r="A143" s="2450"/>
      <c r="C143" s="2842"/>
      <c r="D143" s="2842"/>
      <c r="E143" s="2711"/>
      <c r="F143" s="2683"/>
    </row>
    <row r="144" spans="1:6">
      <c r="A144" s="2450"/>
      <c r="C144" s="2842"/>
      <c r="D144" s="2842"/>
      <c r="E144" s="2711"/>
      <c r="F144" s="2683"/>
    </row>
    <row r="145" spans="1:6">
      <c r="A145" s="2450"/>
      <c r="C145" s="2842"/>
      <c r="D145" s="2842"/>
      <c r="E145" s="2711"/>
      <c r="F145" s="2683"/>
    </row>
    <row r="146" spans="1:6">
      <c r="A146" s="2450"/>
      <c r="C146" s="2842"/>
      <c r="D146" s="2842"/>
      <c r="E146" s="2711"/>
      <c r="F146" s="2683"/>
    </row>
    <row r="147" spans="1:6">
      <c r="A147" s="2450"/>
      <c r="C147" s="2842"/>
      <c r="D147" s="2842"/>
      <c r="E147" s="2711"/>
      <c r="F147" s="2683"/>
    </row>
    <row r="148" spans="1:6">
      <c r="A148" s="2450"/>
      <c r="C148" s="2842"/>
      <c r="D148" s="2842"/>
      <c r="E148" s="2711"/>
      <c r="F148" s="2683"/>
    </row>
    <row r="149" spans="1:6">
      <c r="A149" s="2450"/>
      <c r="C149" s="2842"/>
      <c r="D149" s="2842"/>
      <c r="E149" s="2711"/>
      <c r="F149" s="2683"/>
    </row>
    <row r="150" spans="1:6">
      <c r="A150" s="2450"/>
      <c r="C150" s="2842"/>
      <c r="D150" s="2842"/>
      <c r="E150" s="2711"/>
      <c r="F150" s="2683"/>
    </row>
    <row r="151" spans="1:6">
      <c r="A151" s="2450"/>
      <c r="C151" s="2842"/>
      <c r="D151" s="2842"/>
      <c r="E151" s="2711"/>
      <c r="F151" s="2683"/>
    </row>
    <row r="152" spans="1:6">
      <c r="A152" s="2450"/>
      <c r="C152" s="2842"/>
      <c r="D152" s="2842"/>
      <c r="E152" s="2711"/>
      <c r="F152" s="2683"/>
    </row>
    <row r="153" spans="1:6">
      <c r="A153" s="2450"/>
      <c r="C153" s="2842"/>
      <c r="D153" s="2842"/>
      <c r="E153" s="2711"/>
      <c r="F153" s="2683"/>
    </row>
    <row r="154" spans="1:6">
      <c r="A154" s="2450"/>
      <c r="C154" s="2842"/>
      <c r="D154" s="2842"/>
      <c r="E154" s="2711"/>
      <c r="F154" s="2683"/>
    </row>
    <row r="155" spans="1:6">
      <c r="A155" s="2450"/>
      <c r="C155" s="2842"/>
      <c r="D155" s="2842"/>
      <c r="E155" s="2711"/>
      <c r="F155" s="2683"/>
    </row>
    <row r="156" spans="1:6">
      <c r="A156" s="2450"/>
      <c r="C156" s="2842"/>
      <c r="D156" s="2842"/>
      <c r="E156" s="2711"/>
      <c r="F156" s="2683"/>
    </row>
    <row r="157" spans="1:6">
      <c r="A157" s="2450"/>
      <c r="C157" s="2842"/>
      <c r="D157" s="2842"/>
      <c r="E157" s="2711"/>
      <c r="F157" s="2683"/>
    </row>
    <row r="158" spans="1:6">
      <c r="A158" s="2450"/>
      <c r="C158" s="2842"/>
      <c r="D158" s="2842"/>
      <c r="E158" s="2711"/>
      <c r="F158" s="2683"/>
    </row>
    <row r="159" spans="1:6">
      <c r="A159" s="2450"/>
      <c r="C159" s="2842"/>
      <c r="D159" s="2842"/>
      <c r="E159" s="2711"/>
      <c r="F159" s="2683"/>
    </row>
    <row r="160" spans="1:6">
      <c r="A160" s="2450"/>
      <c r="C160" s="2842"/>
      <c r="D160" s="2842"/>
      <c r="E160" s="2711"/>
      <c r="F160" s="2683"/>
    </row>
    <row r="161" spans="1:6">
      <c r="A161" s="2450"/>
      <c r="C161" s="2842"/>
      <c r="D161" s="2842"/>
      <c r="E161" s="2711"/>
      <c r="F161" s="2683"/>
    </row>
    <row r="162" spans="1:6">
      <c r="A162" s="2450"/>
      <c r="C162" s="2842"/>
      <c r="D162" s="2842"/>
      <c r="E162" s="2711"/>
      <c r="F162" s="2683"/>
    </row>
    <row r="163" spans="1:6">
      <c r="A163" s="2450"/>
      <c r="C163" s="2842"/>
      <c r="D163" s="2842"/>
      <c r="E163" s="2711"/>
      <c r="F163" s="2683"/>
    </row>
    <row r="164" spans="1:6">
      <c r="A164" s="2450"/>
      <c r="C164" s="2842"/>
      <c r="D164" s="2842"/>
      <c r="E164" s="2711"/>
      <c r="F164" s="2683"/>
    </row>
    <row r="165" spans="1:6">
      <c r="A165" s="2450"/>
      <c r="C165" s="2842"/>
      <c r="D165" s="2842"/>
      <c r="E165" s="2711"/>
      <c r="F165" s="2683"/>
    </row>
    <row r="166" spans="1:6">
      <c r="A166" s="2450"/>
      <c r="C166" s="2842"/>
      <c r="D166" s="2842"/>
      <c r="E166" s="2711"/>
      <c r="F166" s="2683"/>
    </row>
    <row r="167" spans="1:6">
      <c r="A167" s="2450"/>
      <c r="C167" s="2842"/>
      <c r="D167" s="2842"/>
      <c r="E167" s="2711"/>
      <c r="F167" s="2683"/>
    </row>
    <row r="168" spans="1:6">
      <c r="A168" s="2450"/>
      <c r="C168" s="2842"/>
      <c r="D168" s="2842"/>
      <c r="E168" s="2711"/>
      <c r="F168" s="2683"/>
    </row>
    <row r="169" spans="1:6">
      <c r="A169" s="2450"/>
      <c r="C169" s="2842"/>
      <c r="D169" s="2842"/>
      <c r="E169" s="2711"/>
      <c r="F169" s="2683"/>
    </row>
    <row r="170" spans="1:6">
      <c r="A170" s="2450"/>
      <c r="C170" s="2842"/>
      <c r="D170" s="2842"/>
      <c r="E170" s="2711"/>
      <c r="F170" s="2683"/>
    </row>
    <row r="171" spans="1:6">
      <c r="A171" s="2450"/>
      <c r="C171" s="2842"/>
      <c r="D171" s="2842"/>
      <c r="E171" s="2711"/>
      <c r="F171" s="2683"/>
    </row>
    <row r="172" spans="1:6">
      <c r="A172" s="2450"/>
      <c r="C172" s="2842"/>
      <c r="D172" s="2842"/>
      <c r="E172" s="2711"/>
      <c r="F172" s="2683"/>
    </row>
    <row r="173" spans="1:6">
      <c r="A173" s="2450"/>
      <c r="C173" s="2842"/>
      <c r="D173" s="2842"/>
      <c r="E173" s="2711"/>
      <c r="F173" s="2683"/>
    </row>
    <row r="174" spans="1:6">
      <c r="A174" s="2450"/>
      <c r="C174" s="2842"/>
      <c r="D174" s="2842"/>
      <c r="E174" s="2711"/>
      <c r="F174" s="2683"/>
    </row>
    <row r="175" spans="1:6">
      <c r="A175" s="2450"/>
      <c r="C175" s="2842"/>
      <c r="D175" s="2842"/>
      <c r="E175" s="2711"/>
      <c r="F175" s="2683"/>
    </row>
    <row r="176" spans="1:6">
      <c r="A176" s="2450"/>
      <c r="C176" s="2842"/>
      <c r="D176" s="2842"/>
      <c r="E176" s="2711"/>
      <c r="F176" s="2683"/>
    </row>
    <row r="177" spans="1:6">
      <c r="A177" s="2450"/>
      <c r="C177" s="2842"/>
      <c r="D177" s="2842"/>
      <c r="E177" s="2711"/>
      <c r="F177" s="2683"/>
    </row>
    <row r="178" spans="1:6">
      <c r="A178" s="2450"/>
      <c r="C178" s="2842"/>
      <c r="D178" s="2842"/>
      <c r="E178" s="2711"/>
      <c r="F178" s="2683"/>
    </row>
    <row r="179" spans="1:6">
      <c r="A179" s="2450"/>
      <c r="C179" s="1923"/>
      <c r="D179" s="1923"/>
      <c r="E179" s="2711"/>
      <c r="F179" s="2683"/>
    </row>
    <row r="180" spans="1:6">
      <c r="A180" s="2450"/>
      <c r="E180" s="2711"/>
      <c r="F180" s="2683"/>
    </row>
    <row r="181" spans="1:6" ht="15.75" thickBot="1">
      <c r="A181" s="2684"/>
      <c r="B181" s="2701"/>
      <c r="C181" s="2701"/>
      <c r="D181" s="2701"/>
      <c r="E181" s="2712"/>
      <c r="F181" s="2683"/>
    </row>
    <row r="182" spans="1:6">
      <c r="A182" s="2682"/>
      <c r="E182" s="2708"/>
      <c r="F182" s="2683"/>
    </row>
    <row r="183" spans="1:6">
      <c r="A183" s="2682"/>
      <c r="E183" s="2708"/>
      <c r="F183" s="2683"/>
    </row>
    <row r="184" spans="1:6">
      <c r="A184" s="2682"/>
      <c r="E184" s="2708"/>
      <c r="F184" s="2683"/>
    </row>
    <row r="185" spans="1:6">
      <c r="A185" s="2682"/>
      <c r="E185" s="2708"/>
      <c r="F185" s="2683"/>
    </row>
    <row r="186" spans="1:6">
      <c r="A186" s="2682"/>
      <c r="E186" s="2708"/>
      <c r="F186" s="2683"/>
    </row>
    <row r="187" spans="1:6">
      <c r="A187" s="2682"/>
      <c r="E187" s="2708"/>
      <c r="F187" s="2683"/>
    </row>
    <row r="188" spans="1:6">
      <c r="A188" s="2682"/>
      <c r="E188" s="2708"/>
      <c r="F188" s="2683"/>
    </row>
    <row r="189" spans="1:6">
      <c r="A189" s="2682"/>
      <c r="E189" s="2708"/>
      <c r="F189" s="2683"/>
    </row>
    <row r="190" spans="1:6">
      <c r="A190" s="2682"/>
      <c r="E190" s="2708"/>
      <c r="F190" s="2683"/>
    </row>
    <row r="191" spans="1:6">
      <c r="A191" s="2682"/>
      <c r="E191" s="2708"/>
      <c r="F191" s="2683"/>
    </row>
    <row r="192" spans="1:6">
      <c r="A192" s="2682"/>
      <c r="E192" s="2708"/>
      <c r="F192" s="2683"/>
    </row>
    <row r="193" spans="1:6">
      <c r="A193" s="2682"/>
      <c r="E193" s="2708"/>
      <c r="F193" s="2683"/>
    </row>
    <row r="194" spans="1:6">
      <c r="A194" s="2682"/>
      <c r="E194" s="2708"/>
      <c r="F194" s="2683"/>
    </row>
    <row r="195" spans="1:6">
      <c r="A195" s="2682"/>
      <c r="E195" s="2708"/>
      <c r="F195" s="2683"/>
    </row>
    <row r="196" spans="1:6">
      <c r="A196" s="2682"/>
      <c r="E196" s="2708"/>
      <c r="F196" s="2683"/>
    </row>
    <row r="197" spans="1:6">
      <c r="A197" s="2682"/>
      <c r="E197" s="2708"/>
      <c r="F197" s="2683"/>
    </row>
    <row r="198" spans="1:6">
      <c r="A198" s="2682"/>
      <c r="E198" s="2708"/>
      <c r="F198" s="2683"/>
    </row>
    <row r="199" spans="1:6">
      <c r="A199" s="2682"/>
      <c r="E199" s="2708"/>
      <c r="F199" s="2683"/>
    </row>
    <row r="200" spans="1:6" ht="15.75" thickBot="1">
      <c r="A200" s="2684"/>
      <c r="B200" s="2701"/>
      <c r="C200" s="2701"/>
      <c r="D200" s="2701"/>
      <c r="E200" s="2709"/>
      <c r="F200" s="2686"/>
    </row>
  </sheetData>
  <mergeCells count="33">
    <mergeCell ref="C38:E38"/>
    <mergeCell ref="H35:I35"/>
    <mergeCell ref="H36:I36"/>
    <mergeCell ref="H37:I37"/>
    <mergeCell ref="H38:I38"/>
    <mergeCell ref="C27:E27"/>
    <mergeCell ref="C28:E28"/>
    <mergeCell ref="H53:I53"/>
    <mergeCell ref="H47:I47"/>
    <mergeCell ref="H48:I48"/>
    <mergeCell ref="H49:I49"/>
    <mergeCell ref="H50:I50"/>
    <mergeCell ref="H51:I51"/>
    <mergeCell ref="H52:I52"/>
    <mergeCell ref="H46:I46"/>
    <mergeCell ref="H40:I40"/>
    <mergeCell ref="H41:I41"/>
    <mergeCell ref="H42:I42"/>
    <mergeCell ref="H43:I43"/>
    <mergeCell ref="H44:I44"/>
    <mergeCell ref="H45:I45"/>
    <mergeCell ref="H39:I39"/>
    <mergeCell ref="H34:I34"/>
    <mergeCell ref="H2:I2"/>
    <mergeCell ref="H3:I3"/>
    <mergeCell ref="H4:I4"/>
    <mergeCell ref="F27:I27"/>
    <mergeCell ref="F28:I28"/>
    <mergeCell ref="H29:I29"/>
    <mergeCell ref="H30:I30"/>
    <mergeCell ref="H31:I31"/>
    <mergeCell ref="H32:I32"/>
    <mergeCell ref="H33:I33"/>
  </mergeCells>
  <printOptions horizontalCentered="1" verticalCentered="1"/>
  <pageMargins left="0.7" right="0.7" top="0.75" bottom="0.75" header="0.3" footer="0.3"/>
  <pageSetup scale="56" orientation="portrait"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dimension ref="A1:I196"/>
  <sheetViews>
    <sheetView view="pageBreakPreview" zoomScale="60" zoomScaleNormal="100" workbookViewId="0">
      <selection activeCell="B40" sqref="B40"/>
    </sheetView>
  </sheetViews>
  <sheetFormatPr defaultColWidth="9.6640625" defaultRowHeight="15"/>
  <cols>
    <col min="1" max="1" width="2.6640625" style="13" customWidth="1"/>
    <col min="2" max="2" width="49.6640625" style="13" customWidth="1"/>
    <col min="3" max="3" width="19.5546875" style="13" customWidth="1"/>
    <col min="4" max="4" width="16" style="13" customWidth="1"/>
    <col min="5" max="5" width="19.6640625" style="13" customWidth="1"/>
    <col min="6" max="16384" width="9.6640625" style="13"/>
  </cols>
  <sheetData>
    <row r="1" spans="1:5">
      <c r="A1" s="31"/>
      <c r="B1" s="186" t="s">
        <v>1757</v>
      </c>
      <c r="C1" s="186" t="s">
        <v>1758</v>
      </c>
      <c r="D1" s="186" t="s">
        <v>1759</v>
      </c>
      <c r="E1" s="939" t="s">
        <v>1760</v>
      </c>
    </row>
    <row r="2" spans="1:5">
      <c r="A2" s="71"/>
      <c r="B2" s="80" t="str">
        <f>'Data Sheet'!$C$25</f>
        <v xml:space="preserve">Niagara Mohawk Power Corporation </v>
      </c>
      <c r="C2" s="80" t="s">
        <v>5792</v>
      </c>
      <c r="D2" s="80" t="s">
        <v>1761</v>
      </c>
      <c r="E2" s="72"/>
    </row>
    <row r="3" spans="1:5" ht="15" customHeight="1">
      <c r="A3" s="73"/>
      <c r="B3" s="101"/>
      <c r="C3" s="101" t="s">
        <v>2925</v>
      </c>
      <c r="D3" s="101" t="str">
        <f>'Data Sheet'!$C$40</f>
        <v>April 30, 2025</v>
      </c>
      <c r="E3" s="425" t="str">
        <f>'Data Sheet'!$C$38</f>
        <v>December 31, 2024</v>
      </c>
    </row>
    <row r="4" spans="1:5" ht="15" customHeight="1">
      <c r="A4" s="129" t="s">
        <v>2926</v>
      </c>
      <c r="B4" s="1142"/>
      <c r="C4" s="1142"/>
      <c r="D4" s="1142"/>
      <c r="E4" s="1143"/>
    </row>
    <row r="5" spans="1:5">
      <c r="A5" s="551"/>
      <c r="B5" s="17" t="s">
        <v>2927</v>
      </c>
      <c r="C5" s="17"/>
      <c r="D5" s="17"/>
      <c r="E5" s="568"/>
    </row>
    <row r="6" spans="1:5">
      <c r="A6" s="551"/>
      <c r="B6" s="17" t="s">
        <v>2928</v>
      </c>
      <c r="C6" s="17"/>
      <c r="D6" s="17"/>
      <c r="E6" s="568"/>
    </row>
    <row r="7" spans="1:5">
      <c r="A7" s="86"/>
      <c r="B7" s="429" t="s">
        <v>2929</v>
      </c>
      <c r="C7" s="525" t="s">
        <v>2930</v>
      </c>
      <c r="D7" s="514" t="s">
        <v>2931</v>
      </c>
      <c r="E7" s="891" t="s">
        <v>2932</v>
      </c>
    </row>
    <row r="8" spans="1:5">
      <c r="A8" s="71"/>
      <c r="B8" s="80"/>
      <c r="C8" s="246" t="s">
        <v>2933</v>
      </c>
      <c r="D8" s="515" t="s">
        <v>2934</v>
      </c>
      <c r="E8" s="72"/>
    </row>
    <row r="9" spans="1:5">
      <c r="A9" s="73"/>
      <c r="B9" s="344" t="s">
        <v>2935</v>
      </c>
      <c r="C9" s="524" t="s">
        <v>2936</v>
      </c>
      <c r="D9" s="523" t="s">
        <v>2937</v>
      </c>
      <c r="E9" s="425" t="s">
        <v>2938</v>
      </c>
    </row>
    <row r="10" spans="1:5" ht="15.75">
      <c r="A10" s="71"/>
      <c r="B10" s="1144" t="s">
        <v>2939</v>
      </c>
      <c r="D10" s="1145"/>
      <c r="E10" s="72"/>
    </row>
    <row r="11" spans="1:5" ht="15.75">
      <c r="A11" s="1357"/>
      <c r="B11" s="1144" t="s">
        <v>2940</v>
      </c>
      <c r="C11" s="1146"/>
      <c r="D11" s="1145"/>
      <c r="E11" s="72"/>
    </row>
    <row r="12" spans="1:5" ht="15.75">
      <c r="A12" s="1357"/>
      <c r="B12" s="1144"/>
      <c r="C12" s="1146"/>
      <c r="D12" s="1145"/>
      <c r="E12" s="72"/>
    </row>
    <row r="13" spans="1:5">
      <c r="A13" s="1357"/>
      <c r="B13" s="80" t="s">
        <v>2843</v>
      </c>
      <c r="C13" s="1147">
        <v>101</v>
      </c>
      <c r="D13" s="515" t="s">
        <v>2941</v>
      </c>
      <c r="E13" s="72"/>
    </row>
    <row r="14" spans="1:5">
      <c r="A14" s="1357"/>
      <c r="B14" s="80" t="s">
        <v>2942</v>
      </c>
      <c r="C14" s="1147">
        <v>102</v>
      </c>
      <c r="D14" s="1145" t="s">
        <v>2943</v>
      </c>
      <c r="E14" s="72"/>
    </row>
    <row r="15" spans="1:5">
      <c r="A15" s="1357"/>
      <c r="B15" s="80" t="s">
        <v>2971</v>
      </c>
      <c r="C15" s="1147">
        <v>103</v>
      </c>
      <c r="D15" s="1145" t="s">
        <v>2943</v>
      </c>
      <c r="E15" s="72"/>
    </row>
    <row r="16" spans="1:5">
      <c r="A16" s="1357"/>
      <c r="B16" s="80" t="s">
        <v>2972</v>
      </c>
      <c r="C16" s="1147" t="s">
        <v>2973</v>
      </c>
      <c r="D16" s="1145" t="s">
        <v>2974</v>
      </c>
      <c r="E16" s="72"/>
    </row>
    <row r="17" spans="1:5">
      <c r="A17" s="1357"/>
      <c r="B17" s="80" t="s">
        <v>2975</v>
      </c>
      <c r="C17" s="1147" t="s">
        <v>2976</v>
      </c>
      <c r="D17" s="1145" t="s">
        <v>2943</v>
      </c>
      <c r="E17" s="72"/>
    </row>
    <row r="18" spans="1:5">
      <c r="A18" s="1357"/>
      <c r="B18" s="80" t="s">
        <v>2977</v>
      </c>
      <c r="C18" s="1147" t="s">
        <v>2978</v>
      </c>
      <c r="D18" s="1145" t="s">
        <v>2943</v>
      </c>
      <c r="E18" s="335" t="s">
        <v>467</v>
      </c>
    </row>
    <row r="19" spans="1:5">
      <c r="A19" s="1357"/>
      <c r="B19" s="80" t="s">
        <v>468</v>
      </c>
      <c r="C19" s="1147" t="s">
        <v>4401</v>
      </c>
      <c r="D19" s="1353" t="s">
        <v>4488</v>
      </c>
      <c r="E19" s="72"/>
    </row>
    <row r="20" spans="1:5" ht="15.75">
      <c r="A20" s="1357"/>
      <c r="B20" s="80" t="s">
        <v>470</v>
      </c>
      <c r="C20" s="1147" t="s">
        <v>4402</v>
      </c>
      <c r="D20" s="1353" t="s">
        <v>4488</v>
      </c>
      <c r="E20" s="1148"/>
    </row>
    <row r="21" spans="1:5" ht="15.75">
      <c r="A21" s="1357"/>
      <c r="B21" s="80" t="s">
        <v>471</v>
      </c>
      <c r="C21" s="1147" t="s">
        <v>472</v>
      </c>
      <c r="D21" s="1145" t="s">
        <v>2943</v>
      </c>
      <c r="E21" s="1148"/>
    </row>
    <row r="22" spans="1:5">
      <c r="A22" s="1357"/>
      <c r="B22" s="80" t="s">
        <v>473</v>
      </c>
      <c r="C22" s="1147" t="s">
        <v>4403</v>
      </c>
      <c r="D22" s="1353" t="s">
        <v>4488</v>
      </c>
      <c r="E22" s="72"/>
    </row>
    <row r="23" spans="1:5" ht="15.75">
      <c r="A23" s="1357"/>
      <c r="B23" s="80" t="s">
        <v>474</v>
      </c>
      <c r="C23" s="1147" t="s">
        <v>4235</v>
      </c>
      <c r="D23" s="1353" t="s">
        <v>2943</v>
      </c>
      <c r="E23" s="1148"/>
    </row>
    <row r="24" spans="1:5">
      <c r="A24" s="1357"/>
      <c r="B24" s="80" t="s">
        <v>4254</v>
      </c>
      <c r="C24" s="1147"/>
      <c r="D24" s="1145"/>
      <c r="E24" s="1359"/>
    </row>
    <row r="25" spans="1:5">
      <c r="A25" s="1357"/>
      <c r="B25" s="80" t="s">
        <v>4158</v>
      </c>
      <c r="C25" s="1147" t="s">
        <v>3741</v>
      </c>
      <c r="D25" s="1353" t="s">
        <v>4488</v>
      </c>
      <c r="E25" s="1359"/>
    </row>
    <row r="26" spans="1:5">
      <c r="A26" s="1357"/>
      <c r="B26" s="80"/>
      <c r="C26" s="1146"/>
      <c r="D26" s="1145"/>
      <c r="E26" s="72"/>
    </row>
    <row r="27" spans="1:5" ht="15.75">
      <c r="A27" s="1357"/>
      <c r="B27" s="1144" t="s">
        <v>475</v>
      </c>
      <c r="C27" s="13" t="s">
        <v>2835</v>
      </c>
      <c r="D27" s="1145"/>
      <c r="E27" s="1148"/>
    </row>
    <row r="28" spans="1:5" ht="15.75">
      <c r="A28" s="1357"/>
      <c r="B28" s="1144" t="s">
        <v>476</v>
      </c>
      <c r="D28" s="1145"/>
      <c r="E28" s="1148"/>
    </row>
    <row r="29" spans="1:5" ht="15.75">
      <c r="A29" s="1357"/>
      <c r="B29" s="1144"/>
      <c r="D29" s="1145"/>
      <c r="E29" s="1148"/>
    </row>
    <row r="30" spans="1:5">
      <c r="A30" s="1357"/>
      <c r="B30" s="80" t="s">
        <v>1249</v>
      </c>
      <c r="D30" s="1145"/>
      <c r="E30" s="72"/>
    </row>
    <row r="31" spans="1:5">
      <c r="A31" s="1357"/>
      <c r="B31" s="80" t="s">
        <v>1250</v>
      </c>
      <c r="C31" s="246" t="s">
        <v>1251</v>
      </c>
      <c r="D31" s="1145" t="s">
        <v>1252</v>
      </c>
      <c r="E31" s="72"/>
    </row>
    <row r="32" spans="1:5">
      <c r="A32" s="1357"/>
      <c r="B32" s="80" t="s">
        <v>1253</v>
      </c>
      <c r="C32" s="246" t="s">
        <v>1254</v>
      </c>
      <c r="D32" s="1145" t="s">
        <v>1252</v>
      </c>
      <c r="E32" s="335" t="s">
        <v>4559</v>
      </c>
    </row>
    <row r="33" spans="1:5">
      <c r="A33" s="1357"/>
      <c r="B33" s="80" t="s">
        <v>1255</v>
      </c>
      <c r="C33" s="246" t="s">
        <v>4400</v>
      </c>
      <c r="D33" s="1353" t="s">
        <v>4488</v>
      </c>
      <c r="E33" s="72"/>
    </row>
    <row r="34" spans="1:5">
      <c r="A34" s="1357"/>
      <c r="B34" s="80" t="s">
        <v>1257</v>
      </c>
      <c r="C34" s="246">
        <v>213</v>
      </c>
      <c r="D34" s="515" t="s">
        <v>1256</v>
      </c>
      <c r="E34" s="72"/>
    </row>
    <row r="35" spans="1:5">
      <c r="A35" s="1357"/>
      <c r="B35" s="80" t="s">
        <v>1258</v>
      </c>
      <c r="C35" s="246">
        <v>214</v>
      </c>
      <c r="D35" s="1145" t="s">
        <v>1252</v>
      </c>
      <c r="E35" s="335" t="s">
        <v>4559</v>
      </c>
    </row>
    <row r="36" spans="1:5">
      <c r="A36" s="1357"/>
      <c r="B36" s="80" t="s">
        <v>1259</v>
      </c>
      <c r="C36" s="246">
        <v>216</v>
      </c>
      <c r="D36" s="1353" t="s">
        <v>4488</v>
      </c>
      <c r="E36" s="335" t="s">
        <v>467</v>
      </c>
    </row>
    <row r="37" spans="1:5">
      <c r="A37" s="1357"/>
      <c r="B37" s="80" t="s">
        <v>1260</v>
      </c>
      <c r="C37" s="246">
        <v>217</v>
      </c>
      <c r="D37" s="1145" t="s">
        <v>1252</v>
      </c>
      <c r="E37" s="335" t="s">
        <v>467</v>
      </c>
    </row>
    <row r="38" spans="1:5">
      <c r="A38" s="1357"/>
      <c r="B38" s="80" t="s">
        <v>1261</v>
      </c>
      <c r="C38" s="246">
        <v>218</v>
      </c>
      <c r="D38" s="1145" t="s">
        <v>1262</v>
      </c>
      <c r="E38" s="72"/>
    </row>
    <row r="39" spans="1:5">
      <c r="A39" s="1357"/>
      <c r="B39" s="80" t="s">
        <v>1263</v>
      </c>
      <c r="C39" s="246">
        <v>219</v>
      </c>
      <c r="D39" s="1353" t="s">
        <v>4488</v>
      </c>
      <c r="E39" s="72"/>
    </row>
    <row r="40" spans="1:5">
      <c r="A40" s="1357"/>
      <c r="B40" s="80" t="s">
        <v>1264</v>
      </c>
      <c r="C40" s="246">
        <v>221</v>
      </c>
      <c r="D40" s="515" t="s">
        <v>1256</v>
      </c>
      <c r="E40" s="72"/>
    </row>
    <row r="41" spans="1:5">
      <c r="A41" s="1357"/>
      <c r="B41" s="80" t="s">
        <v>1265</v>
      </c>
      <c r="C41" s="246" t="s">
        <v>1266</v>
      </c>
      <c r="D41" s="1145" t="s">
        <v>1252</v>
      </c>
      <c r="E41" s="72"/>
    </row>
    <row r="42" spans="1:5">
      <c r="A42" s="1357"/>
      <c r="B42" s="80" t="s">
        <v>1267</v>
      </c>
      <c r="C42" s="246">
        <v>227</v>
      </c>
      <c r="D42" s="1353" t="s">
        <v>4488</v>
      </c>
      <c r="E42" s="72"/>
    </row>
    <row r="43" spans="1:5">
      <c r="A43" s="1357"/>
      <c r="B43" s="80" t="s">
        <v>1268</v>
      </c>
      <c r="C43" s="246" t="s">
        <v>1269</v>
      </c>
      <c r="D43" s="1353" t="s">
        <v>4488</v>
      </c>
      <c r="E43" s="335" t="s">
        <v>4559</v>
      </c>
    </row>
    <row r="44" spans="1:5">
      <c r="A44" s="196"/>
      <c r="B44" s="80" t="s">
        <v>1270</v>
      </c>
      <c r="C44" s="246">
        <v>230</v>
      </c>
      <c r="D44" s="1145" t="s">
        <v>1271</v>
      </c>
      <c r="E44" s="335" t="s">
        <v>4559</v>
      </c>
    </row>
    <row r="45" spans="1:5">
      <c r="A45" s="196"/>
      <c r="B45" s="80" t="s">
        <v>1272</v>
      </c>
      <c r="C45" s="246">
        <v>230</v>
      </c>
      <c r="D45" s="1145" t="s">
        <v>1271</v>
      </c>
      <c r="E45" s="335"/>
    </row>
    <row r="46" spans="1:5">
      <c r="A46" s="196"/>
      <c r="B46" s="80" t="s">
        <v>4159</v>
      </c>
      <c r="C46" s="246"/>
      <c r="D46" s="1145"/>
      <c r="E46" s="72"/>
    </row>
    <row r="47" spans="1:5">
      <c r="A47" s="196"/>
      <c r="B47" s="80" t="s">
        <v>4160</v>
      </c>
      <c r="C47" s="246">
        <v>231</v>
      </c>
      <c r="D47" s="1353" t="s">
        <v>4488</v>
      </c>
      <c r="E47" s="72"/>
    </row>
    <row r="48" spans="1:5">
      <c r="A48" s="1357"/>
      <c r="B48" s="80" t="s">
        <v>1273</v>
      </c>
      <c r="C48" s="246">
        <v>232</v>
      </c>
      <c r="D48" s="1353" t="s">
        <v>4488</v>
      </c>
      <c r="E48" s="72"/>
    </row>
    <row r="49" spans="1:5">
      <c r="A49" s="1357"/>
      <c r="B49" s="80" t="s">
        <v>1274</v>
      </c>
      <c r="C49" s="246">
        <v>233</v>
      </c>
      <c r="D49" s="1353" t="s">
        <v>4488</v>
      </c>
      <c r="E49" s="72"/>
    </row>
    <row r="50" spans="1:5">
      <c r="A50" s="1357"/>
      <c r="B50" s="353" t="s">
        <v>1275</v>
      </c>
      <c r="C50" s="246">
        <v>234</v>
      </c>
      <c r="D50" s="1145" t="s">
        <v>1262</v>
      </c>
      <c r="E50" s="72"/>
    </row>
    <row r="51" spans="1:5">
      <c r="A51" s="1357"/>
      <c r="B51" s="80"/>
      <c r="C51" s="13" t="s">
        <v>2835</v>
      </c>
      <c r="D51" s="1145"/>
      <c r="E51" s="72"/>
    </row>
    <row r="52" spans="1:5" ht="15.75">
      <c r="A52" s="1357"/>
      <c r="B52" s="1144" t="s">
        <v>1615</v>
      </c>
      <c r="C52" s="13" t="s">
        <v>2835</v>
      </c>
      <c r="D52" s="1145"/>
      <c r="E52" s="72"/>
    </row>
    <row r="53" spans="1:5" ht="15.75">
      <c r="A53" s="1357"/>
      <c r="B53" s="1144" t="s">
        <v>1616</v>
      </c>
      <c r="C53" s="13" t="s">
        <v>2835</v>
      </c>
      <c r="D53" s="1145"/>
      <c r="E53" s="72"/>
    </row>
    <row r="54" spans="1:5">
      <c r="A54" s="1357"/>
      <c r="B54" s="80"/>
      <c r="C54" s="13" t="s">
        <v>2835</v>
      </c>
      <c r="D54" s="1145"/>
      <c r="E54" s="72"/>
    </row>
    <row r="55" spans="1:5">
      <c r="A55" s="1357"/>
      <c r="B55" s="80" t="s">
        <v>1617</v>
      </c>
      <c r="C55" s="246" t="s">
        <v>1618</v>
      </c>
      <c r="D55" s="1145" t="s">
        <v>1619</v>
      </c>
      <c r="E55" s="335" t="s">
        <v>467</v>
      </c>
    </row>
    <row r="56" spans="1:5">
      <c r="A56" s="1357"/>
      <c r="B56" s="80" t="s">
        <v>1620</v>
      </c>
      <c r="C56" s="246">
        <v>253</v>
      </c>
      <c r="D56" s="1145" t="s">
        <v>2941</v>
      </c>
      <c r="E56" s="335" t="s">
        <v>467</v>
      </c>
    </row>
    <row r="57" spans="1:5">
      <c r="A57" s="1357"/>
      <c r="B57" s="80" t="s">
        <v>1621</v>
      </c>
      <c r="C57" s="246">
        <v>254</v>
      </c>
      <c r="D57" s="1353" t="s">
        <v>4488</v>
      </c>
      <c r="E57" s="335" t="s">
        <v>4559</v>
      </c>
    </row>
    <row r="58" spans="1:5">
      <c r="A58" s="1357"/>
      <c r="B58" s="80" t="s">
        <v>1622</v>
      </c>
      <c r="C58" s="246" t="s">
        <v>1623</v>
      </c>
      <c r="D58" s="1145" t="s">
        <v>2943</v>
      </c>
      <c r="E58" s="335" t="s">
        <v>467</v>
      </c>
    </row>
    <row r="59" spans="1:5" ht="16.5" thickBot="1">
      <c r="A59" s="1358"/>
      <c r="B59" s="1150"/>
      <c r="C59" s="96"/>
      <c r="D59" s="362"/>
      <c r="E59" s="1151"/>
    </row>
    <row r="60" spans="1:5" ht="15.75">
      <c r="A60" s="1253" t="s">
        <v>4489</v>
      </c>
      <c r="E60" s="546"/>
    </row>
    <row r="61" spans="1:5" ht="15.75" thickBot="1">
      <c r="A61" s="16" t="s">
        <v>1624</v>
      </c>
      <c r="B61" s="16"/>
      <c r="C61" s="16"/>
      <c r="D61" s="16"/>
      <c r="E61" s="16"/>
    </row>
    <row r="62" spans="1:5">
      <c r="A62" s="31"/>
      <c r="B62" s="186" t="s">
        <v>1757</v>
      </c>
      <c r="C62" s="186" t="s">
        <v>1758</v>
      </c>
      <c r="D62" s="186" t="s">
        <v>1759</v>
      </c>
      <c r="E62" s="939" t="s">
        <v>1760</v>
      </c>
    </row>
    <row r="63" spans="1:5">
      <c r="A63" s="71"/>
      <c r="B63" s="80" t="str">
        <f>'Data Sheet'!$C$25</f>
        <v xml:space="preserve">Niagara Mohawk Power Corporation </v>
      </c>
      <c r="C63" s="80" t="s">
        <v>5792</v>
      </c>
      <c r="D63" s="80" t="s">
        <v>1761</v>
      </c>
      <c r="E63" s="72"/>
    </row>
    <row r="64" spans="1:5">
      <c r="A64" s="71"/>
      <c r="C64" s="85" t="s">
        <v>2925</v>
      </c>
      <c r="D64" s="101" t="str">
        <f>'Data Sheet'!$C$40</f>
        <v>April 30, 2025</v>
      </c>
      <c r="E64" s="425" t="str">
        <f>'Data Sheet'!$C$38</f>
        <v>December 31, 2024</v>
      </c>
    </row>
    <row r="65" spans="1:5">
      <c r="A65" s="86"/>
      <c r="B65" s="87"/>
      <c r="C65" s="87"/>
      <c r="D65" s="87"/>
      <c r="E65" s="84"/>
    </row>
    <row r="66" spans="1:5" ht="15.75">
      <c r="A66" s="263" t="s">
        <v>1625</v>
      </c>
      <c r="B66" s="70"/>
      <c r="C66" s="70"/>
      <c r="D66" s="70"/>
      <c r="E66" s="1152"/>
    </row>
    <row r="67" spans="1:5">
      <c r="A67" s="71"/>
      <c r="E67" s="72"/>
    </row>
    <row r="68" spans="1:5">
      <c r="A68" s="86"/>
      <c r="B68" s="429" t="s">
        <v>2929</v>
      </c>
      <c r="C68" s="525" t="s">
        <v>2930</v>
      </c>
      <c r="D68" s="514" t="s">
        <v>2931</v>
      </c>
      <c r="E68" s="891" t="s">
        <v>2932</v>
      </c>
    </row>
    <row r="69" spans="1:5">
      <c r="A69" s="71"/>
      <c r="B69" s="80"/>
      <c r="C69" s="246" t="s">
        <v>2933</v>
      </c>
      <c r="D69" s="515" t="s">
        <v>2934</v>
      </c>
      <c r="E69" s="72"/>
    </row>
    <row r="70" spans="1:5">
      <c r="A70" s="73"/>
      <c r="B70" s="344" t="s">
        <v>2935</v>
      </c>
      <c r="C70" s="524" t="s">
        <v>2936</v>
      </c>
      <c r="D70" s="523" t="s">
        <v>2937</v>
      </c>
      <c r="E70" s="425" t="s">
        <v>2938</v>
      </c>
    </row>
    <row r="71" spans="1:5" ht="15.75">
      <c r="A71" s="71"/>
      <c r="B71" s="1144" t="s">
        <v>1615</v>
      </c>
      <c r="D71" s="1145"/>
      <c r="E71" s="72"/>
    </row>
    <row r="72" spans="1:5" ht="15.75">
      <c r="A72" s="1357"/>
      <c r="B72" s="1144" t="s">
        <v>1626</v>
      </c>
      <c r="C72" s="1146"/>
      <c r="D72" s="1145"/>
      <c r="E72" s="72"/>
    </row>
    <row r="73" spans="1:5" ht="15.75">
      <c r="A73" s="1357"/>
      <c r="B73" s="1144"/>
      <c r="C73" s="1146"/>
      <c r="D73" s="1145"/>
      <c r="E73" s="72"/>
    </row>
    <row r="74" spans="1:5">
      <c r="A74" s="1357"/>
      <c r="B74" s="80" t="s">
        <v>1627</v>
      </c>
      <c r="C74" s="1146"/>
      <c r="D74" s="515"/>
      <c r="E74" s="72"/>
    </row>
    <row r="75" spans="1:5">
      <c r="A75" s="1357"/>
      <c r="B75" s="80" t="s">
        <v>1628</v>
      </c>
      <c r="C75" s="1147">
        <v>261</v>
      </c>
      <c r="D75" s="1145" t="s">
        <v>2943</v>
      </c>
      <c r="E75" s="72"/>
    </row>
    <row r="76" spans="1:5">
      <c r="A76" s="1357"/>
      <c r="B76" s="80" t="s">
        <v>1629</v>
      </c>
      <c r="C76" s="1147" t="s">
        <v>1630</v>
      </c>
      <c r="D76" s="1145" t="s">
        <v>2943</v>
      </c>
      <c r="E76" s="335" t="s">
        <v>467</v>
      </c>
    </row>
    <row r="77" spans="1:5">
      <c r="A77" s="1357"/>
      <c r="B77" s="80" t="s">
        <v>1631</v>
      </c>
      <c r="C77" s="1147" t="s">
        <v>1632</v>
      </c>
      <c r="D77" s="1145" t="s">
        <v>1252</v>
      </c>
      <c r="E77" s="335" t="s">
        <v>467</v>
      </c>
    </row>
    <row r="78" spans="1:5">
      <c r="A78" s="1357"/>
      <c r="B78" s="80" t="s">
        <v>1633</v>
      </c>
      <c r="C78" s="1147">
        <v>269</v>
      </c>
      <c r="D78" s="1353" t="s">
        <v>4488</v>
      </c>
      <c r="E78" s="72"/>
    </row>
    <row r="79" spans="1:5">
      <c r="A79" s="1357"/>
      <c r="B79" s="80" t="s">
        <v>1634</v>
      </c>
      <c r="C79" s="1146"/>
      <c r="D79" s="1145"/>
      <c r="E79" s="72"/>
    </row>
    <row r="80" spans="1:5">
      <c r="A80" s="1357"/>
      <c r="B80" s="80" t="s">
        <v>1635</v>
      </c>
      <c r="C80" s="1147" t="s">
        <v>1636</v>
      </c>
      <c r="D80" s="1145" t="s">
        <v>2943</v>
      </c>
      <c r="E80" s="335"/>
    </row>
    <row r="81" spans="1:5" ht="15.75">
      <c r="A81" s="1357"/>
      <c r="B81" s="80" t="s">
        <v>1637</v>
      </c>
      <c r="C81" s="1147" t="s">
        <v>1638</v>
      </c>
      <c r="D81" s="1145" t="s">
        <v>2943</v>
      </c>
      <c r="E81" s="1148"/>
    </row>
    <row r="82" spans="1:5" ht="15.75">
      <c r="A82" s="1357"/>
      <c r="B82" s="80" t="s">
        <v>1639</v>
      </c>
      <c r="C82" s="1147" t="s">
        <v>1640</v>
      </c>
      <c r="D82" s="1145" t="s">
        <v>2943</v>
      </c>
      <c r="E82" s="1148"/>
    </row>
    <row r="83" spans="1:5">
      <c r="A83" s="1357"/>
      <c r="B83" s="80" t="s">
        <v>1641</v>
      </c>
      <c r="C83" s="1147">
        <v>278</v>
      </c>
      <c r="D83" s="1353" t="s">
        <v>4488</v>
      </c>
      <c r="E83" s="72"/>
    </row>
    <row r="84" spans="1:5" ht="15.75">
      <c r="A84" s="1357"/>
      <c r="B84" s="80"/>
      <c r="C84" s="1146"/>
      <c r="D84" s="1145"/>
      <c r="E84" s="1148"/>
    </row>
    <row r="85" spans="1:5" ht="15.75">
      <c r="A85" s="1357"/>
      <c r="B85" s="1144" t="s">
        <v>754</v>
      </c>
      <c r="C85" s="13" t="s">
        <v>2835</v>
      </c>
      <c r="D85" s="1145"/>
      <c r="E85" s="1148"/>
    </row>
    <row r="86" spans="1:5" ht="15.75">
      <c r="A86" s="1357"/>
      <c r="B86" s="1144"/>
      <c r="D86" s="1145"/>
      <c r="E86" s="1148"/>
    </row>
    <row r="87" spans="1:5">
      <c r="A87" s="1357"/>
      <c r="B87" s="80" t="s">
        <v>755</v>
      </c>
      <c r="C87" s="246" t="s">
        <v>756</v>
      </c>
      <c r="D87" s="1353" t="s">
        <v>4488</v>
      </c>
      <c r="E87" s="335" t="s">
        <v>467</v>
      </c>
    </row>
    <row r="88" spans="1:5">
      <c r="A88" s="1357"/>
      <c r="B88" s="80" t="s">
        <v>4161</v>
      </c>
      <c r="C88" s="246">
        <v>302</v>
      </c>
      <c r="D88" s="1353" t="s">
        <v>4488</v>
      </c>
      <c r="E88" s="335" t="s">
        <v>4887</v>
      </c>
    </row>
    <row r="89" spans="1:5">
      <c r="A89" s="1357"/>
      <c r="B89" s="80" t="s">
        <v>3237</v>
      </c>
      <c r="C89" s="246">
        <v>304</v>
      </c>
      <c r="D89" s="1353" t="s">
        <v>4488</v>
      </c>
      <c r="E89" s="72"/>
    </row>
    <row r="90" spans="1:5">
      <c r="A90" s="1357"/>
      <c r="B90" s="80" t="s">
        <v>3238</v>
      </c>
      <c r="C90" s="246" t="s">
        <v>3239</v>
      </c>
      <c r="D90" s="1145" t="s">
        <v>1262</v>
      </c>
      <c r="E90" s="335" t="s">
        <v>467</v>
      </c>
    </row>
    <row r="91" spans="1:5">
      <c r="A91" s="1357"/>
      <c r="B91" s="80" t="s">
        <v>3240</v>
      </c>
      <c r="C91" s="246" t="s">
        <v>3241</v>
      </c>
      <c r="D91" s="1353" t="s">
        <v>4488</v>
      </c>
      <c r="E91" s="72"/>
    </row>
    <row r="92" spans="1:5">
      <c r="A92" s="1357"/>
      <c r="B92" s="80" t="s">
        <v>3242</v>
      </c>
      <c r="C92" s="246">
        <v>323</v>
      </c>
      <c r="D92" s="515" t="s">
        <v>1271</v>
      </c>
      <c r="E92" s="1149"/>
    </row>
    <row r="93" spans="1:5">
      <c r="A93" s="1357"/>
      <c r="B93" s="80" t="s">
        <v>3243</v>
      </c>
      <c r="C93" s="246" t="s">
        <v>4399</v>
      </c>
      <c r="D93" s="1353" t="s">
        <v>4488</v>
      </c>
      <c r="E93" s="335" t="s">
        <v>467</v>
      </c>
    </row>
    <row r="94" spans="1:5">
      <c r="A94" s="1357"/>
      <c r="B94" s="80" t="s">
        <v>2054</v>
      </c>
      <c r="C94" s="246" t="s">
        <v>4398</v>
      </c>
      <c r="D94" s="1353" t="s">
        <v>4488</v>
      </c>
      <c r="E94" s="335" t="s">
        <v>467</v>
      </c>
    </row>
    <row r="95" spans="1:5">
      <c r="A95" s="1357"/>
      <c r="B95" s="80" t="s">
        <v>4162</v>
      </c>
      <c r="C95" s="246">
        <v>331</v>
      </c>
      <c r="D95" s="1353" t="s">
        <v>4488</v>
      </c>
      <c r="E95" s="335"/>
    </row>
    <row r="96" spans="1:5">
      <c r="A96" s="1357"/>
      <c r="B96" s="80" t="s">
        <v>2056</v>
      </c>
      <c r="C96" s="246">
        <v>332</v>
      </c>
      <c r="D96" s="1353" t="s">
        <v>4488</v>
      </c>
      <c r="E96" s="335" t="s">
        <v>4559</v>
      </c>
    </row>
    <row r="97" spans="1:5">
      <c r="A97" s="1357"/>
      <c r="B97" s="80" t="s">
        <v>2057</v>
      </c>
      <c r="C97" s="246">
        <v>335</v>
      </c>
      <c r="D97" s="1145" t="s">
        <v>469</v>
      </c>
      <c r="E97" s="335" t="s">
        <v>467</v>
      </c>
    </row>
    <row r="98" spans="1:5">
      <c r="A98" s="1357"/>
      <c r="B98" s="80" t="s">
        <v>2058</v>
      </c>
      <c r="C98" s="246" t="s">
        <v>2059</v>
      </c>
      <c r="D98" s="1353" t="s">
        <v>4488</v>
      </c>
      <c r="E98" s="72"/>
    </row>
    <row r="99" spans="1:5">
      <c r="A99" s="1357"/>
      <c r="B99" s="80" t="s">
        <v>2060</v>
      </c>
      <c r="D99" s="515"/>
      <c r="E99" s="72"/>
    </row>
    <row r="100" spans="1:5">
      <c r="A100" s="1357"/>
      <c r="B100" s="80" t="s">
        <v>2061</v>
      </c>
      <c r="C100" s="246">
        <v>340</v>
      </c>
      <c r="D100" s="1145" t="s">
        <v>2941</v>
      </c>
      <c r="E100" s="335" t="s">
        <v>467</v>
      </c>
    </row>
    <row r="101" spans="1:5">
      <c r="A101" s="1357"/>
      <c r="B101" s="80"/>
      <c r="D101" s="1145"/>
      <c r="E101" s="72"/>
    </row>
    <row r="102" spans="1:5" ht="15.75">
      <c r="A102" s="1357"/>
      <c r="B102" s="1144" t="s">
        <v>2062</v>
      </c>
      <c r="D102" s="515"/>
      <c r="E102" s="72"/>
    </row>
    <row r="103" spans="1:5">
      <c r="A103" s="196"/>
      <c r="B103" s="80"/>
      <c r="D103" s="1145"/>
      <c r="E103" s="72"/>
    </row>
    <row r="104" spans="1:5">
      <c r="A104" s="196"/>
      <c r="B104" s="80" t="s">
        <v>2063</v>
      </c>
      <c r="C104" s="246" t="s">
        <v>2064</v>
      </c>
      <c r="D104" s="1145" t="s">
        <v>2943</v>
      </c>
      <c r="E104" s="335" t="s">
        <v>467</v>
      </c>
    </row>
    <row r="105" spans="1:5">
      <c r="A105" s="1357"/>
      <c r="B105" s="80" t="s">
        <v>2065</v>
      </c>
      <c r="C105" s="246" t="s">
        <v>2066</v>
      </c>
      <c r="D105" s="1353" t="s">
        <v>4488</v>
      </c>
      <c r="E105" s="72"/>
    </row>
    <row r="106" spans="1:5">
      <c r="A106" s="1357"/>
      <c r="B106" s="80" t="s">
        <v>2067</v>
      </c>
      <c r="C106" s="246" t="s">
        <v>4397</v>
      </c>
      <c r="D106" s="1353" t="s">
        <v>4488</v>
      </c>
      <c r="E106" s="72"/>
    </row>
    <row r="107" spans="1:5">
      <c r="A107" s="1357"/>
      <c r="B107" s="353" t="s">
        <v>2068</v>
      </c>
      <c r="C107" s="246">
        <v>356</v>
      </c>
      <c r="D107" s="1145" t="s">
        <v>2941</v>
      </c>
      <c r="E107" s="335" t="s">
        <v>467</v>
      </c>
    </row>
    <row r="108" spans="1:5">
      <c r="A108" s="1357"/>
      <c r="B108" s="80"/>
      <c r="C108" s="13" t="s">
        <v>2835</v>
      </c>
      <c r="D108" s="1145"/>
      <c r="E108" s="72"/>
    </row>
    <row r="109" spans="1:5" ht="15.75">
      <c r="A109" s="1357"/>
      <c r="B109" s="1144" t="s">
        <v>2069</v>
      </c>
      <c r="C109" s="13" t="s">
        <v>2835</v>
      </c>
      <c r="D109" s="1145"/>
      <c r="E109" s="72"/>
    </row>
    <row r="110" spans="1:5">
      <c r="A110" s="1357"/>
      <c r="B110" s="80"/>
      <c r="C110" s="13" t="s">
        <v>2835</v>
      </c>
      <c r="D110" s="1145"/>
      <c r="E110" s="72"/>
    </row>
    <row r="111" spans="1:5">
      <c r="A111" s="1357"/>
      <c r="B111" s="80" t="s">
        <v>4163</v>
      </c>
      <c r="C111" s="246">
        <v>397</v>
      </c>
      <c r="D111" s="1353" t="s">
        <v>4488</v>
      </c>
      <c r="E111" s="72"/>
    </row>
    <row r="112" spans="1:5">
      <c r="A112" s="1357"/>
      <c r="B112" s="80" t="s">
        <v>4165</v>
      </c>
      <c r="C112" s="246">
        <v>398</v>
      </c>
      <c r="D112" s="1353" t="s">
        <v>4488</v>
      </c>
      <c r="E112" s="72"/>
    </row>
    <row r="113" spans="1:9">
      <c r="A113" s="1357"/>
      <c r="B113" s="80" t="s">
        <v>4001</v>
      </c>
      <c r="C113" s="246">
        <v>400</v>
      </c>
      <c r="D113" s="1353" t="s">
        <v>4488</v>
      </c>
      <c r="E113" s="72"/>
    </row>
    <row r="114" spans="1:9">
      <c r="A114" s="1357"/>
      <c r="B114" s="80" t="s">
        <v>4033</v>
      </c>
      <c r="C114" s="246" t="s">
        <v>4164</v>
      </c>
      <c r="D114" s="1353" t="s">
        <v>4488</v>
      </c>
      <c r="E114" s="335" t="s">
        <v>4559</v>
      </c>
    </row>
    <row r="115" spans="1:9">
      <c r="A115" s="1357"/>
      <c r="B115" s="80" t="s">
        <v>2070</v>
      </c>
      <c r="C115" s="246">
        <v>401</v>
      </c>
      <c r="D115" s="1353" t="s">
        <v>4488</v>
      </c>
      <c r="E115" s="72"/>
      <c r="I115" s="1885"/>
    </row>
    <row r="116" spans="1:9">
      <c r="A116" s="1357"/>
      <c r="B116" s="80" t="s">
        <v>2071</v>
      </c>
      <c r="C116" s="246">
        <v>401</v>
      </c>
      <c r="D116" s="1145" t="s">
        <v>2055</v>
      </c>
      <c r="E116" s="72"/>
    </row>
    <row r="117" spans="1:9">
      <c r="A117" s="1357"/>
      <c r="B117" s="80" t="s">
        <v>2072</v>
      </c>
      <c r="C117" s="246" t="s">
        <v>4396</v>
      </c>
      <c r="D117" s="1353" t="s">
        <v>4488</v>
      </c>
      <c r="E117" s="335" t="s">
        <v>4887</v>
      </c>
    </row>
    <row r="118" spans="1:9">
      <c r="A118" s="1357"/>
      <c r="B118" s="80" t="s">
        <v>2073</v>
      </c>
      <c r="C118" s="246" t="s">
        <v>4395</v>
      </c>
      <c r="D118" s="1353" t="s">
        <v>4488</v>
      </c>
      <c r="E118" s="335" t="s">
        <v>4887</v>
      </c>
    </row>
    <row r="119" spans="1:9">
      <c r="A119" s="1357"/>
      <c r="B119" s="80" t="s">
        <v>2074</v>
      </c>
      <c r="C119" s="246" t="s">
        <v>4394</v>
      </c>
      <c r="D119" s="1353" t="s">
        <v>4488</v>
      </c>
      <c r="E119" s="335" t="s">
        <v>4887</v>
      </c>
    </row>
    <row r="120" spans="1:9">
      <c r="A120" s="1357"/>
      <c r="B120" s="80" t="s">
        <v>2075</v>
      </c>
      <c r="C120" s="246" t="s">
        <v>4393</v>
      </c>
      <c r="D120" s="1353" t="s">
        <v>4488</v>
      </c>
      <c r="E120" s="335" t="s">
        <v>4887</v>
      </c>
    </row>
    <row r="121" spans="1:9">
      <c r="A121" s="1357"/>
      <c r="B121" s="80" t="s">
        <v>4066</v>
      </c>
      <c r="C121" s="246" t="s">
        <v>4067</v>
      </c>
      <c r="D121" s="1353" t="s">
        <v>4488</v>
      </c>
      <c r="E121" s="335" t="s">
        <v>4887</v>
      </c>
    </row>
    <row r="122" spans="1:9">
      <c r="A122" s="1357"/>
      <c r="B122" s="80" t="s">
        <v>4068</v>
      </c>
      <c r="C122" s="246" t="s">
        <v>4069</v>
      </c>
      <c r="D122" s="1353" t="s">
        <v>4488</v>
      </c>
      <c r="E122" s="335" t="s">
        <v>4887</v>
      </c>
    </row>
    <row r="123" spans="1:9" ht="16.5" thickBot="1">
      <c r="A123" s="1358"/>
      <c r="B123" s="1150"/>
      <c r="C123" s="96"/>
      <c r="D123" s="362"/>
      <c r="E123" s="1151"/>
    </row>
    <row r="124" spans="1:9">
      <c r="A124" s="1253" t="s">
        <v>4489</v>
      </c>
    </row>
    <row r="125" spans="1:9" ht="15.75" thickBot="1">
      <c r="A125" s="16" t="s">
        <v>2076</v>
      </c>
      <c r="B125" s="16"/>
      <c r="C125" s="16"/>
      <c r="D125" s="16"/>
      <c r="E125" s="16"/>
    </row>
    <row r="126" spans="1:9">
      <c r="A126" s="1962"/>
      <c r="B126" s="2050" t="s">
        <v>1757</v>
      </c>
      <c r="C126" s="2050" t="s">
        <v>1758</v>
      </c>
      <c r="D126" s="2050" t="s">
        <v>1759</v>
      </c>
      <c r="E126" s="2419" t="s">
        <v>1760</v>
      </c>
    </row>
    <row r="127" spans="1:9">
      <c r="A127" s="2511"/>
      <c r="B127" s="80" t="str">
        <f>'Data Sheet'!$C$25</f>
        <v xml:space="preserve">Niagara Mohawk Power Corporation </v>
      </c>
      <c r="C127" s="80" t="s">
        <v>5792</v>
      </c>
      <c r="D127" s="80" t="s">
        <v>1761</v>
      </c>
      <c r="E127" s="2678"/>
    </row>
    <row r="128" spans="1:9">
      <c r="A128" s="2511"/>
      <c r="B128" s="80"/>
      <c r="C128" s="80" t="s">
        <v>2925</v>
      </c>
      <c r="D128" s="101" t="str">
        <f>'Data Sheet'!$C$40</f>
        <v>April 30, 2025</v>
      </c>
      <c r="E128" s="2216" t="str">
        <f>'Data Sheet'!$C$38</f>
        <v>December 31, 2024</v>
      </c>
    </row>
    <row r="129" spans="1:5">
      <c r="A129" s="2074"/>
      <c r="B129" s="87"/>
      <c r="C129" s="87"/>
      <c r="D129" s="87"/>
      <c r="E129" s="2215"/>
    </row>
    <row r="130" spans="1:5" ht="15.75">
      <c r="A130" s="2579" t="s">
        <v>1625</v>
      </c>
      <c r="B130" s="70"/>
      <c r="C130" s="70"/>
      <c r="D130" s="70"/>
      <c r="E130" s="2771"/>
    </row>
    <row r="131" spans="1:5">
      <c r="A131" s="2511"/>
      <c r="E131" s="2678"/>
    </row>
    <row r="132" spans="1:5">
      <c r="A132" s="2074"/>
      <c r="B132" s="525" t="s">
        <v>2929</v>
      </c>
      <c r="C132" s="1124" t="s">
        <v>2930</v>
      </c>
      <c r="D132" s="1124" t="s">
        <v>2931</v>
      </c>
      <c r="E132" s="1972" t="s">
        <v>2932</v>
      </c>
    </row>
    <row r="133" spans="1:5">
      <c r="A133" s="2511"/>
      <c r="C133" s="1008" t="s">
        <v>2933</v>
      </c>
      <c r="D133" s="1008" t="s">
        <v>2934</v>
      </c>
      <c r="E133" s="2678"/>
    </row>
    <row r="134" spans="1:5">
      <c r="A134" s="2511"/>
      <c r="B134" s="246" t="s">
        <v>2935</v>
      </c>
      <c r="C134" s="1008" t="s">
        <v>2936</v>
      </c>
      <c r="D134" s="1008" t="s">
        <v>2937</v>
      </c>
      <c r="E134" s="2751" t="s">
        <v>2938</v>
      </c>
    </row>
    <row r="135" spans="1:5" ht="15.75">
      <c r="A135" s="2511"/>
      <c r="B135" s="511" t="s">
        <v>2077</v>
      </c>
      <c r="C135" s="1097"/>
      <c r="D135" s="2840"/>
      <c r="E135" s="2678"/>
    </row>
    <row r="136" spans="1:5" ht="15.75">
      <c r="A136" s="2908"/>
      <c r="B136" s="511"/>
      <c r="C136" s="2839"/>
      <c r="D136" s="2840"/>
      <c r="E136" s="2678"/>
    </row>
    <row r="137" spans="1:5">
      <c r="A137" s="2908"/>
      <c r="B137" s="13" t="s">
        <v>2078</v>
      </c>
      <c r="C137" s="2840" t="s">
        <v>2079</v>
      </c>
      <c r="D137" s="2840" t="s">
        <v>2941</v>
      </c>
      <c r="E137" s="2678"/>
    </row>
    <row r="138" spans="1:5">
      <c r="A138" s="2908"/>
      <c r="B138" s="13" t="s">
        <v>2080</v>
      </c>
      <c r="C138" s="2840" t="s">
        <v>4392</v>
      </c>
      <c r="D138" s="2886" t="s">
        <v>4488</v>
      </c>
      <c r="E138" s="2751"/>
    </row>
    <row r="139" spans="1:5">
      <c r="A139" s="2908"/>
      <c r="B139" s="13" t="s">
        <v>2081</v>
      </c>
      <c r="C139" s="2840" t="s">
        <v>2082</v>
      </c>
      <c r="D139" s="2840" t="s">
        <v>2943</v>
      </c>
      <c r="E139" s="2678"/>
    </row>
    <row r="140" spans="1:5">
      <c r="A140" s="2909"/>
      <c r="B140" s="13" t="s">
        <v>2083</v>
      </c>
      <c r="C140" s="2840">
        <v>429</v>
      </c>
      <c r="D140" s="2840" t="s">
        <v>1262</v>
      </c>
      <c r="E140" s="2910"/>
    </row>
    <row r="141" spans="1:5">
      <c r="A141" s="2908"/>
      <c r="B141" s="13" t="s">
        <v>4188</v>
      </c>
      <c r="C141" s="2840">
        <v>430</v>
      </c>
      <c r="D141" s="2886" t="s">
        <v>4488</v>
      </c>
      <c r="E141" s="2751" t="s">
        <v>4559</v>
      </c>
    </row>
    <row r="142" spans="1:5">
      <c r="A142" s="2908"/>
      <c r="B142" s="13" t="s">
        <v>1302</v>
      </c>
      <c r="C142" s="2840">
        <v>450</v>
      </c>
      <c r="D142" s="2840" t="s">
        <v>2941</v>
      </c>
      <c r="E142" s="2751" t="s">
        <v>4887</v>
      </c>
    </row>
    <row r="143" spans="1:5" ht="15.75">
      <c r="A143" s="2908"/>
      <c r="B143" s="13" t="s">
        <v>1303</v>
      </c>
      <c r="C143" s="2839"/>
      <c r="D143" s="2840"/>
      <c r="E143" s="2911"/>
    </row>
    <row r="144" spans="1:5" ht="15.75">
      <c r="A144" s="2908"/>
      <c r="C144" s="2839"/>
      <c r="D144" s="2840"/>
      <c r="E144" s="2911"/>
    </row>
    <row r="145" spans="1:5">
      <c r="A145" s="2908"/>
      <c r="B145" s="13" t="s">
        <v>1304</v>
      </c>
      <c r="C145" s="2839"/>
      <c r="D145" s="2840"/>
      <c r="E145" s="2678"/>
    </row>
    <row r="146" spans="1:5" ht="15.75">
      <c r="A146" s="2908"/>
      <c r="C146" s="2839"/>
      <c r="D146" s="2840"/>
      <c r="E146" s="2911"/>
    </row>
    <row r="147" spans="1:5" ht="15.75">
      <c r="A147" s="2908"/>
      <c r="B147" s="17" t="s">
        <v>4546</v>
      </c>
      <c r="C147" s="1097"/>
      <c r="D147" s="2840"/>
      <c r="E147" s="2911"/>
    </row>
    <row r="148" spans="1:5" ht="15.75">
      <c r="A148" s="2908"/>
      <c r="B148" s="511"/>
      <c r="C148" s="1097"/>
      <c r="D148" s="2840"/>
      <c r="E148" s="2911"/>
    </row>
    <row r="149" spans="1:5">
      <c r="A149" s="2908"/>
      <c r="C149" s="1097"/>
      <c r="D149" s="2840"/>
      <c r="E149" s="2678"/>
    </row>
    <row r="150" spans="1:5" ht="15.75">
      <c r="A150" s="2908"/>
      <c r="B150" s="511" t="s">
        <v>1305</v>
      </c>
      <c r="C150" s="2841">
        <v>34335</v>
      </c>
      <c r="D150" s="2887" t="s">
        <v>4488</v>
      </c>
      <c r="E150" s="2678"/>
    </row>
    <row r="151" spans="1:5">
      <c r="A151" s="2908"/>
      <c r="C151" s="1097"/>
      <c r="D151" s="2840"/>
      <c r="E151" s="2678"/>
    </row>
    <row r="152" spans="1:5">
      <c r="A152" s="2908"/>
      <c r="C152" s="1097"/>
      <c r="D152" s="1008"/>
      <c r="E152" s="2678"/>
    </row>
    <row r="153" spans="1:5">
      <c r="A153" s="2908"/>
      <c r="C153" s="1097"/>
      <c r="D153" s="1008"/>
      <c r="E153" s="2678"/>
    </row>
    <row r="154" spans="1:5">
      <c r="A154" s="2908"/>
      <c r="C154" s="1097"/>
      <c r="D154" s="1008"/>
      <c r="E154" s="2678"/>
    </row>
    <row r="155" spans="1:5">
      <c r="A155" s="2908"/>
      <c r="C155" s="1097"/>
      <c r="D155" s="2840"/>
      <c r="E155" s="2678"/>
    </row>
    <row r="156" spans="1:5">
      <c r="A156" s="2908"/>
      <c r="C156" s="1097"/>
      <c r="D156" s="2840"/>
      <c r="E156" s="2678"/>
    </row>
    <row r="157" spans="1:5">
      <c r="A157" s="2908"/>
      <c r="C157" s="1097"/>
      <c r="D157" s="2840"/>
      <c r="E157" s="2678"/>
    </row>
    <row r="158" spans="1:5">
      <c r="A158" s="2908"/>
      <c r="C158" s="1097"/>
      <c r="D158" s="1008"/>
      <c r="E158" s="2678"/>
    </row>
    <row r="159" spans="1:5">
      <c r="A159" s="2908"/>
      <c r="C159" s="1097"/>
      <c r="D159" s="1008"/>
      <c r="E159" s="2678"/>
    </row>
    <row r="160" spans="1:5">
      <c r="A160" s="2908"/>
      <c r="C160" s="1097"/>
      <c r="D160" s="2840"/>
      <c r="E160" s="2678"/>
    </row>
    <row r="161" spans="1:5">
      <c r="A161" s="2908"/>
      <c r="C161" s="1097"/>
      <c r="D161" s="2840"/>
      <c r="E161" s="2678"/>
    </row>
    <row r="162" spans="1:5" ht="15.75">
      <c r="A162" s="2908"/>
      <c r="B162" s="98"/>
      <c r="C162" s="1097"/>
      <c r="D162" s="1008"/>
      <c r="E162" s="2678"/>
    </row>
    <row r="163" spans="1:5">
      <c r="A163" s="2520"/>
      <c r="C163" s="1097"/>
      <c r="D163" s="2840"/>
      <c r="E163" s="2678"/>
    </row>
    <row r="164" spans="1:5">
      <c r="A164" s="2520"/>
      <c r="C164" s="1097"/>
      <c r="D164" s="2840"/>
      <c r="E164" s="2678"/>
    </row>
    <row r="165" spans="1:5">
      <c r="A165" s="2908"/>
      <c r="C165" s="1097"/>
      <c r="D165" s="2840"/>
      <c r="E165" s="2678"/>
    </row>
    <row r="166" spans="1:5">
      <c r="A166" s="2908"/>
      <c r="C166" s="1097"/>
      <c r="D166" s="2840"/>
      <c r="E166" s="2678"/>
    </row>
    <row r="167" spans="1:5">
      <c r="A167" s="2908"/>
      <c r="B167" s="17"/>
      <c r="C167" s="1097"/>
      <c r="D167" s="2840"/>
      <c r="E167" s="2678"/>
    </row>
    <row r="168" spans="1:5">
      <c r="A168" s="2908"/>
      <c r="C168" s="1097"/>
      <c r="D168" s="2840"/>
      <c r="E168" s="2678"/>
    </row>
    <row r="169" spans="1:5" ht="15.75">
      <c r="A169" s="2908"/>
      <c r="B169" s="511"/>
      <c r="C169" s="1097"/>
      <c r="D169" s="2840"/>
      <c r="E169" s="2678"/>
    </row>
    <row r="170" spans="1:5">
      <c r="A170" s="2908"/>
      <c r="C170" s="1097"/>
      <c r="D170" s="2840"/>
      <c r="E170" s="2678"/>
    </row>
    <row r="171" spans="1:5">
      <c r="A171" s="2908"/>
      <c r="C171" s="1097"/>
      <c r="D171" s="2840"/>
      <c r="E171" s="2678"/>
    </row>
    <row r="172" spans="1:5">
      <c r="A172" s="2908"/>
      <c r="C172" s="1097"/>
      <c r="D172" s="2840"/>
      <c r="E172" s="2678"/>
    </row>
    <row r="173" spans="1:5" ht="15.75">
      <c r="A173" s="2908"/>
      <c r="C173" s="1097"/>
      <c r="D173" s="1097"/>
      <c r="E173" s="2911"/>
    </row>
    <row r="174" spans="1:5">
      <c r="A174" s="2908"/>
      <c r="C174" s="1097"/>
      <c r="D174" s="1097"/>
      <c r="E174" s="2678"/>
    </row>
    <row r="175" spans="1:5">
      <c r="A175" s="2908"/>
      <c r="C175" s="1097"/>
      <c r="D175" s="2840"/>
      <c r="E175" s="2678"/>
    </row>
    <row r="176" spans="1:5">
      <c r="A176" s="2908"/>
      <c r="C176" s="1097"/>
      <c r="D176" s="2840"/>
      <c r="E176" s="2678"/>
    </row>
    <row r="177" spans="1:5">
      <c r="A177" s="2908"/>
      <c r="C177" s="1097"/>
      <c r="D177" s="2840"/>
      <c r="E177" s="2678"/>
    </row>
    <row r="178" spans="1:5">
      <c r="A178" s="2908"/>
      <c r="C178" s="1097"/>
      <c r="D178" s="2840"/>
      <c r="E178" s="2678"/>
    </row>
    <row r="179" spans="1:5" ht="16.5" thickBot="1">
      <c r="A179" s="2908"/>
      <c r="C179" s="1097"/>
      <c r="D179" s="1097"/>
      <c r="E179" s="2911"/>
    </row>
    <row r="180" spans="1:5">
      <c r="A180" s="2969" t="s">
        <v>4489</v>
      </c>
      <c r="B180" s="2197"/>
      <c r="C180" s="2197"/>
      <c r="D180" s="2197"/>
      <c r="E180" s="1964"/>
    </row>
    <row r="181" spans="1:5" ht="15.75" thickBot="1">
      <c r="A181" s="2680" t="s">
        <v>1306</v>
      </c>
      <c r="B181" s="2799"/>
      <c r="C181" s="2799"/>
      <c r="D181" s="2799"/>
      <c r="E181" s="2681"/>
    </row>
    <row r="182" spans="1:5">
      <c r="A182" s="2675"/>
    </row>
    <row r="183" spans="1:5">
      <c r="A183" s="2675"/>
    </row>
    <row r="184" spans="1:5">
      <c r="A184" s="2675"/>
      <c r="C184" s="16"/>
      <c r="D184" s="16"/>
      <c r="E184" s="16"/>
    </row>
    <row r="185" spans="1:5">
      <c r="A185" s="2675"/>
    </row>
    <row r="186" spans="1:5">
      <c r="A186" s="2675"/>
    </row>
    <row r="187" spans="1:5">
      <c r="A187" s="2675"/>
      <c r="B187"/>
    </row>
    <row r="188" spans="1:5">
      <c r="A188" s="2675"/>
      <c r="B188"/>
    </row>
    <row r="189" spans="1:5">
      <c r="A189" s="2675"/>
      <c r="B189"/>
    </row>
    <row r="190" spans="1:5">
      <c r="A190" s="2675"/>
      <c r="B190"/>
    </row>
    <row r="191" spans="1:5">
      <c r="A191" s="2675"/>
      <c r="B191"/>
    </row>
    <row r="192" spans="1:5">
      <c r="A192" s="2675"/>
      <c r="B192"/>
    </row>
    <row r="193" spans="1:2">
      <c r="A193" s="2675"/>
      <c r="B193"/>
    </row>
    <row r="194" spans="1:2">
      <c r="B194"/>
    </row>
    <row r="195" spans="1:2">
      <c r="B195"/>
    </row>
    <row r="196" spans="1:2">
      <c r="B196"/>
    </row>
  </sheetData>
  <printOptions horizontalCentered="1" verticalCentered="1"/>
  <pageMargins left="0.5" right="0.5" top="0" bottom="0" header="0.25" footer="0.25"/>
  <pageSetup scale="72" fitToHeight="3" orientation="portrait" r:id="rId1"/>
  <headerFooter alignWithMargins="0"/>
  <rowBreaks count="2" manualBreakCount="2">
    <brk id="61" max="16383" man="1"/>
    <brk id="125" max="4" man="1"/>
  </rowBreaks>
  <customProperties>
    <customPr name="_pios_id" r:id="rId2"/>
  </customProperties>
  <drawing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92D050"/>
  </sheetPr>
  <dimension ref="A1:L200"/>
  <sheetViews>
    <sheetView view="pageBreakPreview" topLeftCell="G1" zoomScale="70" zoomScaleNormal="80" zoomScaleSheetLayoutView="70" workbookViewId="0">
      <selection activeCell="N1" sqref="N1:AG1048576"/>
    </sheetView>
  </sheetViews>
  <sheetFormatPr defaultRowHeight="15"/>
  <cols>
    <col min="1" max="1" width="4" customWidth="1"/>
    <col min="2" max="2" width="16" customWidth="1"/>
    <col min="3" max="3" width="12" customWidth="1"/>
    <col min="4" max="5" width="7" customWidth="1"/>
    <col min="6" max="7" width="12" customWidth="1"/>
    <col min="8" max="9" width="8" customWidth="1"/>
    <col min="10" max="10" width="12" customWidth="1"/>
    <col min="11" max="11" width="14.5546875" customWidth="1"/>
    <col min="12" max="12" width="8" customWidth="1"/>
    <col min="15" max="15" width="10" customWidth="1"/>
    <col min="16" max="17" width="8.6640625" customWidth="1"/>
    <col min="18" max="18" width="11.44140625" customWidth="1"/>
    <col min="19" max="20" width="8.6640625" customWidth="1"/>
    <col min="21" max="21" width="10.5546875" customWidth="1"/>
    <col min="22" max="22" width="8.6640625" customWidth="1"/>
    <col min="23" max="23" width="12" customWidth="1"/>
    <col min="24" max="24" width="11.6640625" customWidth="1"/>
    <col min="26" max="26" width="19" bestFit="1" customWidth="1"/>
    <col min="27" max="27" width="10.44140625" bestFit="1" customWidth="1"/>
    <col min="29" max="29" width="10.44140625" bestFit="1" customWidth="1"/>
    <col min="31" max="31" width="12.21875" bestFit="1" customWidth="1"/>
    <col min="33" max="33" width="10.44140625" bestFit="1" customWidth="1"/>
  </cols>
  <sheetData>
    <row r="1" spans="1:12" ht="15.75" thickBot="1"/>
    <row r="2" spans="1:12" ht="15.75" thickTop="1">
      <c r="A2" s="978" t="s">
        <v>3199</v>
      </c>
      <c r="B2" s="980"/>
      <c r="C2" s="980"/>
      <c r="D2" s="980"/>
      <c r="E2" s="979"/>
      <c r="F2" s="980" t="s">
        <v>3200</v>
      </c>
      <c r="G2" s="980"/>
      <c r="H2" s="980"/>
      <c r="I2" s="3742" t="s">
        <v>1759</v>
      </c>
      <c r="J2" s="3743"/>
      <c r="K2" s="3742" t="s">
        <v>3973</v>
      </c>
      <c r="L2" s="3744"/>
    </row>
    <row r="3" spans="1:12">
      <c r="A3" s="984" t="str">
        <f>'Data Sheet'!$C$25</f>
        <v xml:space="preserve">Niagara Mohawk Power Corporation </v>
      </c>
      <c r="B3" s="13"/>
      <c r="C3" s="13"/>
      <c r="D3" s="13"/>
      <c r="E3" s="80"/>
      <c r="F3" s="13" t="s">
        <v>5795</v>
      </c>
      <c r="G3" s="13"/>
      <c r="H3" s="13"/>
      <c r="I3" s="3637" t="s">
        <v>3219</v>
      </c>
      <c r="J3" s="3585"/>
      <c r="K3" s="3637"/>
      <c r="L3" s="3745"/>
    </row>
    <row r="4" spans="1:12">
      <c r="A4" s="986" t="s">
        <v>3202</v>
      </c>
      <c r="B4" s="13"/>
      <c r="C4" s="13"/>
      <c r="D4" s="13"/>
      <c r="E4" s="80"/>
      <c r="F4" s="13" t="s">
        <v>3203</v>
      </c>
      <c r="G4" s="13"/>
      <c r="H4" s="13"/>
      <c r="I4" s="3720" t="str">
        <f>'Data Sheet'!$C$40</f>
        <v>April 30, 2025</v>
      </c>
      <c r="J4" s="3748"/>
      <c r="K4" s="3720" t="str">
        <f>'Data Sheet'!$C$38</f>
        <v>December 31, 2024</v>
      </c>
      <c r="L4" s="3749" t="str">
        <f>'Data Sheet'!$C$40</f>
        <v>April 30, 2025</v>
      </c>
    </row>
    <row r="5" spans="1:12">
      <c r="A5" s="988" t="s">
        <v>4001</v>
      </c>
      <c r="B5" s="1072"/>
      <c r="C5" s="1072"/>
      <c r="D5" s="1072"/>
      <c r="E5" s="190"/>
      <c r="F5" s="190"/>
      <c r="G5" s="190"/>
      <c r="H5" s="190"/>
      <c r="I5" s="190"/>
      <c r="J5" s="190"/>
      <c r="K5" s="190"/>
      <c r="L5" s="989"/>
    </row>
    <row r="6" spans="1:12">
      <c r="A6" s="991" t="s">
        <v>4002</v>
      </c>
      <c r="B6" s="192"/>
      <c r="C6" s="192"/>
      <c r="D6" s="192"/>
      <c r="E6" s="192"/>
      <c r="F6" s="13"/>
      <c r="G6" s="13"/>
      <c r="H6" s="13"/>
      <c r="I6" s="13"/>
      <c r="J6" s="13"/>
      <c r="K6" s="87"/>
      <c r="L6" s="985"/>
    </row>
    <row r="7" spans="1:12">
      <c r="A7" s="991" t="s">
        <v>4003</v>
      </c>
      <c r="B7" s="192"/>
      <c r="C7" s="192"/>
      <c r="D7" s="192"/>
      <c r="E7" s="192"/>
      <c r="F7" s="13"/>
      <c r="G7" s="13"/>
      <c r="H7" s="13"/>
      <c r="I7" s="13"/>
      <c r="J7" s="13"/>
      <c r="K7" s="13"/>
      <c r="L7" s="985"/>
    </row>
    <row r="8" spans="1:12">
      <c r="A8" s="991" t="s">
        <v>4004</v>
      </c>
      <c r="B8" s="192"/>
      <c r="C8" s="192"/>
      <c r="D8" s="192"/>
      <c r="E8" s="192"/>
      <c r="F8" s="192"/>
      <c r="G8" s="192"/>
      <c r="H8" s="192"/>
      <c r="I8" s="192"/>
      <c r="J8" s="192"/>
      <c r="K8" s="192"/>
      <c r="L8" s="992"/>
    </row>
    <row r="9" spans="1:12">
      <c r="A9" s="991" t="s">
        <v>4005</v>
      </c>
      <c r="B9" s="192"/>
      <c r="C9" s="192"/>
      <c r="D9" s="192"/>
      <c r="E9" s="192"/>
      <c r="F9" s="192"/>
      <c r="G9" s="192"/>
      <c r="H9" s="192"/>
      <c r="I9" s="192"/>
      <c r="J9" s="192"/>
      <c r="K9" s="192"/>
      <c r="L9" s="992"/>
    </row>
    <row r="10" spans="1:12">
      <c r="A10" s="991" t="s">
        <v>4006</v>
      </c>
      <c r="B10" s="192"/>
      <c r="C10" s="192"/>
      <c r="D10" s="192"/>
      <c r="E10" s="192"/>
      <c r="F10" s="192"/>
      <c r="G10" s="192"/>
      <c r="H10" s="192"/>
      <c r="I10" s="192"/>
      <c r="J10" s="192"/>
      <c r="K10" s="192"/>
      <c r="L10" s="992"/>
    </row>
    <row r="11" spans="1:12">
      <c r="A11" s="991" t="s">
        <v>4007</v>
      </c>
      <c r="B11" s="192"/>
      <c r="C11" s="192"/>
      <c r="D11" s="192"/>
      <c r="E11" s="192"/>
      <c r="F11" s="192"/>
      <c r="G11" s="192"/>
      <c r="H11" s="192"/>
      <c r="I11" s="192"/>
      <c r="J11" s="192"/>
      <c r="K11" s="192"/>
      <c r="L11" s="992"/>
    </row>
    <row r="12" spans="1:12">
      <c r="A12" s="991"/>
      <c r="B12" s="192"/>
      <c r="C12" s="192"/>
      <c r="D12" s="192"/>
      <c r="E12" s="192"/>
      <c r="F12" s="192"/>
      <c r="G12" s="192"/>
      <c r="H12" s="192"/>
      <c r="I12" s="192"/>
      <c r="J12" s="192"/>
      <c r="K12" s="192"/>
      <c r="L12" s="992"/>
    </row>
    <row r="13" spans="1:12">
      <c r="A13" s="991"/>
      <c r="B13" s="192"/>
      <c r="C13" s="192"/>
      <c r="D13" s="192"/>
      <c r="E13" s="192"/>
      <c r="F13" s="192"/>
      <c r="G13" s="192"/>
      <c r="H13" s="192"/>
      <c r="I13" s="192"/>
      <c r="J13" s="192"/>
      <c r="K13" s="192"/>
      <c r="L13" s="992"/>
    </row>
    <row r="14" spans="1:12">
      <c r="A14" s="991"/>
      <c r="B14" s="192"/>
      <c r="C14" s="192"/>
      <c r="D14" s="192"/>
      <c r="E14" s="192"/>
      <c r="F14" s="192"/>
      <c r="G14" s="192"/>
      <c r="H14" s="192"/>
      <c r="I14" s="192"/>
      <c r="J14" s="192"/>
      <c r="K14" s="192"/>
      <c r="L14" s="992"/>
    </row>
    <row r="15" spans="1:12">
      <c r="A15" s="991"/>
      <c r="B15" s="192"/>
      <c r="C15" s="192"/>
      <c r="D15" s="192"/>
      <c r="E15" s="192"/>
      <c r="F15" s="192"/>
      <c r="G15" s="192"/>
      <c r="H15" s="192"/>
      <c r="I15" s="192"/>
      <c r="J15" s="192"/>
      <c r="K15" s="192"/>
      <c r="L15" s="992"/>
    </row>
    <row r="16" spans="1:12">
      <c r="A16" s="991"/>
      <c r="B16" s="192"/>
      <c r="C16" s="192"/>
      <c r="D16" s="192"/>
      <c r="E16" s="192"/>
      <c r="F16" s="192"/>
      <c r="G16" s="192"/>
      <c r="H16" s="192"/>
      <c r="I16" s="192"/>
      <c r="J16" s="192"/>
      <c r="K16" s="192"/>
      <c r="L16" s="992"/>
    </row>
    <row r="17" spans="1:12">
      <c r="A17" s="1081" t="s">
        <v>4008</v>
      </c>
      <c r="B17" s="1082"/>
      <c r="C17" s="1082"/>
      <c r="D17" s="1082"/>
      <c r="E17" s="1082"/>
      <c r="F17" s="1082"/>
      <c r="G17" s="1082"/>
      <c r="H17" s="1082"/>
      <c r="I17" s="1082"/>
      <c r="J17" s="1082"/>
      <c r="K17" s="1082"/>
      <c r="L17" s="1083"/>
    </row>
    <row r="18" spans="1:12" ht="21" customHeight="1">
      <c r="A18" s="993" t="s">
        <v>1686</v>
      </c>
      <c r="B18" s="526"/>
      <c r="C18" s="514" t="s">
        <v>4009</v>
      </c>
      <c r="D18" s="429" t="s">
        <v>4010</v>
      </c>
      <c r="E18" s="1075" t="s">
        <v>4011</v>
      </c>
      <c r="F18" s="1027" t="s">
        <v>4012</v>
      </c>
      <c r="G18" s="1027" t="s">
        <v>4012</v>
      </c>
      <c r="H18" s="3725" t="s">
        <v>4013</v>
      </c>
      <c r="I18" s="3746"/>
      <c r="J18" s="1027" t="s">
        <v>4014</v>
      </c>
      <c r="K18" s="1027" t="s">
        <v>4015</v>
      </c>
      <c r="L18" s="1071" t="s">
        <v>2252</v>
      </c>
    </row>
    <row r="19" spans="1:12">
      <c r="A19" s="997" t="s">
        <v>1689</v>
      </c>
      <c r="B19" s="1067" t="s">
        <v>2506</v>
      </c>
      <c r="C19" s="515" t="s">
        <v>4016</v>
      </c>
      <c r="D19" s="247" t="s">
        <v>3496</v>
      </c>
      <c r="E19" s="1067" t="s">
        <v>3496</v>
      </c>
      <c r="F19" s="1008" t="s">
        <v>4017</v>
      </c>
      <c r="G19" s="1008" t="s">
        <v>4017</v>
      </c>
      <c r="H19" s="3727" t="s">
        <v>4018</v>
      </c>
      <c r="I19" s="3747"/>
      <c r="J19" s="1008" t="s">
        <v>4019</v>
      </c>
      <c r="K19" s="1008" t="s">
        <v>4018</v>
      </c>
      <c r="L19" s="998" t="s">
        <v>4020</v>
      </c>
    </row>
    <row r="20" spans="1:12">
      <c r="A20" s="997"/>
      <c r="B20" s="1067"/>
      <c r="C20" s="515"/>
      <c r="D20" s="247" t="s">
        <v>3283</v>
      </c>
      <c r="E20" s="1067" t="s">
        <v>3283</v>
      </c>
      <c r="F20" s="1008" t="s">
        <v>4021</v>
      </c>
      <c r="G20" s="1008" t="s">
        <v>4022</v>
      </c>
      <c r="H20" s="3727" t="s">
        <v>4023</v>
      </c>
      <c r="I20" s="3747"/>
      <c r="J20" s="1008" t="s">
        <v>4024</v>
      </c>
      <c r="K20" s="1008" t="s">
        <v>4023</v>
      </c>
      <c r="L20" s="998"/>
    </row>
    <row r="21" spans="1:12">
      <c r="A21" s="999"/>
      <c r="B21" s="1076" t="s">
        <v>2935</v>
      </c>
      <c r="C21" s="1008" t="s">
        <v>2936</v>
      </c>
      <c r="D21" s="1008" t="s">
        <v>2937</v>
      </c>
      <c r="E21" s="1008" t="s">
        <v>2938</v>
      </c>
      <c r="F21" s="1008" t="s">
        <v>2268</v>
      </c>
      <c r="G21" s="1008" t="s">
        <v>2269</v>
      </c>
      <c r="H21" s="3740" t="s">
        <v>2270</v>
      </c>
      <c r="I21" s="3741"/>
      <c r="J21" s="1008" t="s">
        <v>2271</v>
      </c>
      <c r="K21" s="1008" t="s">
        <v>2272</v>
      </c>
      <c r="L21" s="998" t="s">
        <v>2273</v>
      </c>
    </row>
    <row r="22" spans="1:12">
      <c r="A22" s="1000">
        <v>1</v>
      </c>
      <c r="B22" s="217" t="s">
        <v>2513</v>
      </c>
      <c r="C22" s="1482">
        <v>5818</v>
      </c>
      <c r="D22" s="1483">
        <v>20</v>
      </c>
      <c r="E22" s="1484" t="s">
        <v>5414</v>
      </c>
      <c r="F22" s="1482">
        <v>4363</v>
      </c>
      <c r="G22" s="1482">
        <v>558</v>
      </c>
      <c r="H22" s="2621">
        <v>897</v>
      </c>
      <c r="I22" s="2487"/>
      <c r="J22" s="1077"/>
      <c r="K22" s="1077"/>
      <c r="L22" s="1003"/>
    </row>
    <row r="23" spans="1:12">
      <c r="A23" s="1000">
        <v>2</v>
      </c>
      <c r="B23" s="217" t="s">
        <v>2514</v>
      </c>
      <c r="C23" s="1482">
        <v>5682</v>
      </c>
      <c r="D23" s="1483">
        <v>14</v>
      </c>
      <c r="E23" s="1484" t="s">
        <v>5413</v>
      </c>
      <c r="F23" s="1482">
        <v>4348</v>
      </c>
      <c r="G23" s="1482">
        <v>437</v>
      </c>
      <c r="H23" s="2621">
        <v>897</v>
      </c>
      <c r="I23" s="2487"/>
      <c r="J23" s="1077"/>
      <c r="K23" s="1077"/>
      <c r="L23" s="1005"/>
    </row>
    <row r="24" spans="1:12">
      <c r="A24" s="1000">
        <v>3</v>
      </c>
      <c r="B24" s="217" t="s">
        <v>2515</v>
      </c>
      <c r="C24" s="1482">
        <v>5483</v>
      </c>
      <c r="D24" s="1483">
        <v>21</v>
      </c>
      <c r="E24" s="1484" t="s">
        <v>5903</v>
      </c>
      <c r="F24" s="1482">
        <v>4161</v>
      </c>
      <c r="G24" s="1482">
        <v>425</v>
      </c>
      <c r="H24" s="2621">
        <v>897</v>
      </c>
      <c r="I24" s="2487"/>
      <c r="J24" s="1077"/>
      <c r="K24" s="1077"/>
      <c r="L24" s="1007"/>
    </row>
    <row r="25" spans="1:12">
      <c r="A25" s="1000">
        <v>4</v>
      </c>
      <c r="B25" s="217" t="s">
        <v>4025</v>
      </c>
      <c r="C25" s="1482">
        <f>SUM(C22:C24)</f>
        <v>16983</v>
      </c>
      <c r="D25" s="1485"/>
      <c r="E25" s="1486"/>
      <c r="F25" s="1482">
        <f>SUM(F22:F24)</f>
        <v>12872</v>
      </c>
      <c r="G25" s="1482">
        <f>SUM(G22:G24)</f>
        <v>1420</v>
      </c>
      <c r="H25" s="2485">
        <f>SUM(H22:H24)</f>
        <v>2691</v>
      </c>
      <c r="I25" s="1954"/>
      <c r="J25" s="1077">
        <f>SUM(J22:J24)</f>
        <v>0</v>
      </c>
      <c r="K25" s="1077">
        <f>SUM(K22:K24)</f>
        <v>0</v>
      </c>
      <c r="L25" s="1007"/>
    </row>
    <row r="26" spans="1:12">
      <c r="A26" s="1000">
        <v>5</v>
      </c>
      <c r="B26" s="217" t="s">
        <v>2516</v>
      </c>
      <c r="C26" s="1482">
        <v>5181</v>
      </c>
      <c r="D26" s="1483">
        <v>4</v>
      </c>
      <c r="E26" s="1484" t="s">
        <v>5903</v>
      </c>
      <c r="F26" s="1482">
        <v>3816</v>
      </c>
      <c r="G26" s="1482">
        <v>468</v>
      </c>
      <c r="H26" s="2483">
        <v>897</v>
      </c>
      <c r="I26" s="2484"/>
      <c r="J26" s="1077"/>
      <c r="K26" s="1077"/>
      <c r="L26" s="1007"/>
    </row>
    <row r="27" spans="1:12">
      <c r="A27" s="1000">
        <v>6</v>
      </c>
      <c r="B27" s="217" t="s">
        <v>2517</v>
      </c>
      <c r="C27" s="1482">
        <v>5999</v>
      </c>
      <c r="D27" s="1483">
        <v>22</v>
      </c>
      <c r="E27" s="1484" t="s">
        <v>5903</v>
      </c>
      <c r="F27" s="1482">
        <v>4674</v>
      </c>
      <c r="G27" s="1482">
        <v>392</v>
      </c>
      <c r="H27" s="2483">
        <v>933</v>
      </c>
      <c r="I27" s="2484"/>
      <c r="J27" s="1077"/>
      <c r="K27" s="1077"/>
      <c r="L27" s="1010"/>
    </row>
    <row r="28" spans="1:12">
      <c r="A28" s="1000">
        <v>7</v>
      </c>
      <c r="B28" s="217" t="s">
        <v>2518</v>
      </c>
      <c r="C28" s="1482">
        <v>6953</v>
      </c>
      <c r="D28" s="1483">
        <v>19</v>
      </c>
      <c r="E28" s="1484" t="s">
        <v>6737</v>
      </c>
      <c r="F28" s="1482">
        <v>5779</v>
      </c>
      <c r="G28" s="1482">
        <v>241</v>
      </c>
      <c r="H28" s="2483">
        <v>933</v>
      </c>
      <c r="I28" s="2484"/>
      <c r="J28" s="1077"/>
      <c r="K28" s="1077"/>
      <c r="L28" s="1012"/>
    </row>
    <row r="29" spans="1:12">
      <c r="A29" s="1000">
        <v>8</v>
      </c>
      <c r="B29" s="217" t="s">
        <v>4026</v>
      </c>
      <c r="C29" s="1482">
        <f>SUM(C26:C28)</f>
        <v>18133</v>
      </c>
      <c r="D29" s="1485"/>
      <c r="E29" s="1486"/>
      <c r="F29" s="1482">
        <f>SUM(F26:F28)</f>
        <v>14269</v>
      </c>
      <c r="G29" s="1482">
        <f>SUM(G26:G28)</f>
        <v>1101</v>
      </c>
      <c r="H29" s="2485">
        <f>SUM(H26:H28)</f>
        <v>2763</v>
      </c>
      <c r="I29" s="2488"/>
      <c r="J29" s="1077">
        <f>SUM(J26:J28)</f>
        <v>0</v>
      </c>
      <c r="K29" s="1077">
        <f>SUM(K26:K28)</f>
        <v>0</v>
      </c>
      <c r="L29" s="1005"/>
    </row>
    <row r="30" spans="1:12">
      <c r="A30" s="1000">
        <v>9</v>
      </c>
      <c r="B30" s="217" t="s">
        <v>2519</v>
      </c>
      <c r="C30" s="1482">
        <v>6812</v>
      </c>
      <c r="D30" s="1483">
        <v>30</v>
      </c>
      <c r="E30" s="1484" t="s">
        <v>5413</v>
      </c>
      <c r="F30" s="1482">
        <v>5598</v>
      </c>
      <c r="G30" s="1482">
        <v>281</v>
      </c>
      <c r="H30" s="2483">
        <v>933</v>
      </c>
      <c r="I30" s="2484"/>
      <c r="J30" s="1077"/>
      <c r="K30" s="1077"/>
      <c r="L30" s="1007"/>
    </row>
    <row r="31" spans="1:12">
      <c r="A31" s="1000">
        <v>10</v>
      </c>
      <c r="B31" s="217" t="s">
        <v>2520</v>
      </c>
      <c r="C31" s="1482">
        <v>6768</v>
      </c>
      <c r="D31" s="1483">
        <v>1</v>
      </c>
      <c r="E31" s="1484" t="s">
        <v>6737</v>
      </c>
      <c r="F31" s="1482">
        <v>5563</v>
      </c>
      <c r="G31" s="1482">
        <v>272</v>
      </c>
      <c r="H31" s="2483">
        <v>933</v>
      </c>
      <c r="I31" s="2484"/>
      <c r="J31" s="1077"/>
      <c r="K31" s="1077"/>
      <c r="L31" s="1007"/>
    </row>
    <row r="32" spans="1:12">
      <c r="A32" s="1000">
        <v>11</v>
      </c>
      <c r="B32" s="217" t="s">
        <v>1161</v>
      </c>
      <c r="C32" s="1482">
        <v>5903</v>
      </c>
      <c r="D32" s="1483">
        <v>6</v>
      </c>
      <c r="E32" s="1484" t="s">
        <v>5413</v>
      </c>
      <c r="F32" s="1482">
        <v>4772</v>
      </c>
      <c r="G32" s="1482">
        <v>198</v>
      </c>
      <c r="H32" s="2483">
        <v>933</v>
      </c>
      <c r="I32" s="2484"/>
      <c r="J32" s="1077"/>
      <c r="K32" s="1077"/>
      <c r="L32" s="1007"/>
    </row>
    <row r="33" spans="1:12">
      <c r="A33" s="1000">
        <v>12</v>
      </c>
      <c r="B33" s="217" t="s">
        <v>4027</v>
      </c>
      <c r="C33" s="1482">
        <f>SUM(C30:C32)</f>
        <v>19483</v>
      </c>
      <c r="D33" s="1485"/>
      <c r="E33" s="1486"/>
      <c r="F33" s="1482">
        <f>SUM(F30:F32)</f>
        <v>15933</v>
      </c>
      <c r="G33" s="1482">
        <f>SUM(G30:G32)</f>
        <v>751</v>
      </c>
      <c r="H33" s="2485">
        <f>SUM(H30:H32)</f>
        <v>2799</v>
      </c>
      <c r="I33" s="1954"/>
      <c r="J33" s="1077">
        <f>SUM(J30:J32)</f>
        <v>0</v>
      </c>
      <c r="K33" s="1077">
        <f>SUM(K30:K32)</f>
        <v>0</v>
      </c>
      <c r="L33" s="1007"/>
    </row>
    <row r="34" spans="1:12">
      <c r="A34" s="1000">
        <v>13</v>
      </c>
      <c r="B34" s="217" t="s">
        <v>1162</v>
      </c>
      <c r="C34" s="1482">
        <v>5243</v>
      </c>
      <c r="D34" s="1483">
        <v>1</v>
      </c>
      <c r="E34" s="1484" t="s">
        <v>6658</v>
      </c>
      <c r="F34" s="1482">
        <v>4095</v>
      </c>
      <c r="G34" s="1482">
        <v>215</v>
      </c>
      <c r="H34" s="2483">
        <v>933</v>
      </c>
      <c r="I34" s="2484"/>
      <c r="J34" s="1077"/>
      <c r="K34" s="1077"/>
      <c r="L34" s="1007"/>
    </row>
    <row r="35" spans="1:12">
      <c r="A35" s="1000">
        <v>14</v>
      </c>
      <c r="B35" s="217" t="s">
        <v>1163</v>
      </c>
      <c r="C35" s="1482">
        <v>5318</v>
      </c>
      <c r="D35" s="1483">
        <v>26</v>
      </c>
      <c r="E35" s="1484" t="s">
        <v>5905</v>
      </c>
      <c r="F35" s="1482">
        <v>4178</v>
      </c>
      <c r="G35" s="1482">
        <v>243</v>
      </c>
      <c r="H35" s="2483">
        <v>897</v>
      </c>
      <c r="I35" s="2484"/>
      <c r="J35" s="1077"/>
      <c r="K35" s="1077"/>
      <c r="L35" s="1007"/>
    </row>
    <row r="36" spans="1:12">
      <c r="A36" s="1000">
        <v>15</v>
      </c>
      <c r="B36" s="217" t="s">
        <v>4028</v>
      </c>
      <c r="C36" s="1482">
        <v>5974</v>
      </c>
      <c r="D36" s="1483">
        <v>6</v>
      </c>
      <c r="E36" s="1484" t="s">
        <v>5905</v>
      </c>
      <c r="F36" s="1482">
        <v>4734</v>
      </c>
      <c r="G36" s="1482">
        <v>343</v>
      </c>
      <c r="H36" s="2483">
        <v>897</v>
      </c>
      <c r="I36" s="2484"/>
      <c r="J36" s="1077"/>
      <c r="K36" s="1077"/>
      <c r="L36" s="1007"/>
    </row>
    <row r="37" spans="1:12">
      <c r="A37" s="1000">
        <v>16</v>
      </c>
      <c r="B37" s="217" t="s">
        <v>4029</v>
      </c>
      <c r="C37" s="1482">
        <f>SUM(C34:C36)</f>
        <v>16535</v>
      </c>
      <c r="D37" s="1485"/>
      <c r="E37" s="1486"/>
      <c r="F37" s="1482">
        <f>SUM(F34:F36)</f>
        <v>13007</v>
      </c>
      <c r="G37" s="1482">
        <f>SUM(G34:G36)</f>
        <v>801</v>
      </c>
      <c r="H37" s="2485">
        <f>SUM(H34:H36)</f>
        <v>2727</v>
      </c>
      <c r="I37" s="1954"/>
      <c r="J37" s="1077">
        <f>SUM(J34:J36)</f>
        <v>0</v>
      </c>
      <c r="K37" s="1077">
        <f>SUM(K34:K36)</f>
        <v>0</v>
      </c>
      <c r="L37" s="1007"/>
    </row>
    <row r="38" spans="1:12" ht="15.75" customHeight="1">
      <c r="A38" s="1013">
        <v>17</v>
      </c>
      <c r="B38" s="87" t="s">
        <v>4030</v>
      </c>
      <c r="C38" s="1086"/>
      <c r="D38" s="1079"/>
      <c r="E38" s="1014"/>
      <c r="F38" s="1086"/>
      <c r="G38" s="1086"/>
      <c r="H38" s="2622"/>
      <c r="I38" s="2480"/>
      <c r="J38" s="1086"/>
      <c r="K38" s="1086"/>
      <c r="L38" s="1087"/>
    </row>
    <row r="39" spans="1:12" ht="15.75" customHeight="1">
      <c r="A39" s="1088"/>
      <c r="B39" s="76" t="s">
        <v>4031</v>
      </c>
      <c r="C39" s="1481">
        <f>C25+C29+C33+C37</f>
        <v>71134</v>
      </c>
      <c r="D39" s="1090"/>
      <c r="E39" s="1091"/>
      <c r="F39" s="1481">
        <f>F25+F29+F33+F37</f>
        <v>56081</v>
      </c>
      <c r="G39" s="1481">
        <f>G25+G29+G33+G37</f>
        <v>4073</v>
      </c>
      <c r="H39" s="2623">
        <f>H25+H29+H33+H37</f>
        <v>10980</v>
      </c>
      <c r="I39" s="2486"/>
      <c r="J39" s="1089">
        <f>J25+J29+J33+J37</f>
        <v>0</v>
      </c>
      <c r="K39" s="1089">
        <f>K25+K29+K33+K37</f>
        <v>0</v>
      </c>
      <c r="L39" s="1012"/>
    </row>
    <row r="40" spans="1:12" ht="15.75" customHeight="1">
      <c r="A40" s="1013"/>
      <c r="B40" s="87"/>
      <c r="C40" s="1086"/>
      <c r="D40" s="1079"/>
      <c r="E40" s="1014"/>
      <c r="F40" s="1015"/>
      <c r="G40" s="1015"/>
      <c r="H40" s="2479"/>
      <c r="I40" s="2480"/>
      <c r="J40" s="1016"/>
      <c r="K40" s="1016"/>
      <c r="L40" s="1087"/>
    </row>
    <row r="41" spans="1:12" ht="15.75" customHeight="1">
      <c r="A41" s="1094"/>
      <c r="B41" s="13"/>
      <c r="C41" s="1095"/>
      <c r="D41" s="231"/>
      <c r="E41" s="1096"/>
      <c r="F41" s="1097"/>
      <c r="G41" s="1097"/>
      <c r="H41" s="2477"/>
      <c r="I41" s="2478"/>
      <c r="J41" s="1098"/>
      <c r="K41" s="1098"/>
      <c r="L41" s="1099"/>
    </row>
    <row r="42" spans="1:12" ht="15.75" customHeight="1" thickBot="1">
      <c r="A42" s="1100"/>
      <c r="B42" s="1080"/>
      <c r="C42" s="1101"/>
      <c r="D42" s="1080"/>
      <c r="E42" s="1102"/>
      <c r="F42" s="1103"/>
      <c r="G42" s="1103"/>
      <c r="H42" s="2481"/>
      <c r="I42" s="2482"/>
      <c r="J42" s="1103"/>
      <c r="K42" s="1103"/>
      <c r="L42" s="1104"/>
    </row>
    <row r="43" spans="1:12" ht="15.75" thickTop="1">
      <c r="A43" s="13"/>
      <c r="B43" s="13"/>
      <c r="C43" s="13"/>
      <c r="D43" s="13"/>
      <c r="E43" s="13"/>
      <c r="F43" s="13"/>
      <c r="G43" s="13"/>
      <c r="H43" s="13"/>
      <c r="I43" s="260"/>
      <c r="J43" s="260"/>
      <c r="K43" s="260"/>
      <c r="L43" s="260"/>
    </row>
    <row r="44" spans="1:12">
      <c r="A44" s="13" t="s">
        <v>4500</v>
      </c>
      <c r="B44" s="13"/>
      <c r="C44" s="13"/>
      <c r="D44" s="13"/>
      <c r="E44" s="13"/>
      <c r="F44" s="13"/>
      <c r="G44" s="13"/>
      <c r="H44" s="13"/>
      <c r="I44" s="13"/>
      <c r="J44" s="13"/>
      <c r="K44" s="13"/>
      <c r="L44" s="13"/>
    </row>
    <row r="45" spans="1:12">
      <c r="A45" s="16" t="s">
        <v>4032</v>
      </c>
      <c r="B45" s="16"/>
      <c r="C45" s="16"/>
      <c r="D45" s="16"/>
      <c r="E45" s="16"/>
      <c r="F45" s="16"/>
      <c r="G45" s="16"/>
      <c r="H45" s="16"/>
      <c r="I45" s="16"/>
      <c r="J45" s="16"/>
      <c r="K45" s="16"/>
      <c r="L45" s="16"/>
    </row>
    <row r="125" spans="1:5" ht="15.75" thickBot="1"/>
    <row r="126" spans="1:5">
      <c r="A126" s="2398"/>
      <c r="B126" s="2316"/>
      <c r="C126" s="2316"/>
      <c r="D126" s="2316"/>
      <c r="E126" s="2401"/>
    </row>
    <row r="127" spans="1:5">
      <c r="A127" s="2450"/>
      <c r="E127" s="2683"/>
    </row>
    <row r="128" spans="1:5">
      <c r="A128" s="2450"/>
      <c r="E128" s="2683"/>
    </row>
    <row r="129" spans="1:6">
      <c r="A129" s="2450"/>
      <c r="E129" s="2683"/>
    </row>
    <row r="130" spans="1:6">
      <c r="A130" s="2450"/>
      <c r="E130" s="2683"/>
    </row>
    <row r="131" spans="1:6">
      <c r="A131" s="2450"/>
      <c r="E131" s="2683"/>
    </row>
    <row r="132" spans="1:6">
      <c r="A132" s="2450"/>
      <c r="C132" s="1184"/>
      <c r="D132" s="1184"/>
      <c r="E132" s="2683"/>
    </row>
    <row r="133" spans="1:6">
      <c r="A133" s="2450"/>
      <c r="C133" s="2842"/>
      <c r="D133" s="2842"/>
      <c r="E133" s="2683"/>
    </row>
    <row r="134" spans="1:6">
      <c r="A134" s="2450"/>
      <c r="C134" s="2842"/>
      <c r="D134" s="2842"/>
      <c r="E134" s="2683"/>
    </row>
    <row r="135" spans="1:6">
      <c r="A135" s="2450"/>
      <c r="C135" s="2842"/>
      <c r="D135" s="2842"/>
      <c r="E135" s="2683"/>
    </row>
    <row r="136" spans="1:6">
      <c r="A136" s="2450"/>
      <c r="C136" s="2842"/>
      <c r="D136" s="2842"/>
      <c r="E136" s="2683"/>
      <c r="F136" s="2683"/>
    </row>
    <row r="137" spans="1:6">
      <c r="A137" s="2450"/>
      <c r="C137" s="2842"/>
      <c r="D137" s="2842"/>
      <c r="E137" s="2683"/>
      <c r="F137" s="2683"/>
    </row>
    <row r="138" spans="1:6">
      <c r="A138" s="2450"/>
      <c r="C138" s="2842"/>
      <c r="D138" s="2842"/>
      <c r="E138" s="2683"/>
      <c r="F138" s="2683"/>
    </row>
    <row r="139" spans="1:6">
      <c r="A139" s="2450"/>
      <c r="C139" s="2842"/>
      <c r="D139" s="2842"/>
      <c r="E139" s="2683"/>
      <c r="F139" s="2683"/>
    </row>
    <row r="140" spans="1:6">
      <c r="A140" s="2450"/>
      <c r="C140" s="2842"/>
      <c r="D140" s="2842"/>
      <c r="E140" s="2683"/>
      <c r="F140" s="2683"/>
    </row>
    <row r="141" spans="1:6">
      <c r="A141" s="2450"/>
      <c r="C141" s="2842"/>
      <c r="D141" s="2842"/>
      <c r="E141" s="2683"/>
      <c r="F141" s="2683"/>
    </row>
    <row r="142" spans="1:6">
      <c r="A142" s="2450"/>
      <c r="C142" s="2842"/>
      <c r="D142" s="2842"/>
      <c r="E142" s="2683"/>
      <c r="F142" s="2683"/>
    </row>
    <row r="143" spans="1:6">
      <c r="A143" s="2450"/>
      <c r="C143" s="2842"/>
      <c r="D143" s="2842"/>
      <c r="E143" s="2683"/>
      <c r="F143" s="2683"/>
    </row>
    <row r="144" spans="1:6">
      <c r="A144" s="2450"/>
      <c r="C144" s="2842"/>
      <c r="D144" s="2842"/>
      <c r="E144" s="2683"/>
      <c r="F144" s="2683"/>
    </row>
    <row r="145" spans="1:6">
      <c r="A145" s="2450"/>
      <c r="C145" s="2842"/>
      <c r="D145" s="2842"/>
      <c r="E145" s="2683"/>
      <c r="F145" s="2683"/>
    </row>
    <row r="146" spans="1:6">
      <c r="A146" s="2450"/>
      <c r="C146" s="2842"/>
      <c r="D146" s="2842"/>
      <c r="E146" s="2683"/>
      <c r="F146" s="2683"/>
    </row>
    <row r="147" spans="1:6">
      <c r="A147" s="2450"/>
      <c r="C147" s="2842"/>
      <c r="D147" s="2842"/>
      <c r="E147" s="2683"/>
      <c r="F147" s="2683"/>
    </row>
    <row r="148" spans="1:6">
      <c r="A148" s="2450"/>
      <c r="C148" s="2842"/>
      <c r="D148" s="2842"/>
      <c r="E148" s="2683"/>
      <c r="F148" s="2683"/>
    </row>
    <row r="149" spans="1:6">
      <c r="A149" s="2450"/>
      <c r="C149" s="2842"/>
      <c r="D149" s="2842"/>
      <c r="E149" s="2683"/>
      <c r="F149" s="2683"/>
    </row>
    <row r="150" spans="1:6">
      <c r="A150" s="2450"/>
      <c r="C150" s="2842"/>
      <c r="D150" s="2842"/>
      <c r="E150" s="2683"/>
      <c r="F150" s="2683"/>
    </row>
    <row r="151" spans="1:6">
      <c r="A151" s="2450"/>
      <c r="C151" s="2842"/>
      <c r="D151" s="2842"/>
      <c r="E151" s="2683"/>
      <c r="F151" s="2683"/>
    </row>
    <row r="152" spans="1:6">
      <c r="A152" s="2450"/>
      <c r="C152" s="2842"/>
      <c r="D152" s="2842"/>
      <c r="E152" s="2683"/>
      <c r="F152" s="2683"/>
    </row>
    <row r="153" spans="1:6">
      <c r="A153" s="2450"/>
      <c r="C153" s="2842"/>
      <c r="D153" s="2842"/>
      <c r="E153" s="2683"/>
      <c r="F153" s="2683"/>
    </row>
    <row r="154" spans="1:6">
      <c r="A154" s="2450"/>
      <c r="C154" s="2842"/>
      <c r="D154" s="2842"/>
      <c r="E154" s="2683"/>
      <c r="F154" s="2683"/>
    </row>
    <row r="155" spans="1:6">
      <c r="A155" s="2450"/>
      <c r="C155" s="2842"/>
      <c r="D155" s="2842"/>
      <c r="E155" s="2683"/>
      <c r="F155" s="2683"/>
    </row>
    <row r="156" spans="1:6">
      <c r="A156" s="2450"/>
      <c r="C156" s="2842"/>
      <c r="D156" s="2842"/>
      <c r="E156" s="2683"/>
      <c r="F156" s="2683"/>
    </row>
    <row r="157" spans="1:6">
      <c r="A157" s="2450"/>
      <c r="C157" s="2842"/>
      <c r="D157" s="2842"/>
      <c r="E157" s="2683"/>
      <c r="F157" s="2683"/>
    </row>
    <row r="158" spans="1:6">
      <c r="A158" s="2450"/>
      <c r="C158" s="2842"/>
      <c r="D158" s="2842"/>
      <c r="E158" s="2683"/>
      <c r="F158" s="2683"/>
    </row>
    <row r="159" spans="1:6">
      <c r="A159" s="2450"/>
      <c r="C159" s="2842"/>
      <c r="D159" s="2842"/>
      <c r="E159" s="2683"/>
      <c r="F159" s="2683"/>
    </row>
    <row r="160" spans="1:6">
      <c r="A160" s="2450"/>
      <c r="C160" s="2842"/>
      <c r="D160" s="2842"/>
      <c r="E160" s="2683"/>
      <c r="F160" s="2683"/>
    </row>
    <row r="161" spans="1:6">
      <c r="A161" s="2450"/>
      <c r="C161" s="2842"/>
      <c r="D161" s="2842"/>
      <c r="E161" s="2683"/>
      <c r="F161" s="2683"/>
    </row>
    <row r="162" spans="1:6">
      <c r="A162" s="2450"/>
      <c r="C162" s="2842"/>
      <c r="D162" s="2842"/>
      <c r="E162" s="2683"/>
      <c r="F162" s="2683"/>
    </row>
    <row r="163" spans="1:6">
      <c r="A163" s="2450"/>
      <c r="C163" s="2842"/>
      <c r="D163" s="2842"/>
      <c r="E163" s="2683"/>
      <c r="F163" s="2683"/>
    </row>
    <row r="164" spans="1:6">
      <c r="A164" s="2450"/>
      <c r="C164" s="2842"/>
      <c r="D164" s="2842"/>
      <c r="E164" s="2683"/>
      <c r="F164" s="2683"/>
    </row>
    <row r="165" spans="1:6">
      <c r="A165" s="2450"/>
      <c r="C165" s="2842"/>
      <c r="D165" s="2842"/>
      <c r="E165" s="2683"/>
      <c r="F165" s="2683"/>
    </row>
    <row r="166" spans="1:6">
      <c r="A166" s="2450"/>
      <c r="C166" s="2842"/>
      <c r="D166" s="2842"/>
      <c r="E166" s="2683"/>
      <c r="F166" s="2683"/>
    </row>
    <row r="167" spans="1:6">
      <c r="A167" s="2450"/>
      <c r="C167" s="2842"/>
      <c r="D167" s="2842"/>
      <c r="E167" s="2683"/>
      <c r="F167" s="2683"/>
    </row>
    <row r="168" spans="1:6">
      <c r="A168" s="2450"/>
      <c r="C168" s="2842"/>
      <c r="D168" s="2842"/>
      <c r="E168" s="2683"/>
      <c r="F168" s="2683"/>
    </row>
    <row r="169" spans="1:6">
      <c r="A169" s="2450"/>
      <c r="C169" s="2842"/>
      <c r="D169" s="2842"/>
      <c r="E169" s="2683"/>
      <c r="F169" s="2683"/>
    </row>
    <row r="170" spans="1:6">
      <c r="A170" s="2450"/>
      <c r="C170" s="2842"/>
      <c r="D170" s="2842"/>
      <c r="E170" s="2683"/>
      <c r="F170" s="2683"/>
    </row>
    <row r="171" spans="1:6">
      <c r="A171" s="2450"/>
      <c r="C171" s="2842"/>
      <c r="D171" s="2842"/>
      <c r="E171" s="2683"/>
      <c r="F171" s="2683"/>
    </row>
    <row r="172" spans="1:6">
      <c r="A172" s="2450"/>
      <c r="C172" s="2842"/>
      <c r="D172" s="2842"/>
      <c r="E172" s="2683"/>
      <c r="F172" s="2683"/>
    </row>
    <row r="173" spans="1:6">
      <c r="A173" s="2450"/>
      <c r="C173" s="2842"/>
      <c r="D173" s="2842"/>
      <c r="E173" s="2683"/>
      <c r="F173" s="2683"/>
    </row>
    <row r="174" spans="1:6">
      <c r="A174" s="2450"/>
      <c r="C174" s="2842"/>
      <c r="D174" s="2842"/>
      <c r="E174" s="2683"/>
      <c r="F174" s="2683"/>
    </row>
    <row r="175" spans="1:6">
      <c r="A175" s="2450"/>
      <c r="C175" s="2842"/>
      <c r="D175" s="2842"/>
      <c r="E175" s="2683"/>
      <c r="F175" s="2683"/>
    </row>
    <row r="176" spans="1:6">
      <c r="A176" s="2450"/>
      <c r="C176" s="2842"/>
      <c r="D176" s="2842"/>
      <c r="E176" s="2683"/>
      <c r="F176" s="2683"/>
    </row>
    <row r="177" spans="1:6">
      <c r="A177" s="2450"/>
      <c r="C177" s="2842"/>
      <c r="D177" s="2842"/>
      <c r="E177" s="2683"/>
      <c r="F177" s="2683"/>
    </row>
    <row r="178" spans="1:6">
      <c r="A178" s="2450"/>
      <c r="C178" s="2842"/>
      <c r="D178" s="2842"/>
      <c r="E178" s="2683"/>
      <c r="F178" s="2683"/>
    </row>
    <row r="179" spans="1:6">
      <c r="A179" s="2450"/>
      <c r="C179" s="1923"/>
      <c r="D179" s="1923"/>
      <c r="E179" s="2683"/>
      <c r="F179" s="2683"/>
    </row>
    <row r="180" spans="1:6">
      <c r="A180" s="2450"/>
      <c r="E180" s="2683"/>
      <c r="F180" s="2683"/>
    </row>
    <row r="181" spans="1:6" ht="15.75" thickBot="1">
      <c r="A181" s="2684"/>
      <c r="B181" s="2701"/>
      <c r="C181" s="2701"/>
      <c r="D181" s="2701"/>
      <c r="E181" s="2686"/>
      <c r="F181" s="2683"/>
    </row>
    <row r="182" spans="1:6">
      <c r="A182" s="2682"/>
      <c r="F182" s="2683"/>
    </row>
    <row r="183" spans="1:6">
      <c r="A183" s="2682"/>
      <c r="F183" s="2683"/>
    </row>
    <row r="184" spans="1:6">
      <c r="A184" s="2682"/>
      <c r="F184" s="2683"/>
    </row>
    <row r="185" spans="1:6">
      <c r="A185" s="2682"/>
      <c r="F185" s="2683"/>
    </row>
    <row r="186" spans="1:6">
      <c r="A186" s="2682"/>
      <c r="F186" s="2683"/>
    </row>
    <row r="187" spans="1:6">
      <c r="A187" s="2682"/>
      <c r="F187" s="2683"/>
    </row>
    <row r="188" spans="1:6">
      <c r="A188" s="2682"/>
      <c r="F188" s="2683"/>
    </row>
    <row r="189" spans="1:6">
      <c r="A189" s="2682"/>
      <c r="F189" s="2683"/>
    </row>
    <row r="190" spans="1:6">
      <c r="A190" s="2682"/>
      <c r="F190" s="2683"/>
    </row>
    <row r="191" spans="1:6">
      <c r="A191" s="2682"/>
      <c r="F191" s="2683"/>
    </row>
    <row r="192" spans="1:6">
      <c r="A192" s="2682"/>
      <c r="F192" s="2683"/>
    </row>
    <row r="193" spans="1:6">
      <c r="A193" s="2682"/>
      <c r="F193" s="2683"/>
    </row>
    <row r="194" spans="1:6">
      <c r="A194" s="2682"/>
      <c r="F194" s="2683"/>
    </row>
    <row r="195" spans="1:6">
      <c r="A195" s="2682"/>
      <c r="F195" s="2683"/>
    </row>
    <row r="196" spans="1:6">
      <c r="A196" s="2682"/>
      <c r="F196" s="2683"/>
    </row>
    <row r="197" spans="1:6">
      <c r="A197" s="2682"/>
      <c r="F197" s="2683"/>
    </row>
    <row r="198" spans="1:6">
      <c r="A198" s="2682"/>
      <c r="F198" s="2683"/>
    </row>
    <row r="199" spans="1:6">
      <c r="A199" s="2682"/>
      <c r="F199" s="2683"/>
    </row>
    <row r="200" spans="1:6" ht="15.75" thickBot="1">
      <c r="A200" s="2684"/>
      <c r="B200" s="2701"/>
      <c r="C200" s="2701"/>
      <c r="D200" s="2701"/>
      <c r="E200" s="2701"/>
      <c r="F200" s="2686"/>
    </row>
  </sheetData>
  <mergeCells count="10">
    <mergeCell ref="H21:I21"/>
    <mergeCell ref="I2:J2"/>
    <mergeCell ref="K2:L2"/>
    <mergeCell ref="I3:J3"/>
    <mergeCell ref="K3:L3"/>
    <mergeCell ref="H18:I18"/>
    <mergeCell ref="H19:I19"/>
    <mergeCell ref="H20:I20"/>
    <mergeCell ref="I4:J4"/>
    <mergeCell ref="K4:L4"/>
  </mergeCells>
  <pageMargins left="0.7" right="0.7" top="0.75" bottom="0.75" header="0.3" footer="0.3"/>
  <pageSetup scale="58" orientation="portrait" r:id="rId1"/>
  <customProperties>
    <customPr name="_pios_id" r:id="rId2"/>
  </customPropertie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theme="0" tint="-0.34998626667073579"/>
  </sheetPr>
  <dimension ref="A1:W46"/>
  <sheetViews>
    <sheetView zoomScale="50" zoomScaleNormal="50" workbookViewId="0"/>
  </sheetViews>
  <sheetFormatPr defaultRowHeight="15"/>
  <cols>
    <col min="1" max="1" width="4" customWidth="1"/>
    <col min="2" max="2" width="16" customWidth="1"/>
    <col min="3" max="3" width="12" customWidth="1"/>
    <col min="4" max="5" width="7" customWidth="1"/>
    <col min="6" max="7" width="12" customWidth="1"/>
    <col min="8" max="9" width="8" customWidth="1"/>
    <col min="10" max="10" width="12" customWidth="1"/>
    <col min="11" max="11" width="14.5546875" customWidth="1"/>
    <col min="12" max="12" width="8" customWidth="1"/>
    <col min="14" max="14" width="13" customWidth="1"/>
    <col min="17" max="17" width="11" customWidth="1"/>
    <col min="19" max="19" width="12" customWidth="1"/>
    <col min="20" max="20" width="13.6640625" customWidth="1"/>
    <col min="22" max="22" width="14.6640625" customWidth="1"/>
    <col min="23" max="23" width="15.5546875" customWidth="1"/>
  </cols>
  <sheetData>
    <row r="1" spans="1:23" ht="15.75" thickBot="1">
      <c r="N1" s="1890" t="s">
        <v>5001</v>
      </c>
      <c r="O1" s="246"/>
      <c r="P1" s="3758" t="s">
        <v>4999</v>
      </c>
      <c r="Q1" s="3759"/>
      <c r="S1" s="3758" t="s">
        <v>4997</v>
      </c>
      <c r="T1" s="3759"/>
      <c r="U1" s="661"/>
      <c r="V1" s="3758" t="s">
        <v>5000</v>
      </c>
      <c r="W1" s="3759"/>
    </row>
    <row r="2" spans="1:23" ht="16.5" thickTop="1" thickBot="1">
      <c r="A2" s="978" t="s">
        <v>3199</v>
      </c>
      <c r="B2" s="980"/>
      <c r="C2" s="980"/>
      <c r="D2" s="980"/>
      <c r="E2" s="979"/>
      <c r="F2" s="980" t="s">
        <v>3200</v>
      </c>
      <c r="G2" s="980"/>
      <c r="H2" s="980"/>
      <c r="I2" s="3742" t="s">
        <v>1759</v>
      </c>
      <c r="J2" s="3743"/>
      <c r="K2" s="3742" t="s">
        <v>3973</v>
      </c>
      <c r="L2" s="3744"/>
      <c r="N2" s="1465"/>
      <c r="O2" s="1465"/>
      <c r="P2" s="1897" t="s">
        <v>2930</v>
      </c>
      <c r="Q2" s="1909" t="s">
        <v>4998</v>
      </c>
      <c r="S2" s="1909" t="s">
        <v>2930</v>
      </c>
      <c r="T2" s="1896" t="s">
        <v>4998</v>
      </c>
      <c r="V2" s="1909" t="s">
        <v>2930</v>
      </c>
      <c r="W2" s="1896" t="s">
        <v>4998</v>
      </c>
    </row>
    <row r="3" spans="1:23">
      <c r="A3" s="984" t="str">
        <f>'Data Sheet'!$C$25</f>
        <v xml:space="preserve">Niagara Mohawk Power Corporation </v>
      </c>
      <c r="B3" s="13"/>
      <c r="C3" s="13"/>
      <c r="D3" s="13"/>
      <c r="E3" s="80"/>
      <c r="F3" s="13" t="s">
        <v>3201</v>
      </c>
      <c r="G3" s="13"/>
      <c r="H3" s="13"/>
      <c r="I3" s="3637" t="s">
        <v>3219</v>
      </c>
      <c r="J3" s="3585"/>
      <c r="K3" s="3637"/>
      <c r="L3" s="3745"/>
    </row>
    <row r="4" spans="1:23">
      <c r="A4" s="986" t="s">
        <v>3202</v>
      </c>
      <c r="B4" s="13"/>
      <c r="C4" s="13"/>
      <c r="D4" s="13"/>
      <c r="E4" s="80"/>
      <c r="F4" s="13" t="s">
        <v>3203</v>
      </c>
      <c r="G4" s="13"/>
      <c r="H4" s="13"/>
      <c r="I4" s="3720" t="str">
        <f>'Data Sheet'!$C$40</f>
        <v>April 30, 2025</v>
      </c>
      <c r="J4" s="3748"/>
      <c r="K4" s="3720" t="str">
        <f>'Data Sheet'!$C$38</f>
        <v>December 31, 2024</v>
      </c>
      <c r="L4" s="3749" t="str">
        <f>'Data Sheet'!$C$40</f>
        <v>April 30, 2025</v>
      </c>
      <c r="N4" s="1925">
        <f>SUM(N5:N5000)</f>
        <v>0</v>
      </c>
      <c r="Q4" s="1925">
        <f>SUM(Q5:Q5000)</f>
        <v>0</v>
      </c>
      <c r="T4" s="1925">
        <f>SUM(T5:T5000)</f>
        <v>0</v>
      </c>
      <c r="W4" s="1925">
        <f>SUM(W5:W5000)</f>
        <v>0</v>
      </c>
    </row>
    <row r="5" spans="1:23">
      <c r="A5" s="988" t="s">
        <v>4033</v>
      </c>
      <c r="B5" s="1072"/>
      <c r="C5" s="1072"/>
      <c r="D5" s="1072"/>
      <c r="E5" s="190"/>
      <c r="F5" s="190"/>
      <c r="G5" s="190"/>
      <c r="H5" s="190"/>
      <c r="I5" s="190"/>
      <c r="J5" s="190"/>
      <c r="K5" s="190"/>
      <c r="L5" s="989"/>
    </row>
    <row r="6" spans="1:23">
      <c r="A6" s="991" t="s">
        <v>4034</v>
      </c>
      <c r="B6" s="192"/>
      <c r="C6" s="192"/>
      <c r="D6" s="192"/>
      <c r="E6" s="192"/>
      <c r="F6" s="13"/>
      <c r="G6" s="13"/>
      <c r="H6" s="13"/>
      <c r="I6" s="13"/>
      <c r="J6" s="13"/>
      <c r="K6" s="87"/>
      <c r="L6" s="985"/>
    </row>
    <row r="7" spans="1:23">
      <c r="A7" s="991" t="s">
        <v>4003</v>
      </c>
      <c r="B7" s="192"/>
      <c r="C7" s="192"/>
      <c r="D7" s="192"/>
      <c r="E7" s="192"/>
      <c r="F7" s="13"/>
      <c r="G7" s="13"/>
      <c r="H7" s="13"/>
      <c r="I7" s="13"/>
      <c r="J7" s="13"/>
      <c r="K7" s="13"/>
      <c r="L7" s="985"/>
    </row>
    <row r="8" spans="1:23">
      <c r="A8" s="991" t="s">
        <v>4004</v>
      </c>
      <c r="B8" s="192"/>
      <c r="C8" s="192"/>
      <c r="D8" s="192"/>
      <c r="E8" s="192"/>
      <c r="F8" s="192"/>
      <c r="G8" s="192"/>
      <c r="H8" s="192"/>
      <c r="I8" s="192"/>
      <c r="J8" s="192"/>
      <c r="K8" s="192"/>
      <c r="L8" s="992"/>
    </row>
    <row r="9" spans="1:23">
      <c r="A9" s="991" t="s">
        <v>4035</v>
      </c>
      <c r="B9" s="192"/>
      <c r="C9" s="192"/>
      <c r="D9" s="192"/>
      <c r="E9" s="192"/>
      <c r="F9" s="192"/>
      <c r="G9" s="192"/>
      <c r="H9" s="192"/>
      <c r="I9" s="192"/>
      <c r="J9" s="192"/>
      <c r="K9" s="192"/>
      <c r="L9" s="992"/>
    </row>
    <row r="10" spans="1:23">
      <c r="A10" s="991" t="s">
        <v>4036</v>
      </c>
      <c r="B10" s="192"/>
      <c r="C10" s="192"/>
      <c r="D10" s="192"/>
      <c r="E10" s="192"/>
      <c r="F10" s="192"/>
      <c r="G10" s="192"/>
      <c r="H10" s="192"/>
      <c r="I10" s="192"/>
      <c r="J10" s="192"/>
      <c r="K10" s="192"/>
      <c r="L10" s="992"/>
    </row>
    <row r="11" spans="1:23">
      <c r="A11" s="991" t="s">
        <v>4037</v>
      </c>
      <c r="B11" s="192"/>
      <c r="C11" s="192"/>
      <c r="D11" s="192"/>
      <c r="E11" s="192"/>
      <c r="F11" s="192"/>
      <c r="G11" s="192"/>
      <c r="H11" s="192"/>
      <c r="I11" s="192"/>
      <c r="J11" s="192"/>
      <c r="K11" s="192"/>
      <c r="L11" s="992"/>
    </row>
    <row r="12" spans="1:23">
      <c r="A12" s="991" t="s">
        <v>4038</v>
      </c>
      <c r="B12" s="192"/>
      <c r="C12" s="192"/>
      <c r="D12" s="192"/>
      <c r="E12" s="192"/>
      <c r="F12" s="192"/>
      <c r="G12" s="192"/>
      <c r="H12" s="192"/>
      <c r="I12" s="192"/>
      <c r="J12" s="192"/>
      <c r="K12" s="192"/>
      <c r="L12" s="992"/>
    </row>
    <row r="13" spans="1:23">
      <c r="A13" s="991"/>
      <c r="B13" s="192"/>
      <c r="C13" s="192"/>
      <c r="D13" s="192"/>
      <c r="E13" s="192"/>
      <c r="F13" s="192"/>
      <c r="G13" s="192"/>
      <c r="H13" s="192"/>
      <c r="I13" s="192"/>
      <c r="J13" s="192"/>
      <c r="K13" s="192"/>
      <c r="L13" s="992"/>
    </row>
    <row r="14" spans="1:23">
      <c r="A14" s="991"/>
      <c r="B14" s="192"/>
      <c r="C14" s="192"/>
      <c r="D14" s="192"/>
      <c r="E14" s="192"/>
      <c r="F14" s="192"/>
      <c r="G14" s="192"/>
      <c r="H14" s="192"/>
      <c r="I14" s="192"/>
      <c r="J14" s="192"/>
      <c r="K14" s="192"/>
      <c r="L14" s="992"/>
    </row>
    <row r="15" spans="1:23">
      <c r="A15" s="991"/>
      <c r="B15" s="192"/>
      <c r="C15" s="192"/>
      <c r="D15" s="192"/>
      <c r="E15" s="192"/>
      <c r="F15" s="192"/>
      <c r="G15" s="192"/>
      <c r="H15" s="192"/>
      <c r="I15" s="192"/>
      <c r="J15" s="192"/>
      <c r="K15" s="192"/>
      <c r="L15" s="992"/>
    </row>
    <row r="16" spans="1:23">
      <c r="A16" s="991"/>
      <c r="B16" s="192"/>
      <c r="C16" s="192"/>
      <c r="D16" s="192"/>
      <c r="E16" s="192"/>
      <c r="F16" s="192"/>
      <c r="G16" s="192"/>
      <c r="H16" s="192"/>
      <c r="I16" s="192"/>
      <c r="J16" s="192"/>
      <c r="K16" s="192"/>
      <c r="L16" s="992"/>
    </row>
    <row r="17" spans="1:12">
      <c r="A17" s="991"/>
      <c r="B17" s="192"/>
      <c r="C17" s="192"/>
      <c r="D17" s="192"/>
      <c r="E17" s="192"/>
      <c r="F17" s="192"/>
      <c r="G17" s="192"/>
      <c r="H17" s="192"/>
      <c r="I17" s="192"/>
      <c r="J17" s="192"/>
      <c r="K17" s="192"/>
      <c r="L17" s="992"/>
    </row>
    <row r="18" spans="1:12">
      <c r="A18" s="1081" t="s">
        <v>4008</v>
      </c>
      <c r="B18" s="1082"/>
      <c r="C18" s="1082"/>
      <c r="D18" s="1082"/>
      <c r="E18" s="1082"/>
      <c r="F18" s="1082"/>
      <c r="G18" s="1082"/>
      <c r="H18" s="1082"/>
      <c r="I18" s="1082"/>
      <c r="J18" s="1082"/>
      <c r="K18" s="1082"/>
      <c r="L18" s="1083"/>
    </row>
    <row r="19" spans="1:12" ht="21" customHeight="1">
      <c r="A19" s="993" t="s">
        <v>1686</v>
      </c>
      <c r="B19" s="526"/>
      <c r="C19" s="514" t="s">
        <v>4009</v>
      </c>
      <c r="D19" s="429" t="s">
        <v>4010</v>
      </c>
      <c r="E19" s="1075" t="s">
        <v>4011</v>
      </c>
      <c r="F19" s="1027" t="s">
        <v>4039</v>
      </c>
      <c r="G19" s="1027" t="s">
        <v>4040</v>
      </c>
      <c r="H19" s="3725" t="s">
        <v>4041</v>
      </c>
      <c r="I19" s="3746"/>
      <c r="J19" s="1027" t="s">
        <v>4042</v>
      </c>
      <c r="K19" s="1027" t="s">
        <v>4018</v>
      </c>
      <c r="L19" s="1071" t="s">
        <v>2253</v>
      </c>
    </row>
    <row r="20" spans="1:12">
      <c r="A20" s="997" t="s">
        <v>1689</v>
      </c>
      <c r="B20" s="1067" t="s">
        <v>2506</v>
      </c>
      <c r="C20" s="515" t="s">
        <v>4016</v>
      </c>
      <c r="D20" s="247" t="s">
        <v>3496</v>
      </c>
      <c r="E20" s="1067" t="s">
        <v>3496</v>
      </c>
      <c r="F20" s="1008" t="s">
        <v>4043</v>
      </c>
      <c r="G20" s="1008" t="s">
        <v>4043</v>
      </c>
      <c r="H20" s="3727" t="s">
        <v>4044</v>
      </c>
      <c r="I20" s="3747"/>
      <c r="J20" s="1008" t="s">
        <v>4024</v>
      </c>
      <c r="K20" s="1008" t="s">
        <v>4045</v>
      </c>
      <c r="L20" s="998" t="s">
        <v>4046</v>
      </c>
    </row>
    <row r="21" spans="1:12">
      <c r="A21" s="997"/>
      <c r="B21" s="1067"/>
      <c r="C21" s="515"/>
      <c r="D21" s="247" t="s">
        <v>3283</v>
      </c>
      <c r="E21" s="1067" t="s">
        <v>3283</v>
      </c>
      <c r="F21" s="1008"/>
      <c r="G21" s="1008"/>
      <c r="H21" s="3727"/>
      <c r="I21" s="3747"/>
      <c r="J21" s="1008" t="s">
        <v>4046</v>
      </c>
      <c r="K21" s="1008"/>
      <c r="L21" s="998"/>
    </row>
    <row r="22" spans="1:12">
      <c r="A22" s="999"/>
      <c r="B22" s="1076" t="s">
        <v>2935</v>
      </c>
      <c r="C22" s="1008" t="s">
        <v>2936</v>
      </c>
      <c r="D22" s="1008" t="s">
        <v>2937</v>
      </c>
      <c r="E22" s="1008" t="s">
        <v>2938</v>
      </c>
      <c r="F22" s="1008" t="s">
        <v>2268</v>
      </c>
      <c r="G22" s="1008" t="s">
        <v>2269</v>
      </c>
      <c r="H22" s="3740" t="s">
        <v>2270</v>
      </c>
      <c r="I22" s="3741"/>
      <c r="J22" s="1008" t="s">
        <v>2271</v>
      </c>
      <c r="K22" s="1008" t="s">
        <v>2272</v>
      </c>
      <c r="L22" s="998" t="s">
        <v>2273</v>
      </c>
    </row>
    <row r="23" spans="1:12">
      <c r="A23" s="1000">
        <v>1</v>
      </c>
      <c r="B23" s="217" t="s">
        <v>2513</v>
      </c>
      <c r="C23" s="1077"/>
      <c r="D23" s="1078"/>
      <c r="E23" s="1001"/>
      <c r="F23" s="1077"/>
      <c r="G23" s="1077"/>
      <c r="H23" s="3687"/>
      <c r="I23" s="3755"/>
      <c r="J23" s="1077"/>
      <c r="K23" s="1077"/>
      <c r="L23" s="1003"/>
    </row>
    <row r="24" spans="1:12">
      <c r="A24" s="1000">
        <v>2</v>
      </c>
      <c r="B24" s="217" t="s">
        <v>2514</v>
      </c>
      <c r="C24" s="1077"/>
      <c r="D24" s="1078"/>
      <c r="E24" s="1001"/>
      <c r="F24" s="1077"/>
      <c r="G24" s="1077"/>
      <c r="H24" s="3687"/>
      <c r="I24" s="3755"/>
      <c r="J24" s="1077"/>
      <c r="K24" s="1077"/>
      <c r="L24" s="1005"/>
    </row>
    <row r="25" spans="1:12">
      <c r="A25" s="1000">
        <v>3</v>
      </c>
      <c r="B25" s="217" t="s">
        <v>2515</v>
      </c>
      <c r="C25" s="1077"/>
      <c r="D25" s="1078"/>
      <c r="E25" s="1001"/>
      <c r="F25" s="1077"/>
      <c r="G25" s="1077"/>
      <c r="H25" s="3687"/>
      <c r="I25" s="3755"/>
      <c r="J25" s="1077"/>
      <c r="K25" s="1077"/>
      <c r="L25" s="1007"/>
    </row>
    <row r="26" spans="1:12">
      <c r="A26" s="1000">
        <v>4</v>
      </c>
      <c r="B26" s="217" t="s">
        <v>4025</v>
      </c>
      <c r="C26" s="1077">
        <f>SUM(C23:C25)</f>
        <v>0</v>
      </c>
      <c r="D26" s="1084"/>
      <c r="E26" s="1085"/>
      <c r="F26" s="1077">
        <f>SUM(F23:F25)</f>
        <v>0</v>
      </c>
      <c r="G26" s="1077">
        <f>SUM(G23:G25)</f>
        <v>0</v>
      </c>
      <c r="H26" s="3687">
        <f>SUM(H23:I25)</f>
        <v>0</v>
      </c>
      <c r="I26" s="3755"/>
      <c r="J26" s="1077">
        <f>SUM(J23:J25)</f>
        <v>0</v>
      </c>
      <c r="K26" s="1077">
        <f>SUM(K23:K25)</f>
        <v>0</v>
      </c>
      <c r="L26" s="1007"/>
    </row>
    <row r="27" spans="1:12">
      <c r="A27" s="1000">
        <v>5</v>
      </c>
      <c r="B27" s="217" t="s">
        <v>2516</v>
      </c>
      <c r="C27" s="1077"/>
      <c r="D27" s="1078"/>
      <c r="E27" s="1001"/>
      <c r="F27" s="1077"/>
      <c r="G27" s="1077"/>
      <c r="H27" s="3687"/>
      <c r="I27" s="3755"/>
      <c r="J27" s="1077"/>
      <c r="K27" s="1077"/>
      <c r="L27" s="1007"/>
    </row>
    <row r="28" spans="1:12">
      <c r="A28" s="1000">
        <v>6</v>
      </c>
      <c r="B28" s="217" t="s">
        <v>2517</v>
      </c>
      <c r="C28" s="1077"/>
      <c r="D28" s="1078"/>
      <c r="E28" s="1001"/>
      <c r="F28" s="1077"/>
      <c r="G28" s="1077"/>
      <c r="H28" s="3687"/>
      <c r="I28" s="3755"/>
      <c r="J28" s="1077"/>
      <c r="K28" s="1077"/>
      <c r="L28" s="1010"/>
    </row>
    <row r="29" spans="1:12">
      <c r="A29" s="1000">
        <v>7</v>
      </c>
      <c r="B29" s="217" t="s">
        <v>2518</v>
      </c>
      <c r="C29" s="1077"/>
      <c r="D29" s="1078"/>
      <c r="E29" s="1001"/>
      <c r="F29" s="1077"/>
      <c r="G29" s="1077"/>
      <c r="H29" s="3756"/>
      <c r="I29" s="3757"/>
      <c r="J29" s="1077"/>
      <c r="K29" s="1077"/>
      <c r="L29" s="1012"/>
    </row>
    <row r="30" spans="1:12">
      <c r="A30" s="1000">
        <v>8</v>
      </c>
      <c r="B30" s="217" t="s">
        <v>4026</v>
      </c>
      <c r="C30" s="1077">
        <f>SUM(C27:C29)</f>
        <v>0</v>
      </c>
      <c r="D30" s="1084"/>
      <c r="E30" s="1085"/>
      <c r="F30" s="1077">
        <f>SUM(F27:F29)</f>
        <v>0</v>
      </c>
      <c r="G30" s="1077">
        <f>SUM(G27:G29)</f>
        <v>0</v>
      </c>
      <c r="H30" s="3687">
        <f>SUM(H27:I29)</f>
        <v>0</v>
      </c>
      <c r="I30" s="3755"/>
      <c r="J30" s="1077">
        <f>SUM(J27:J29)</f>
        <v>0</v>
      </c>
      <c r="K30" s="1077">
        <f>SUM(K27:K29)</f>
        <v>0</v>
      </c>
      <c r="L30" s="1005"/>
    </row>
    <row r="31" spans="1:12">
      <c r="A31" s="1000">
        <v>9</v>
      </c>
      <c r="B31" s="217" t="s">
        <v>2519</v>
      </c>
      <c r="C31" s="1077"/>
      <c r="D31" s="1078"/>
      <c r="E31" s="1001"/>
      <c r="F31" s="1077"/>
      <c r="G31" s="1077"/>
      <c r="H31" s="3687"/>
      <c r="I31" s="3755"/>
      <c r="J31" s="1077"/>
      <c r="K31" s="1077"/>
      <c r="L31" s="1007"/>
    </row>
    <row r="32" spans="1:12">
      <c r="A32" s="1000">
        <v>10</v>
      </c>
      <c r="B32" s="217" t="s">
        <v>2520</v>
      </c>
      <c r="C32" s="1077"/>
      <c r="D32" s="1078"/>
      <c r="E32" s="1001"/>
      <c r="F32" s="1077"/>
      <c r="G32" s="1077"/>
      <c r="H32" s="3687"/>
      <c r="I32" s="3755"/>
      <c r="J32" s="1077"/>
      <c r="K32" s="1077"/>
      <c r="L32" s="1007"/>
    </row>
    <row r="33" spans="1:12">
      <c r="A33" s="1000">
        <v>11</v>
      </c>
      <c r="B33" s="217" t="s">
        <v>1161</v>
      </c>
      <c r="C33" s="1077"/>
      <c r="D33" s="1078"/>
      <c r="E33" s="1001"/>
      <c r="F33" s="1077"/>
      <c r="G33" s="1077"/>
      <c r="H33" s="3687"/>
      <c r="I33" s="3755"/>
      <c r="J33" s="1077"/>
      <c r="K33" s="1077"/>
      <c r="L33" s="1007"/>
    </row>
    <row r="34" spans="1:12">
      <c r="A34" s="1000">
        <v>12</v>
      </c>
      <c r="B34" s="217" t="s">
        <v>4027</v>
      </c>
      <c r="C34" s="1077">
        <f>SUM(C31:C33)</f>
        <v>0</v>
      </c>
      <c r="D34" s="1084"/>
      <c r="E34" s="1085"/>
      <c r="F34" s="1077">
        <f>SUM(F31:F33)</f>
        <v>0</v>
      </c>
      <c r="G34" s="1077">
        <f>SUM(G31:G33)</f>
        <v>0</v>
      </c>
      <c r="H34" s="3687">
        <f>SUM(H31:I33)</f>
        <v>0</v>
      </c>
      <c r="I34" s="3755"/>
      <c r="J34" s="1077">
        <f>SUM(J31:J33)</f>
        <v>0</v>
      </c>
      <c r="K34" s="1077">
        <f>SUM(K31:K33)</f>
        <v>0</v>
      </c>
      <c r="L34" s="1007"/>
    </row>
    <row r="35" spans="1:12">
      <c r="A35" s="1000">
        <v>13</v>
      </c>
      <c r="B35" s="217" t="s">
        <v>1162</v>
      </c>
      <c r="C35" s="1077"/>
      <c r="D35" s="1078"/>
      <c r="E35" s="1001"/>
      <c r="F35" s="1077"/>
      <c r="G35" s="1077"/>
      <c r="H35" s="3687"/>
      <c r="I35" s="3755"/>
      <c r="J35" s="1077"/>
      <c r="K35" s="1077"/>
      <c r="L35" s="1007"/>
    </row>
    <row r="36" spans="1:12">
      <c r="A36" s="1000">
        <v>14</v>
      </c>
      <c r="B36" s="217" t="s">
        <v>1163</v>
      </c>
      <c r="C36" s="1077"/>
      <c r="D36" s="1078"/>
      <c r="E36" s="1001"/>
      <c r="F36" s="1077"/>
      <c r="G36" s="1077"/>
      <c r="H36" s="3687"/>
      <c r="I36" s="3755"/>
      <c r="J36" s="1077"/>
      <c r="K36" s="1077"/>
      <c r="L36" s="1007"/>
    </row>
    <row r="37" spans="1:12">
      <c r="A37" s="1000">
        <v>15</v>
      </c>
      <c r="B37" s="217" t="s">
        <v>4028</v>
      </c>
      <c r="C37" s="1077"/>
      <c r="D37" s="1078"/>
      <c r="E37" s="1001"/>
      <c r="F37" s="1077"/>
      <c r="G37" s="1077"/>
      <c r="H37" s="3687"/>
      <c r="I37" s="3755"/>
      <c r="J37" s="1077"/>
      <c r="K37" s="1077"/>
      <c r="L37" s="1007"/>
    </row>
    <row r="38" spans="1:12">
      <c r="A38" s="1000">
        <v>16</v>
      </c>
      <c r="B38" s="217" t="s">
        <v>4029</v>
      </c>
      <c r="C38" s="1077">
        <f>SUM(C35:C37)</f>
        <v>0</v>
      </c>
      <c r="D38" s="1084"/>
      <c r="E38" s="1085"/>
      <c r="F38" s="1077">
        <f>SUM(F35:F37)</f>
        <v>0</v>
      </c>
      <c r="G38" s="1077">
        <f>SUM(G35:G37)</f>
        <v>0</v>
      </c>
      <c r="H38" s="3687">
        <f>SUM(H35:I37)</f>
        <v>0</v>
      </c>
      <c r="I38" s="3755"/>
      <c r="J38" s="1077">
        <f>SUM(J35:J37)</f>
        <v>0</v>
      </c>
      <c r="K38" s="1077">
        <f>SUM(K35:K37)</f>
        <v>0</v>
      </c>
      <c r="L38" s="1007"/>
    </row>
    <row r="39" spans="1:12" ht="15.75" customHeight="1">
      <c r="A39" s="1013">
        <v>17</v>
      </c>
      <c r="B39" s="87" t="s">
        <v>4030</v>
      </c>
      <c r="C39" s="1086"/>
      <c r="D39" s="1079"/>
      <c r="E39" s="1014"/>
      <c r="F39" s="1086"/>
      <c r="G39" s="1086"/>
      <c r="H39" s="3760"/>
      <c r="I39" s="3751"/>
      <c r="J39" s="1086"/>
      <c r="K39" s="1086"/>
      <c r="L39" s="1087"/>
    </row>
    <row r="40" spans="1:12" ht="15.75" customHeight="1">
      <c r="A40" s="1088"/>
      <c r="B40" s="76" t="s">
        <v>4031</v>
      </c>
      <c r="C40" s="1089">
        <f>C26+C30+C34+C38</f>
        <v>0</v>
      </c>
      <c r="D40" s="1090"/>
      <c r="E40" s="1091"/>
      <c r="F40" s="1089">
        <f>F26+F30+F34+F38</f>
        <v>0</v>
      </c>
      <c r="G40" s="1089">
        <f>G26+G30+G34+G38</f>
        <v>0</v>
      </c>
      <c r="H40" s="3756">
        <v>0</v>
      </c>
      <c r="I40" s="3741"/>
      <c r="J40" s="1089">
        <f>J26+J30+J34+J38</f>
        <v>0</v>
      </c>
      <c r="K40" s="1089">
        <f>K26+K30+K34+K38</f>
        <v>0</v>
      </c>
      <c r="L40" s="1012"/>
    </row>
    <row r="41" spans="1:12" ht="15.75" customHeight="1">
      <c r="A41" s="1013"/>
      <c r="B41" s="87"/>
      <c r="C41" s="1086"/>
      <c r="D41" s="1092"/>
      <c r="E41" s="1093"/>
      <c r="F41" s="1015"/>
      <c r="G41" s="1015"/>
      <c r="H41" s="3750"/>
      <c r="I41" s="3751"/>
      <c r="J41" s="1016"/>
      <c r="K41" s="1016"/>
      <c r="L41" s="1087"/>
    </row>
    <row r="42" spans="1:12" ht="15.75" customHeight="1">
      <c r="A42" s="1094"/>
      <c r="B42" s="13"/>
      <c r="C42" s="1095"/>
      <c r="D42" s="231"/>
      <c r="E42" s="1096"/>
      <c r="F42" s="1097"/>
      <c r="G42" s="1097"/>
      <c r="H42" s="3752"/>
      <c r="I42" s="3747"/>
      <c r="J42" s="1098"/>
      <c r="K42" s="1098"/>
      <c r="L42" s="1099"/>
    </row>
    <row r="43" spans="1:12" ht="15.75" customHeight="1" thickBot="1">
      <c r="A43" s="1100"/>
      <c r="B43" s="1080"/>
      <c r="C43" s="1101"/>
      <c r="D43" s="1080"/>
      <c r="E43" s="1102"/>
      <c r="F43" s="1103"/>
      <c r="G43" s="1103"/>
      <c r="H43" s="3753"/>
      <c r="I43" s="3754"/>
      <c r="J43" s="1103"/>
      <c r="K43" s="1103"/>
      <c r="L43" s="1104"/>
    </row>
    <row r="44" spans="1:12" ht="15.75" thickTop="1">
      <c r="A44" s="13"/>
      <c r="B44" s="13"/>
      <c r="C44" s="13"/>
      <c r="D44" s="13"/>
      <c r="E44" s="13"/>
      <c r="F44" s="13"/>
      <c r="G44" s="13"/>
      <c r="H44" s="13"/>
      <c r="I44" s="260"/>
      <c r="J44" s="260"/>
      <c r="K44" s="260"/>
      <c r="L44" s="260"/>
    </row>
    <row r="45" spans="1:12">
      <c r="A45" s="13" t="s">
        <v>4500</v>
      </c>
      <c r="B45" s="13"/>
      <c r="C45" s="13"/>
      <c r="D45" s="13"/>
      <c r="E45" s="13"/>
      <c r="F45" s="13"/>
      <c r="G45" s="13"/>
      <c r="H45" s="13"/>
      <c r="I45" s="13"/>
      <c r="J45" s="13"/>
      <c r="K45" s="13"/>
      <c r="L45" s="13"/>
    </row>
    <row r="46" spans="1:12">
      <c r="A46" s="16" t="s">
        <v>4047</v>
      </c>
      <c r="B46" s="16"/>
      <c r="C46" s="16"/>
      <c r="D46" s="16"/>
      <c r="E46" s="16"/>
      <c r="F46" s="16"/>
      <c r="G46" s="16"/>
      <c r="H46" s="16"/>
      <c r="I46" s="16"/>
      <c r="J46" s="16"/>
      <c r="K46" s="16"/>
      <c r="L46" s="16"/>
    </row>
  </sheetData>
  <mergeCells count="34">
    <mergeCell ref="P1:Q1"/>
    <mergeCell ref="S1:T1"/>
    <mergeCell ref="V1:W1"/>
    <mergeCell ref="H39:I39"/>
    <mergeCell ref="H40:I40"/>
    <mergeCell ref="H26:I26"/>
    <mergeCell ref="H20:I20"/>
    <mergeCell ref="H21:I21"/>
    <mergeCell ref="H22:I22"/>
    <mergeCell ref="H23:I23"/>
    <mergeCell ref="H24:I24"/>
    <mergeCell ref="H25:I25"/>
    <mergeCell ref="I2:J2"/>
    <mergeCell ref="K2:L2"/>
    <mergeCell ref="I3:J3"/>
    <mergeCell ref="K3:L3"/>
    <mergeCell ref="H43:I43"/>
    <mergeCell ref="H38:I38"/>
    <mergeCell ref="H27:I27"/>
    <mergeCell ref="H28:I28"/>
    <mergeCell ref="H29:I29"/>
    <mergeCell ref="H30:I30"/>
    <mergeCell ref="H31:I31"/>
    <mergeCell ref="H32:I32"/>
    <mergeCell ref="H33:I33"/>
    <mergeCell ref="H34:I34"/>
    <mergeCell ref="H35:I35"/>
    <mergeCell ref="H36:I36"/>
    <mergeCell ref="H37:I37"/>
    <mergeCell ref="H19:I19"/>
    <mergeCell ref="I4:J4"/>
    <mergeCell ref="K4:L4"/>
    <mergeCell ref="H41:I41"/>
    <mergeCell ref="H42:I42"/>
  </mergeCells>
  <pageMargins left="0.7" right="0.7" top="0.75" bottom="0.75" header="0.3" footer="0.3"/>
  <pageSetup scale="59" orientation="portrait" r:id="rId1"/>
  <customProperties>
    <customPr name="_pios_id" r:id="rId2"/>
  </customPropertie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ransitionEvaluation="1">
    <tabColor rgb="FF92D050"/>
    <pageSetUpPr fitToPage="1"/>
  </sheetPr>
  <dimension ref="A1:H200"/>
  <sheetViews>
    <sheetView view="pageBreakPreview" topLeftCell="F1" zoomScale="80" zoomScaleNormal="70" zoomScaleSheetLayoutView="80" workbookViewId="0">
      <selection activeCell="J1" sqref="J1:W1048576"/>
    </sheetView>
  </sheetViews>
  <sheetFormatPr defaultColWidth="9.6640625" defaultRowHeight="15"/>
  <cols>
    <col min="1" max="1" width="4.6640625" customWidth="1"/>
    <col min="2" max="2" width="14.6640625" customWidth="1"/>
    <col min="3" max="4" width="16.6640625" customWidth="1"/>
    <col min="5" max="5" width="4.6640625" customWidth="1"/>
    <col min="6" max="6" width="17.6640625" customWidth="1"/>
    <col min="7" max="7" width="13.6640625" customWidth="1"/>
    <col min="8" max="8" width="16.6640625" customWidth="1"/>
    <col min="10" max="10" width="9.6640625" customWidth="1"/>
    <col min="11" max="11" width="13" customWidth="1"/>
    <col min="12" max="12" width="17.44140625" customWidth="1"/>
    <col min="14" max="14" width="24.6640625" customWidth="1"/>
    <col min="15" max="15" width="18" customWidth="1"/>
    <col min="16" max="16" width="22.5546875" customWidth="1"/>
    <col min="17" max="17" width="14" customWidth="1"/>
    <col min="18" max="20" width="9.6640625" customWidth="1"/>
    <col min="22" max="22" width="18" bestFit="1" customWidth="1"/>
    <col min="23" max="23" width="14.21875" bestFit="1" customWidth="1"/>
  </cols>
  <sheetData>
    <row r="1" spans="1:8">
      <c r="A1" s="31" t="s">
        <v>1757</v>
      </c>
      <c r="B1" s="66"/>
      <c r="C1" s="66"/>
      <c r="D1" s="460" t="s">
        <v>1307</v>
      </c>
      <c r="E1" s="461"/>
      <c r="F1" s="462"/>
      <c r="G1" s="463" t="s">
        <v>1759</v>
      </c>
      <c r="H1" s="340" t="s">
        <v>1760</v>
      </c>
    </row>
    <row r="2" spans="1:8">
      <c r="A2" s="71" t="str">
        <f>'Data Sheet'!$C$25</f>
        <v xml:space="preserve">Niagara Mohawk Power Corporation </v>
      </c>
      <c r="B2" s="423"/>
      <c r="C2" s="423"/>
      <c r="D2" s="1409" t="s">
        <v>5794</v>
      </c>
      <c r="E2" s="13"/>
      <c r="F2" s="246"/>
      <c r="G2" s="245" t="s">
        <v>1761</v>
      </c>
      <c r="H2" s="424"/>
    </row>
    <row r="3" spans="1:8" ht="15" customHeight="1">
      <c r="A3" s="464"/>
      <c r="B3" s="423"/>
      <c r="C3" s="423"/>
      <c r="D3" s="1409" t="s">
        <v>1101</v>
      </c>
      <c r="E3" s="13"/>
      <c r="F3" s="13"/>
      <c r="G3" s="770" t="str">
        <f>'Data Sheet'!$C$40</f>
        <v>April 30, 2025</v>
      </c>
      <c r="H3" s="723" t="str">
        <f>'Data Sheet'!$C$38</f>
        <v>December 31, 2024</v>
      </c>
    </row>
    <row r="4" spans="1:8" ht="15" customHeight="1">
      <c r="A4" s="431" t="s">
        <v>3549</v>
      </c>
      <c r="B4" s="432"/>
      <c r="C4" s="432"/>
      <c r="D4" s="190"/>
      <c r="E4" s="190"/>
      <c r="F4" s="190"/>
      <c r="G4" s="190"/>
      <c r="H4" s="191"/>
    </row>
    <row r="5" spans="1:8">
      <c r="A5" s="465"/>
      <c r="B5" s="21"/>
      <c r="C5" s="21"/>
      <c r="D5" s="20"/>
      <c r="E5" s="20"/>
      <c r="F5" s="20"/>
      <c r="G5" s="20"/>
      <c r="H5" s="27"/>
    </row>
    <row r="6" spans="1:8">
      <c r="A6" s="24" t="s">
        <v>3550</v>
      </c>
      <c r="B6" s="21"/>
      <c r="C6" s="21"/>
      <c r="D6" s="21"/>
      <c r="E6" s="21"/>
      <c r="F6" s="20"/>
      <c r="G6" s="20"/>
      <c r="H6" s="27"/>
    </row>
    <row r="7" spans="1:8">
      <c r="A7" s="24" t="s">
        <v>3551</v>
      </c>
      <c r="B7" s="21"/>
      <c r="C7" s="21"/>
      <c r="D7" s="21"/>
      <c r="E7" s="21"/>
      <c r="F7" s="21"/>
      <c r="G7" s="21"/>
      <c r="H7" s="25"/>
    </row>
    <row r="8" spans="1:8">
      <c r="A8" s="24"/>
      <c r="B8" s="21"/>
      <c r="C8" s="21"/>
      <c r="D8" s="21"/>
      <c r="E8" s="21"/>
      <c r="F8" s="21"/>
      <c r="G8" s="21"/>
      <c r="H8" s="25"/>
    </row>
    <row r="9" spans="1:8">
      <c r="A9" s="466" t="s">
        <v>1686</v>
      </c>
      <c r="B9" s="467" t="s">
        <v>1740</v>
      </c>
      <c r="C9" s="468"/>
      <c r="D9" s="469" t="s">
        <v>3497</v>
      </c>
      <c r="E9" s="469" t="s">
        <v>1686</v>
      </c>
      <c r="F9" s="469" t="s">
        <v>1740</v>
      </c>
      <c r="G9" s="470"/>
      <c r="H9" s="471" t="s">
        <v>3497</v>
      </c>
    </row>
    <row r="10" spans="1:8">
      <c r="A10" s="472" t="s">
        <v>1689</v>
      </c>
      <c r="B10" s="473" t="s">
        <v>2935</v>
      </c>
      <c r="C10" s="474"/>
      <c r="D10" s="475" t="s">
        <v>2936</v>
      </c>
      <c r="E10" s="475" t="s">
        <v>1689</v>
      </c>
      <c r="F10" s="475" t="s">
        <v>2935</v>
      </c>
      <c r="G10" s="476"/>
      <c r="H10" s="477" t="s">
        <v>2936</v>
      </c>
    </row>
    <row r="11" spans="1:8">
      <c r="A11" s="472">
        <v>1</v>
      </c>
      <c r="B11" s="473" t="s">
        <v>3552</v>
      </c>
      <c r="C11" s="474"/>
      <c r="D11" s="478"/>
      <c r="E11" s="475">
        <v>22</v>
      </c>
      <c r="F11" s="473" t="s">
        <v>3553</v>
      </c>
      <c r="G11" s="474"/>
      <c r="H11" s="479"/>
    </row>
    <row r="12" spans="1:8">
      <c r="A12" s="472">
        <v>2</v>
      </c>
      <c r="B12" s="480" t="s">
        <v>3554</v>
      </c>
      <c r="C12" s="415"/>
      <c r="D12" s="481"/>
      <c r="E12" s="482">
        <v>23</v>
      </c>
      <c r="F12" s="483" t="s">
        <v>3555</v>
      </c>
      <c r="G12" s="21"/>
      <c r="H12" s="1722">
        <v>16396809</v>
      </c>
    </row>
    <row r="13" spans="1:8">
      <c r="A13" s="472">
        <v>3</v>
      </c>
      <c r="B13" s="480" t="s">
        <v>3556</v>
      </c>
      <c r="C13" s="415"/>
      <c r="D13" s="484"/>
      <c r="E13" s="475"/>
      <c r="F13" s="480" t="s">
        <v>3557</v>
      </c>
      <c r="G13" s="415"/>
      <c r="H13" s="485"/>
    </row>
    <row r="14" spans="1:8">
      <c r="A14" s="472">
        <v>4</v>
      </c>
      <c r="B14" s="480" t="s">
        <v>3558</v>
      </c>
      <c r="C14" s="415"/>
      <c r="D14" s="484"/>
      <c r="E14" s="482">
        <v>24</v>
      </c>
      <c r="F14" s="483" t="s">
        <v>3559</v>
      </c>
      <c r="G14" s="21"/>
      <c r="H14" s="1722">
        <v>5693</v>
      </c>
    </row>
    <row r="15" spans="1:8">
      <c r="A15" s="472">
        <v>5</v>
      </c>
      <c r="B15" s="480" t="s">
        <v>3560</v>
      </c>
      <c r="C15" s="415"/>
      <c r="D15" s="484"/>
      <c r="E15" s="475"/>
      <c r="F15" s="480" t="s">
        <v>3561</v>
      </c>
      <c r="G15" s="415"/>
      <c r="H15" s="485"/>
    </row>
    <row r="16" spans="1:8">
      <c r="A16" s="472">
        <v>6</v>
      </c>
      <c r="B16" s="480" t="s">
        <v>3562</v>
      </c>
      <c r="C16" s="415"/>
      <c r="D16" s="484"/>
      <c r="E16" s="482">
        <v>25</v>
      </c>
      <c r="F16" s="483" t="s">
        <v>3563</v>
      </c>
      <c r="G16" s="21"/>
      <c r="H16" s="1722">
        <v>0</v>
      </c>
    </row>
    <row r="17" spans="1:8">
      <c r="A17" s="472">
        <v>7</v>
      </c>
      <c r="B17" s="480" t="s">
        <v>2107</v>
      </c>
      <c r="C17" s="415"/>
      <c r="D17" s="1721"/>
      <c r="E17" s="475"/>
      <c r="F17" s="480" t="s">
        <v>3561</v>
      </c>
      <c r="G17" s="415"/>
      <c r="H17" s="485"/>
    </row>
    <row r="18" spans="1:8">
      <c r="A18" s="472">
        <v>8</v>
      </c>
      <c r="B18" s="480" t="s">
        <v>3564</v>
      </c>
      <c r="C18" s="415"/>
      <c r="D18" s="1721"/>
      <c r="E18" s="475">
        <v>26</v>
      </c>
      <c r="F18" s="480" t="s">
        <v>3565</v>
      </c>
      <c r="G18" s="415"/>
      <c r="H18" s="1723"/>
    </row>
    <row r="19" spans="1:8">
      <c r="A19" s="426">
        <v>9</v>
      </c>
      <c r="B19" s="483" t="s">
        <v>3566</v>
      </c>
      <c r="C19" s="21"/>
      <c r="D19" s="486"/>
      <c r="E19" s="482">
        <v>27</v>
      </c>
      <c r="F19" s="1355" t="s">
        <v>3567</v>
      </c>
      <c r="G19" s="487"/>
      <c r="H19" s="1724">
        <v>51795</v>
      </c>
    </row>
    <row r="20" spans="1:8">
      <c r="A20" s="472"/>
      <c r="B20" s="480" t="s">
        <v>3568</v>
      </c>
      <c r="C20" s="415"/>
      <c r="D20" s="488">
        <f>SUM(D13:D17)-D18</f>
        <v>0</v>
      </c>
      <c r="E20" s="475"/>
      <c r="F20" s="480" t="s">
        <v>3569</v>
      </c>
      <c r="G20" s="415"/>
      <c r="H20" s="485"/>
    </row>
    <row r="21" spans="1:8">
      <c r="A21" s="472">
        <v>10</v>
      </c>
      <c r="B21" s="480" t="s">
        <v>3570</v>
      </c>
      <c r="C21" s="415"/>
      <c r="D21" s="1721">
        <v>18010085</v>
      </c>
      <c r="E21" s="475">
        <v>28</v>
      </c>
      <c r="F21" s="480" t="s">
        <v>3571</v>
      </c>
      <c r="G21" s="415"/>
      <c r="H21" s="1723">
        <v>1555788</v>
      </c>
    </row>
    <row r="22" spans="1:8">
      <c r="A22" s="472">
        <v>11</v>
      </c>
      <c r="B22" s="480" t="s">
        <v>4091</v>
      </c>
      <c r="C22" s="415"/>
      <c r="D22" s="1721"/>
      <c r="E22" s="1388">
        <v>29</v>
      </c>
      <c r="F22" s="1389" t="s">
        <v>4092</v>
      </c>
      <c r="G22" s="1390"/>
      <c r="H22" s="1391"/>
    </row>
    <row r="23" spans="1:8">
      <c r="A23" s="472">
        <v>12</v>
      </c>
      <c r="B23" s="480" t="s">
        <v>4048</v>
      </c>
      <c r="C23" s="415"/>
      <c r="D23" s="489"/>
      <c r="E23" s="482">
        <v>30</v>
      </c>
      <c r="F23" s="490" t="s">
        <v>3572</v>
      </c>
      <c r="G23" s="20"/>
      <c r="H23" s="491"/>
    </row>
    <row r="24" spans="1:8">
      <c r="A24" s="472">
        <v>13</v>
      </c>
      <c r="B24" s="480" t="s">
        <v>1924</v>
      </c>
      <c r="C24" s="415"/>
      <c r="D24" s="1721"/>
      <c r="E24" s="475"/>
      <c r="F24" s="473" t="s">
        <v>4090</v>
      </c>
      <c r="G24" s="474"/>
      <c r="H24" s="485">
        <f>SUM(H12:H22)</f>
        <v>18010085</v>
      </c>
    </row>
    <row r="25" spans="1:8">
      <c r="A25" s="472">
        <v>14</v>
      </c>
      <c r="B25" s="480" t="s">
        <v>3573</v>
      </c>
      <c r="C25" s="415"/>
      <c r="D25" s="1721"/>
      <c r="E25" s="478"/>
      <c r="F25" s="492"/>
      <c r="G25" s="492"/>
      <c r="H25" s="493"/>
    </row>
    <row r="26" spans="1:8">
      <c r="A26" s="472">
        <v>15</v>
      </c>
      <c r="B26" s="480" t="s">
        <v>3574</v>
      </c>
      <c r="C26" s="415"/>
      <c r="D26" s="488">
        <f>D24-D25</f>
        <v>0</v>
      </c>
      <c r="E26" s="478"/>
      <c r="F26" s="492"/>
      <c r="G26" s="492"/>
      <c r="H26" s="493"/>
    </row>
    <row r="27" spans="1:8">
      <c r="A27" s="472">
        <v>16</v>
      </c>
      <c r="B27" s="480" t="s">
        <v>3575</v>
      </c>
      <c r="C27" s="415"/>
      <c r="D27" s="489"/>
      <c r="E27" s="492"/>
      <c r="F27" s="492"/>
      <c r="G27" s="492"/>
      <c r="H27" s="493"/>
    </row>
    <row r="28" spans="1:8">
      <c r="A28" s="472">
        <v>17</v>
      </c>
      <c r="B28" s="480" t="s">
        <v>1924</v>
      </c>
      <c r="C28" s="415"/>
      <c r="D28" s="1721">
        <v>3059926</v>
      </c>
      <c r="E28" s="478"/>
      <c r="F28" s="492"/>
      <c r="G28" s="492"/>
      <c r="H28" s="493"/>
    </row>
    <row r="29" spans="1:8">
      <c r="A29" s="472">
        <v>18</v>
      </c>
      <c r="B29" s="480" t="s">
        <v>3573</v>
      </c>
      <c r="C29" s="415"/>
      <c r="D29" s="1721">
        <v>3059926</v>
      </c>
      <c r="E29" s="478"/>
      <c r="F29" s="492"/>
      <c r="G29" s="492"/>
      <c r="H29" s="493"/>
    </row>
    <row r="30" spans="1:8">
      <c r="A30" s="426">
        <v>19</v>
      </c>
      <c r="B30" s="483" t="s">
        <v>3576</v>
      </c>
      <c r="C30" s="21"/>
      <c r="D30" s="494"/>
      <c r="E30" s="478"/>
      <c r="F30" s="492"/>
      <c r="G30" s="492"/>
      <c r="H30" s="493"/>
    </row>
    <row r="31" spans="1:8">
      <c r="A31" s="472"/>
      <c r="B31" s="480" t="s">
        <v>3577</v>
      </c>
      <c r="C31" s="415"/>
      <c r="D31" s="488">
        <f>D28-D29</f>
        <v>0</v>
      </c>
      <c r="E31" s="478"/>
      <c r="F31" s="492"/>
      <c r="G31" s="492"/>
      <c r="H31" s="493"/>
    </row>
    <row r="32" spans="1:8">
      <c r="A32" s="472">
        <v>20</v>
      </c>
      <c r="B32" s="480" t="s">
        <v>3578</v>
      </c>
      <c r="C32" s="415"/>
      <c r="D32" s="484"/>
      <c r="E32" s="478"/>
      <c r="F32" s="492"/>
      <c r="G32" s="492"/>
      <c r="H32" s="493"/>
    </row>
    <row r="33" spans="1:8">
      <c r="A33" s="426">
        <v>21</v>
      </c>
      <c r="B33" s="490" t="s">
        <v>3579</v>
      </c>
      <c r="C33" s="20"/>
      <c r="D33" s="494"/>
      <c r="E33" s="478"/>
      <c r="F33" s="492"/>
      <c r="G33" s="492"/>
      <c r="H33" s="493"/>
    </row>
    <row r="34" spans="1:8">
      <c r="A34" s="426"/>
      <c r="B34" s="490" t="s">
        <v>3580</v>
      </c>
      <c r="C34" s="20"/>
      <c r="D34" s="494">
        <f>D20+D21+D26+D31+D32</f>
        <v>18010085</v>
      </c>
      <c r="E34" s="478"/>
      <c r="F34" s="492"/>
      <c r="G34" s="492"/>
      <c r="H34" s="493"/>
    </row>
    <row r="35" spans="1:8">
      <c r="A35" s="495" t="s">
        <v>3581</v>
      </c>
      <c r="B35" s="496"/>
      <c r="C35" s="496"/>
      <c r="D35" s="496"/>
      <c r="E35" s="496"/>
      <c r="F35" s="496"/>
      <c r="G35" s="496"/>
      <c r="H35" s="497"/>
    </row>
    <row r="36" spans="1:8">
      <c r="A36" s="24"/>
      <c r="B36" s="21"/>
      <c r="C36" s="21"/>
      <c r="D36" s="21"/>
      <c r="E36" s="21"/>
      <c r="F36" s="21"/>
      <c r="G36" s="21"/>
      <c r="H36" s="25"/>
    </row>
    <row r="37" spans="1:8">
      <c r="A37" s="24" t="s">
        <v>3582</v>
      </c>
      <c r="B37" s="21"/>
      <c r="C37" s="21"/>
      <c r="D37" s="21"/>
      <c r="E37" s="21" t="s">
        <v>3583</v>
      </c>
      <c r="F37" s="21"/>
      <c r="G37" s="21"/>
      <c r="H37" s="25"/>
    </row>
    <row r="38" spans="1:8">
      <c r="A38" s="24" t="s">
        <v>3584</v>
      </c>
      <c r="B38" s="21"/>
      <c r="C38" s="21"/>
      <c r="D38" s="21"/>
      <c r="E38" s="21" t="s">
        <v>3585</v>
      </c>
      <c r="F38" s="21"/>
      <c r="G38" s="21"/>
      <c r="H38" s="25"/>
    </row>
    <row r="39" spans="1:8">
      <c r="A39" s="24" t="s">
        <v>3586</v>
      </c>
      <c r="B39" s="21"/>
      <c r="C39" s="21"/>
      <c r="D39" s="21"/>
      <c r="E39" s="21" t="s">
        <v>3587</v>
      </c>
      <c r="F39" s="21"/>
      <c r="G39" s="21"/>
      <c r="H39" s="25"/>
    </row>
    <row r="40" spans="1:8">
      <c r="A40" s="24" t="s">
        <v>3588</v>
      </c>
      <c r="B40" s="21"/>
      <c r="C40" s="21"/>
      <c r="D40" s="21"/>
      <c r="E40" s="21" t="s">
        <v>3589</v>
      </c>
      <c r="F40" s="21"/>
      <c r="G40" s="21"/>
      <c r="H40" s="25"/>
    </row>
    <row r="41" spans="1:8">
      <c r="A41" s="24" t="s">
        <v>3590</v>
      </c>
      <c r="B41" s="21"/>
      <c r="C41" s="21"/>
      <c r="D41" s="21"/>
      <c r="E41" s="21" t="s">
        <v>3591</v>
      </c>
      <c r="F41" s="21"/>
      <c r="G41" s="21"/>
      <c r="H41" s="25"/>
    </row>
    <row r="42" spans="1:8">
      <c r="A42" s="24" t="s">
        <v>2497</v>
      </c>
      <c r="B42" s="21"/>
      <c r="C42" s="21"/>
      <c r="D42" s="21"/>
      <c r="E42" s="21" t="s">
        <v>2498</v>
      </c>
      <c r="F42" s="21"/>
      <c r="G42" s="21"/>
      <c r="H42" s="25"/>
    </row>
    <row r="43" spans="1:8">
      <c r="A43" s="24" t="s">
        <v>2499</v>
      </c>
      <c r="B43" s="21"/>
      <c r="C43" s="21"/>
      <c r="D43" s="21"/>
      <c r="E43" s="21" t="s">
        <v>2500</v>
      </c>
      <c r="F43" s="21"/>
      <c r="G43" s="21"/>
      <c r="H43" s="25"/>
    </row>
    <row r="44" spans="1:8">
      <c r="A44" s="24" t="s">
        <v>2501</v>
      </c>
      <c r="B44" s="21"/>
      <c r="C44" s="21"/>
      <c r="D44" s="21"/>
      <c r="E44" s="21" t="s">
        <v>2502</v>
      </c>
      <c r="F44" s="21"/>
      <c r="G44" s="21"/>
      <c r="H44" s="25"/>
    </row>
    <row r="45" spans="1:8">
      <c r="A45" s="24"/>
      <c r="B45" s="21"/>
      <c r="C45" s="21"/>
      <c r="D45" s="21"/>
      <c r="E45" s="21"/>
      <c r="F45" s="21"/>
      <c r="G45" s="21"/>
      <c r="H45" s="25"/>
    </row>
    <row r="46" spans="1:8">
      <c r="A46" s="498" t="s">
        <v>2503</v>
      </c>
      <c r="B46" s="499"/>
      <c r="C46" s="499"/>
      <c r="D46" s="499"/>
      <c r="E46" s="499"/>
      <c r="F46" s="499"/>
      <c r="G46" s="499"/>
      <c r="H46" s="500"/>
    </row>
    <row r="47" spans="1:8">
      <c r="A47" s="24"/>
      <c r="B47" s="483"/>
      <c r="C47" s="483"/>
      <c r="D47" s="490" t="s">
        <v>2504</v>
      </c>
      <c r="E47" s="20"/>
      <c r="F47" s="473" t="s">
        <v>2505</v>
      </c>
      <c r="G47" s="474"/>
      <c r="H47" s="501"/>
    </row>
    <row r="48" spans="1:8">
      <c r="A48" s="426" t="s">
        <v>1686</v>
      </c>
      <c r="B48" s="482" t="s">
        <v>2506</v>
      </c>
      <c r="C48" s="482" t="s">
        <v>2507</v>
      </c>
      <c r="D48" s="490" t="s">
        <v>3238</v>
      </c>
      <c r="E48" s="20"/>
      <c r="F48" s="482" t="s">
        <v>2508</v>
      </c>
      <c r="G48" s="482" t="s">
        <v>2509</v>
      </c>
      <c r="H48" s="502" t="s">
        <v>2510</v>
      </c>
    </row>
    <row r="49" spans="1:8">
      <c r="A49" s="426" t="s">
        <v>1689</v>
      </c>
      <c r="B49" s="483"/>
      <c r="C49" s="483"/>
      <c r="D49" s="490" t="s">
        <v>2511</v>
      </c>
      <c r="E49" s="20"/>
      <c r="F49" s="482" t="s">
        <v>2512</v>
      </c>
      <c r="G49" s="482"/>
      <c r="H49" s="502"/>
    </row>
    <row r="50" spans="1:8">
      <c r="A50" s="503"/>
      <c r="B50" s="475" t="s">
        <v>2935</v>
      </c>
      <c r="C50" s="475" t="s">
        <v>2936</v>
      </c>
      <c r="D50" s="473" t="s">
        <v>2937</v>
      </c>
      <c r="E50" s="474"/>
      <c r="F50" s="475" t="s">
        <v>2938</v>
      </c>
      <c r="G50" s="475" t="s">
        <v>2268</v>
      </c>
      <c r="H50" s="477" t="s">
        <v>2269</v>
      </c>
    </row>
    <row r="51" spans="1:8">
      <c r="A51" s="24">
        <v>31</v>
      </c>
      <c r="B51" s="480" t="s">
        <v>2513</v>
      </c>
      <c r="C51" s="1721">
        <v>1617622</v>
      </c>
      <c r="D51" s="1721">
        <v>86.284636183828042</v>
      </c>
      <c r="E51" s="504"/>
      <c r="F51" s="1721">
        <v>4920</v>
      </c>
      <c r="G51" s="1719">
        <v>20</v>
      </c>
      <c r="H51" s="1720" t="s">
        <v>5905</v>
      </c>
    </row>
    <row r="52" spans="1:8">
      <c r="A52" s="24">
        <v>32</v>
      </c>
      <c r="B52" s="480" t="s">
        <v>2514</v>
      </c>
      <c r="C52" s="1721">
        <v>1428877</v>
      </c>
      <c r="D52" s="1721">
        <v>243.68998383036231</v>
      </c>
      <c r="E52" s="504"/>
      <c r="F52" s="1721">
        <v>4785</v>
      </c>
      <c r="G52" s="1719">
        <v>14</v>
      </c>
      <c r="H52" s="1720" t="s">
        <v>5904</v>
      </c>
    </row>
    <row r="53" spans="1:8">
      <c r="A53" s="24">
        <v>33</v>
      </c>
      <c r="B53" s="480" t="s">
        <v>2515</v>
      </c>
      <c r="C53" s="1721">
        <v>1463413</v>
      </c>
      <c r="D53" s="1721">
        <v>378.6143260021513</v>
      </c>
      <c r="E53" s="504"/>
      <c r="F53" s="1721">
        <v>4586</v>
      </c>
      <c r="G53" s="1719">
        <v>21</v>
      </c>
      <c r="H53" s="1720" t="s">
        <v>6658</v>
      </c>
    </row>
    <row r="54" spans="1:8">
      <c r="A54" s="24">
        <v>34</v>
      </c>
      <c r="B54" s="480" t="s">
        <v>2516</v>
      </c>
      <c r="C54" s="1721">
        <v>1236955</v>
      </c>
      <c r="D54" s="1721">
        <v>795.6364850102334</v>
      </c>
      <c r="E54" s="504"/>
      <c r="F54" s="1721">
        <v>4284</v>
      </c>
      <c r="G54" s="1719">
        <v>4</v>
      </c>
      <c r="H54" s="1720" t="s">
        <v>6658</v>
      </c>
    </row>
    <row r="55" spans="1:8">
      <c r="A55" s="24">
        <v>35</v>
      </c>
      <c r="B55" s="480" t="s">
        <v>2517</v>
      </c>
      <c r="C55" s="1721">
        <v>1281583</v>
      </c>
      <c r="D55" s="1721">
        <v>109.73979302293006</v>
      </c>
      <c r="E55" s="504"/>
      <c r="F55" s="1721">
        <v>5065</v>
      </c>
      <c r="G55" s="1719">
        <v>22</v>
      </c>
      <c r="H55" s="1720" t="s">
        <v>6658</v>
      </c>
    </row>
    <row r="56" spans="1:8">
      <c r="A56" s="24">
        <v>36</v>
      </c>
      <c r="B56" s="480" t="s">
        <v>2518</v>
      </c>
      <c r="C56" s="1721">
        <v>1532315</v>
      </c>
      <c r="D56" s="1721">
        <v>259.9791081049209</v>
      </c>
      <c r="E56" s="504"/>
      <c r="F56" s="1721">
        <v>6019</v>
      </c>
      <c r="G56" s="1719">
        <v>19</v>
      </c>
      <c r="H56" s="1720" t="s">
        <v>6659</v>
      </c>
    </row>
    <row r="57" spans="1:8">
      <c r="A57" s="24">
        <v>37</v>
      </c>
      <c r="B57" s="480" t="s">
        <v>2519</v>
      </c>
      <c r="C57" s="1721">
        <v>1805238</v>
      </c>
      <c r="D57" s="1721">
        <v>122.28773823752083</v>
      </c>
      <c r="E57" s="504"/>
      <c r="F57" s="1721">
        <v>5878</v>
      </c>
      <c r="G57" s="1719">
        <v>30</v>
      </c>
      <c r="H57" s="1720" t="s">
        <v>5904</v>
      </c>
    </row>
    <row r="58" spans="1:8">
      <c r="A58" s="24">
        <v>38</v>
      </c>
      <c r="B58" s="480" t="s">
        <v>2520</v>
      </c>
      <c r="C58" s="1721">
        <v>1624989</v>
      </c>
      <c r="D58" s="1721">
        <v>1374.488171231962</v>
      </c>
      <c r="E58" s="504"/>
      <c r="F58" s="1721">
        <v>5835.1109999999999</v>
      </c>
      <c r="G58" s="1719">
        <v>1</v>
      </c>
      <c r="H58" s="1720" t="s">
        <v>6659</v>
      </c>
    </row>
    <row r="59" spans="1:8">
      <c r="A59" s="24">
        <v>39</v>
      </c>
      <c r="B59" s="480" t="s">
        <v>1161</v>
      </c>
      <c r="C59" s="1721">
        <v>1513158</v>
      </c>
      <c r="D59" s="1721">
        <v>1443.160369658639</v>
      </c>
      <c r="E59" s="504"/>
      <c r="F59" s="1721">
        <v>4970</v>
      </c>
      <c r="G59" s="1719">
        <v>16</v>
      </c>
      <c r="H59" s="1720" t="s">
        <v>5904</v>
      </c>
    </row>
    <row r="60" spans="1:8">
      <c r="A60" s="24">
        <v>40</v>
      </c>
      <c r="B60" s="480" t="s">
        <v>1162</v>
      </c>
      <c r="C60" s="1721">
        <v>1312276</v>
      </c>
      <c r="D60" s="1721">
        <v>815.55076582271283</v>
      </c>
      <c r="E60" s="504"/>
      <c r="F60" s="1721">
        <v>4310</v>
      </c>
      <c r="G60" s="1719">
        <v>1</v>
      </c>
      <c r="H60" s="1720" t="s">
        <v>6658</v>
      </c>
    </row>
    <row r="61" spans="1:8">
      <c r="A61" s="24">
        <v>41</v>
      </c>
      <c r="B61" s="480" t="s">
        <v>1163</v>
      </c>
      <c r="C61" s="1721">
        <v>1452822</v>
      </c>
      <c r="D61" s="1721">
        <v>173.55874746133978</v>
      </c>
      <c r="E61" s="504"/>
      <c r="F61" s="1721">
        <v>4421</v>
      </c>
      <c r="G61" s="1719">
        <v>26</v>
      </c>
      <c r="H61" s="1720" t="s">
        <v>5905</v>
      </c>
    </row>
    <row r="62" spans="1:8">
      <c r="A62" s="24">
        <v>42</v>
      </c>
      <c r="B62" s="480" t="s">
        <v>1164</v>
      </c>
      <c r="C62" s="1721">
        <v>1740837</v>
      </c>
      <c r="D62" s="1721">
        <v>427.82867183987327</v>
      </c>
      <c r="E62" s="504"/>
      <c r="F62" s="1721">
        <v>4956</v>
      </c>
      <c r="G62" s="1719">
        <v>6</v>
      </c>
      <c r="H62" s="1720" t="s">
        <v>5905</v>
      </c>
    </row>
    <row r="63" spans="1:8" ht="15.75" thickBot="1">
      <c r="A63" s="28">
        <v>43</v>
      </c>
      <c r="B63" s="505" t="s">
        <v>159</v>
      </c>
      <c r="C63" s="506">
        <f>SUM(C51:C62)</f>
        <v>18010085</v>
      </c>
      <c r="D63" s="506">
        <f>SUM(D51:D62)</f>
        <v>6230.8187964064728</v>
      </c>
      <c r="E63" s="507"/>
      <c r="F63" s="508"/>
      <c r="G63" s="509"/>
      <c r="H63" s="510"/>
    </row>
    <row r="64" spans="1:8">
      <c r="A64" s="13" t="s">
        <v>4507</v>
      </c>
      <c r="E64" s="709"/>
      <c r="F64" s="709"/>
    </row>
    <row r="65" spans="1:8">
      <c r="A65" s="709" t="s">
        <v>1165</v>
      </c>
      <c r="B65" s="709"/>
      <c r="C65" s="709"/>
      <c r="D65" s="709"/>
      <c r="E65" s="709"/>
      <c r="F65" s="709"/>
      <c r="G65" s="709"/>
      <c r="H65" s="709"/>
    </row>
    <row r="125" spans="1:5" ht="15.75" thickBot="1"/>
    <row r="126" spans="1:5">
      <c r="A126" s="2398"/>
      <c r="B126" s="2316"/>
      <c r="C126" s="2316"/>
      <c r="D126" s="2316"/>
      <c r="E126" s="2401"/>
    </row>
    <row r="127" spans="1:5">
      <c r="A127" s="2450"/>
      <c r="E127" s="2683"/>
    </row>
    <row r="128" spans="1:5">
      <c r="A128" s="2450"/>
      <c r="E128" s="2683"/>
    </row>
    <row r="129" spans="1:6">
      <c r="A129" s="2450"/>
      <c r="E129" s="2683"/>
    </row>
    <row r="130" spans="1:6">
      <c r="A130" s="2450"/>
      <c r="E130" s="2683"/>
    </row>
    <row r="131" spans="1:6">
      <c r="A131" s="2450"/>
      <c r="E131" s="2683"/>
    </row>
    <row r="132" spans="1:6">
      <c r="A132" s="2450"/>
      <c r="C132" s="1184"/>
      <c r="D132" s="1184"/>
      <c r="E132" s="2683"/>
    </row>
    <row r="133" spans="1:6">
      <c r="A133" s="2450"/>
      <c r="C133" s="2842"/>
      <c r="D133" s="2842"/>
      <c r="E133" s="2683"/>
    </row>
    <row r="134" spans="1:6">
      <c r="A134" s="2450"/>
      <c r="C134" s="2842"/>
      <c r="D134" s="2842"/>
      <c r="E134" s="2683"/>
    </row>
    <row r="135" spans="1:6">
      <c r="A135" s="2450"/>
      <c r="C135" s="2842"/>
      <c r="D135" s="2842"/>
      <c r="E135" s="2683"/>
    </row>
    <row r="136" spans="1:6">
      <c r="A136" s="2450"/>
      <c r="C136" s="2842"/>
      <c r="D136" s="2842"/>
      <c r="E136" s="2683"/>
      <c r="F136" s="2683"/>
    </row>
    <row r="137" spans="1:6">
      <c r="A137" s="2450"/>
      <c r="C137" s="2842"/>
      <c r="D137" s="2842"/>
      <c r="E137" s="2683"/>
      <c r="F137" s="2683"/>
    </row>
    <row r="138" spans="1:6">
      <c r="A138" s="2450"/>
      <c r="C138" s="2842"/>
      <c r="D138" s="2842"/>
      <c r="E138" s="2683"/>
      <c r="F138" s="2683"/>
    </row>
    <row r="139" spans="1:6">
      <c r="A139" s="2450"/>
      <c r="C139" s="2842"/>
      <c r="D139" s="2842"/>
      <c r="E139" s="2683"/>
      <c r="F139" s="2683"/>
    </row>
    <row r="140" spans="1:6">
      <c r="A140" s="2450"/>
      <c r="C140" s="2842"/>
      <c r="D140" s="2842"/>
      <c r="E140" s="2683"/>
      <c r="F140" s="2683"/>
    </row>
    <row r="141" spans="1:6">
      <c r="A141" s="2450"/>
      <c r="C141" s="2842"/>
      <c r="D141" s="2842"/>
      <c r="E141" s="2683"/>
      <c r="F141" s="2683"/>
    </row>
    <row r="142" spans="1:6">
      <c r="A142" s="2450"/>
      <c r="C142" s="2842"/>
      <c r="D142" s="2842"/>
      <c r="E142" s="2683"/>
      <c r="F142" s="2683"/>
    </row>
    <row r="143" spans="1:6">
      <c r="A143" s="2450"/>
      <c r="C143" s="2842"/>
      <c r="D143" s="2842"/>
      <c r="E143" s="2683"/>
      <c r="F143" s="2683"/>
    </row>
    <row r="144" spans="1:6">
      <c r="A144" s="2450"/>
      <c r="C144" s="2842"/>
      <c r="D144" s="2842"/>
      <c r="E144" s="2683"/>
      <c r="F144" s="2683"/>
    </row>
    <row r="145" spans="1:6">
      <c r="A145" s="2450"/>
      <c r="C145" s="2842"/>
      <c r="D145" s="2842"/>
      <c r="E145" s="2683"/>
      <c r="F145" s="2683"/>
    </row>
    <row r="146" spans="1:6">
      <c r="A146" s="2450"/>
      <c r="C146" s="2842"/>
      <c r="D146" s="2842"/>
      <c r="E146" s="2683"/>
      <c r="F146" s="2683"/>
    </row>
    <row r="147" spans="1:6">
      <c r="A147" s="2450"/>
      <c r="C147" s="2842"/>
      <c r="D147" s="2842"/>
      <c r="E147" s="2683"/>
      <c r="F147" s="2683"/>
    </row>
    <row r="148" spans="1:6">
      <c r="A148" s="2450"/>
      <c r="C148" s="2842"/>
      <c r="D148" s="2842"/>
      <c r="E148" s="2683"/>
      <c r="F148" s="2683"/>
    </row>
    <row r="149" spans="1:6">
      <c r="A149" s="2450"/>
      <c r="C149" s="2842"/>
      <c r="D149" s="2842"/>
      <c r="E149" s="2683"/>
      <c r="F149" s="2683"/>
    </row>
    <row r="150" spans="1:6">
      <c r="A150" s="2450"/>
      <c r="C150" s="2842"/>
      <c r="D150" s="2842"/>
      <c r="E150" s="2683"/>
      <c r="F150" s="2683"/>
    </row>
    <row r="151" spans="1:6">
      <c r="A151" s="2450"/>
      <c r="C151" s="2842"/>
      <c r="D151" s="2842"/>
      <c r="E151" s="2683"/>
      <c r="F151" s="2683"/>
    </row>
    <row r="152" spans="1:6">
      <c r="A152" s="2450"/>
      <c r="C152" s="2842"/>
      <c r="D152" s="2842"/>
      <c r="E152" s="2683"/>
      <c r="F152" s="2683"/>
    </row>
    <row r="153" spans="1:6">
      <c r="A153" s="2450"/>
      <c r="C153" s="2842"/>
      <c r="D153" s="2842"/>
      <c r="E153" s="2683"/>
      <c r="F153" s="2683"/>
    </row>
    <row r="154" spans="1:6">
      <c r="A154" s="2450"/>
      <c r="C154" s="2842"/>
      <c r="D154" s="2842"/>
      <c r="E154" s="2683"/>
      <c r="F154" s="2683"/>
    </row>
    <row r="155" spans="1:6">
      <c r="A155" s="2450"/>
      <c r="C155" s="2842"/>
      <c r="D155" s="2842"/>
      <c r="E155" s="2683"/>
      <c r="F155" s="2683"/>
    </row>
    <row r="156" spans="1:6">
      <c r="A156" s="2450"/>
      <c r="C156" s="2842"/>
      <c r="D156" s="2842"/>
      <c r="E156" s="2683"/>
      <c r="F156" s="2683"/>
    </row>
    <row r="157" spans="1:6">
      <c r="A157" s="2450"/>
      <c r="C157" s="2842"/>
      <c r="D157" s="2842"/>
      <c r="E157" s="2683"/>
      <c r="F157" s="2683"/>
    </row>
    <row r="158" spans="1:6">
      <c r="A158" s="2450"/>
      <c r="C158" s="2842"/>
      <c r="D158" s="2842"/>
      <c r="E158" s="2683"/>
      <c r="F158" s="2683"/>
    </row>
    <row r="159" spans="1:6">
      <c r="A159" s="2450"/>
      <c r="C159" s="2842"/>
      <c r="D159" s="2842"/>
      <c r="E159" s="2683"/>
      <c r="F159" s="2683"/>
    </row>
    <row r="160" spans="1:6">
      <c r="A160" s="2450"/>
      <c r="C160" s="2842"/>
      <c r="D160" s="2842"/>
      <c r="E160" s="2683"/>
      <c r="F160" s="2683"/>
    </row>
    <row r="161" spans="1:6">
      <c r="A161" s="2450"/>
      <c r="C161" s="2842"/>
      <c r="D161" s="2842"/>
      <c r="E161" s="2683"/>
      <c r="F161" s="2683"/>
    </row>
    <row r="162" spans="1:6">
      <c r="A162" s="2450"/>
      <c r="C162" s="2842"/>
      <c r="D162" s="2842"/>
      <c r="E162" s="2683"/>
      <c r="F162" s="2683"/>
    </row>
    <row r="163" spans="1:6">
      <c r="A163" s="2450"/>
      <c r="C163" s="2842"/>
      <c r="D163" s="2842"/>
      <c r="E163" s="2683"/>
      <c r="F163" s="2683"/>
    </row>
    <row r="164" spans="1:6">
      <c r="A164" s="2450"/>
      <c r="C164" s="2842"/>
      <c r="D164" s="2842"/>
      <c r="E164" s="2683"/>
      <c r="F164" s="2683"/>
    </row>
    <row r="165" spans="1:6">
      <c r="A165" s="2450"/>
      <c r="C165" s="2842"/>
      <c r="D165" s="2842"/>
      <c r="E165" s="2683"/>
      <c r="F165" s="2683"/>
    </row>
    <row r="166" spans="1:6">
      <c r="A166" s="2450"/>
      <c r="C166" s="2842"/>
      <c r="D166" s="2842"/>
      <c r="E166" s="2683"/>
      <c r="F166" s="2683"/>
    </row>
    <row r="167" spans="1:6">
      <c r="A167" s="2450"/>
      <c r="C167" s="2842"/>
      <c r="D167" s="2842"/>
      <c r="E167" s="2683"/>
      <c r="F167" s="2683"/>
    </row>
    <row r="168" spans="1:6">
      <c r="A168" s="2450"/>
      <c r="C168" s="2842"/>
      <c r="D168" s="2842"/>
      <c r="E168" s="2683"/>
      <c r="F168" s="2683"/>
    </row>
    <row r="169" spans="1:6">
      <c r="A169" s="2450"/>
      <c r="C169" s="2842"/>
      <c r="D169" s="2842"/>
      <c r="E169" s="2683"/>
      <c r="F169" s="2683"/>
    </row>
    <row r="170" spans="1:6">
      <c r="A170" s="2450"/>
      <c r="C170" s="2842"/>
      <c r="D170" s="2842"/>
      <c r="E170" s="2683"/>
      <c r="F170" s="2683"/>
    </row>
    <row r="171" spans="1:6">
      <c r="A171" s="2450"/>
      <c r="C171" s="2842"/>
      <c r="D171" s="2842"/>
      <c r="E171" s="2683"/>
      <c r="F171" s="2683"/>
    </row>
    <row r="172" spans="1:6">
      <c r="A172" s="2450"/>
      <c r="C172" s="2842"/>
      <c r="D172" s="2842"/>
      <c r="E172" s="2683"/>
      <c r="F172" s="2683"/>
    </row>
    <row r="173" spans="1:6">
      <c r="A173" s="2450"/>
      <c r="C173" s="2842"/>
      <c r="D173" s="2842"/>
      <c r="E173" s="2683"/>
      <c r="F173" s="2683"/>
    </row>
    <row r="174" spans="1:6">
      <c r="A174" s="2450"/>
      <c r="C174" s="2842"/>
      <c r="D174" s="2842"/>
      <c r="E174" s="2683"/>
      <c r="F174" s="2683"/>
    </row>
    <row r="175" spans="1:6">
      <c r="A175" s="2450"/>
      <c r="C175" s="2842"/>
      <c r="D175" s="2842"/>
      <c r="E175" s="2683"/>
      <c r="F175" s="2683"/>
    </row>
    <row r="176" spans="1:6">
      <c r="A176" s="2450"/>
      <c r="C176" s="2842"/>
      <c r="D176" s="2842"/>
      <c r="E176" s="2683"/>
      <c r="F176" s="2683"/>
    </row>
    <row r="177" spans="1:6">
      <c r="A177" s="2450"/>
      <c r="C177" s="2842"/>
      <c r="D177" s="2842"/>
      <c r="E177" s="2683"/>
      <c r="F177" s="2683"/>
    </row>
    <row r="178" spans="1:6">
      <c r="A178" s="2450"/>
      <c r="C178" s="2842"/>
      <c r="D178" s="2842"/>
      <c r="E178" s="2683"/>
      <c r="F178" s="2683"/>
    </row>
    <row r="179" spans="1:6">
      <c r="A179" s="2450"/>
      <c r="C179" s="1923"/>
      <c r="D179" s="1923"/>
      <c r="E179" s="2683"/>
      <c r="F179" s="2683"/>
    </row>
    <row r="180" spans="1:6">
      <c r="A180" s="2450"/>
      <c r="E180" s="2683"/>
      <c r="F180" s="2683"/>
    </row>
    <row r="181" spans="1:6" ht="15.75" thickBot="1">
      <c r="A181" s="2684"/>
      <c r="B181" s="2701"/>
      <c r="C181" s="2701"/>
      <c r="D181" s="2701"/>
      <c r="E181" s="2686"/>
      <c r="F181" s="2683"/>
    </row>
    <row r="182" spans="1:6">
      <c r="A182" s="2682"/>
      <c r="F182" s="2683"/>
    </row>
    <row r="183" spans="1:6">
      <c r="A183" s="2682"/>
      <c r="F183" s="2683"/>
    </row>
    <row r="184" spans="1:6">
      <c r="A184" s="2682"/>
      <c r="F184" s="2683"/>
    </row>
    <row r="185" spans="1:6">
      <c r="A185" s="2682"/>
      <c r="F185" s="2683"/>
    </row>
    <row r="186" spans="1:6">
      <c r="A186" s="2682"/>
      <c r="F186" s="2683"/>
    </row>
    <row r="187" spans="1:6">
      <c r="A187" s="2682"/>
      <c r="F187" s="2683"/>
    </row>
    <row r="188" spans="1:6">
      <c r="A188" s="2682"/>
      <c r="F188" s="2683"/>
    </row>
    <row r="189" spans="1:6">
      <c r="A189" s="2682"/>
      <c r="F189" s="2683"/>
    </row>
    <row r="190" spans="1:6">
      <c r="A190" s="2682"/>
      <c r="F190" s="2683"/>
    </row>
    <row r="191" spans="1:6">
      <c r="A191" s="2682"/>
      <c r="F191" s="2683"/>
    </row>
    <row r="192" spans="1:6">
      <c r="A192" s="2682"/>
      <c r="F192" s="2683"/>
    </row>
    <row r="193" spans="1:6">
      <c r="A193" s="2682"/>
      <c r="F193" s="2683"/>
    </row>
    <row r="194" spans="1:6">
      <c r="A194" s="2682"/>
      <c r="F194" s="2683"/>
    </row>
    <row r="195" spans="1:6">
      <c r="A195" s="2682"/>
      <c r="F195" s="2683"/>
    </row>
    <row r="196" spans="1:6">
      <c r="A196" s="2682"/>
      <c r="F196" s="2683"/>
    </row>
    <row r="197" spans="1:6">
      <c r="A197" s="2682"/>
      <c r="F197" s="2683"/>
    </row>
    <row r="198" spans="1:6">
      <c r="A198" s="2682"/>
      <c r="F198" s="2683"/>
    </row>
    <row r="199" spans="1:6">
      <c r="A199" s="2682"/>
      <c r="F199" s="2683"/>
    </row>
    <row r="200" spans="1:6" ht="15.75" thickBot="1">
      <c r="A200" s="2684"/>
      <c r="B200" s="2701"/>
      <c r="C200" s="2701"/>
      <c r="D200" s="2701"/>
      <c r="E200" s="2701"/>
      <c r="F200" s="2686"/>
    </row>
  </sheetData>
  <printOptions horizontalCentered="1" verticalCentered="1"/>
  <pageMargins left="0.5" right="0.5" top="0.5" bottom="0.5" header="0" footer="0"/>
  <pageSetup scale="75" orientation="portrait" r:id="rId1"/>
  <headerFooter alignWithMargins="0"/>
  <customProperties>
    <customPr name="_pios_id" r:id="rId2"/>
  </customPropertie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ransitionEvaluation="1">
    <tabColor rgb="FF92D050"/>
  </sheetPr>
  <dimension ref="A1:S133"/>
  <sheetViews>
    <sheetView zoomScale="70" zoomScaleNormal="70" workbookViewId="0"/>
  </sheetViews>
  <sheetFormatPr defaultColWidth="9.6640625" defaultRowHeight="15"/>
  <cols>
    <col min="1" max="1" width="4.6640625" customWidth="1"/>
    <col min="2" max="2" width="49.5546875" bestFit="1" customWidth="1"/>
    <col min="3" max="3" width="12.6640625" customWidth="1"/>
    <col min="4" max="8" width="10.6640625" customWidth="1"/>
    <col min="9" max="17" width="11.6640625" customWidth="1"/>
    <col min="18" max="18" width="4.6640625" customWidth="1"/>
  </cols>
  <sheetData>
    <row r="1" spans="1:18">
      <c r="A1" s="710" t="s">
        <v>1757</v>
      </c>
      <c r="B1" s="711"/>
      <c r="C1" s="795" t="s">
        <v>1307</v>
      </c>
      <c r="D1" s="798"/>
      <c r="E1" s="799" t="s">
        <v>1759</v>
      </c>
      <c r="F1" s="808"/>
      <c r="G1" s="799" t="s">
        <v>1760</v>
      </c>
      <c r="H1" s="782"/>
      <c r="I1" s="710" t="s">
        <v>1757</v>
      </c>
      <c r="J1" s="711"/>
      <c r="K1" s="711"/>
      <c r="L1" s="795" t="s">
        <v>1307</v>
      </c>
      <c r="M1" s="711"/>
      <c r="N1" s="799" t="s">
        <v>1759</v>
      </c>
      <c r="O1" s="808"/>
      <c r="P1" s="799" t="s">
        <v>1760</v>
      </c>
      <c r="Q1" s="808"/>
      <c r="R1" s="782"/>
    </row>
    <row r="2" spans="1:18">
      <c r="A2" s="71" t="str">
        <f>'Data Sheet'!$C$25</f>
        <v xml:space="preserve">Niagara Mohawk Power Corporation </v>
      </c>
      <c r="C2" s="760" t="s">
        <v>1100</v>
      </c>
      <c r="E2" s="758" t="s">
        <v>1761</v>
      </c>
      <c r="F2" s="709"/>
      <c r="G2" s="800"/>
      <c r="H2" s="656"/>
      <c r="I2" s="71" t="str">
        <f>'Data Sheet'!$C$25</f>
        <v xml:space="preserve">Niagara Mohawk Power Corporation </v>
      </c>
      <c r="L2" s="760" t="s">
        <v>1100</v>
      </c>
      <c r="N2" s="758" t="s">
        <v>1761</v>
      </c>
      <c r="O2" s="709"/>
      <c r="P2" s="800"/>
      <c r="Q2" s="661"/>
      <c r="R2" s="656"/>
    </row>
    <row r="3" spans="1:18" ht="15" customHeight="1" thickBot="1">
      <c r="A3" s="772"/>
      <c r="B3" s="752"/>
      <c r="C3" s="772" t="s">
        <v>1101</v>
      </c>
      <c r="D3" s="752"/>
      <c r="E3" s="959" t="str">
        <f>'Data Sheet'!$C$40</f>
        <v>April 30, 2025</v>
      </c>
      <c r="F3" s="803"/>
      <c r="G3" s="815" t="str">
        <f>'Data Sheet'!$C$38</f>
        <v>December 31, 2024</v>
      </c>
      <c r="H3" s="814"/>
      <c r="I3" s="772"/>
      <c r="J3" s="752"/>
      <c r="K3" s="752"/>
      <c r="L3" s="772" t="s">
        <v>1101</v>
      </c>
      <c r="M3" s="752"/>
      <c r="N3" s="959" t="str">
        <f>'Data Sheet'!$C$40</f>
        <v>April 30, 2025</v>
      </c>
      <c r="O3" s="803"/>
      <c r="P3" s="815" t="str">
        <f>'Data Sheet'!$C$38</f>
        <v>December 31, 2024</v>
      </c>
      <c r="Q3" s="709"/>
      <c r="R3" s="814"/>
    </row>
    <row r="4" spans="1:18" ht="15" customHeight="1" thickBot="1">
      <c r="A4" s="457" t="s">
        <v>1166</v>
      </c>
      <c r="B4" s="458"/>
      <c r="C4" s="458"/>
      <c r="D4" s="803"/>
      <c r="E4" s="803"/>
      <c r="F4" s="803"/>
      <c r="G4" s="805"/>
      <c r="H4" s="814"/>
      <c r="I4" s="457" t="s">
        <v>1167</v>
      </c>
      <c r="J4" s="458"/>
      <c r="K4" s="458"/>
      <c r="L4" s="803"/>
      <c r="M4" s="803"/>
      <c r="N4" s="803"/>
      <c r="O4" s="803"/>
      <c r="P4" s="803"/>
      <c r="Q4" s="805"/>
      <c r="R4" s="773"/>
    </row>
    <row r="5" spans="1:18" ht="15.75">
      <c r="A5" s="68"/>
      <c r="B5" s="70"/>
      <c r="C5" s="70"/>
      <c r="D5" s="709"/>
      <c r="E5" s="709"/>
      <c r="F5" s="709"/>
      <c r="G5" s="808"/>
      <c r="H5" s="656"/>
      <c r="I5" s="68"/>
      <c r="J5" s="70"/>
      <c r="K5" s="70"/>
      <c r="L5" s="709"/>
      <c r="M5" s="709"/>
      <c r="N5" s="709"/>
      <c r="O5" s="709"/>
      <c r="P5" s="709"/>
      <c r="Q5" s="808"/>
      <c r="R5" s="656"/>
    </row>
    <row r="6" spans="1:18">
      <c r="A6" s="760" t="s">
        <v>1168</v>
      </c>
      <c r="D6" t="s">
        <v>1169</v>
      </c>
      <c r="H6" s="656"/>
      <c r="I6" s="24" t="s">
        <v>1170</v>
      </c>
      <c r="J6" s="21"/>
      <c r="K6" s="21"/>
      <c r="L6" s="21"/>
      <c r="M6" s="21"/>
      <c r="N6" s="21" t="s">
        <v>1171</v>
      </c>
      <c r="O6" s="21"/>
      <c r="P6" s="21"/>
      <c r="Q6" s="21"/>
      <c r="R6" s="25"/>
    </row>
    <row r="7" spans="1:18">
      <c r="A7" s="760" t="s">
        <v>1172</v>
      </c>
      <c r="D7" t="s">
        <v>1173</v>
      </c>
      <c r="H7" s="656"/>
      <c r="I7" s="24" t="s">
        <v>1174</v>
      </c>
      <c r="J7" s="21"/>
      <c r="K7" s="21"/>
      <c r="L7" s="21"/>
      <c r="M7" s="21"/>
      <c r="N7" s="21" t="s">
        <v>1175</v>
      </c>
      <c r="O7" s="21"/>
      <c r="P7" s="21"/>
      <c r="Q7" s="21"/>
      <c r="R7" s="25"/>
    </row>
    <row r="8" spans="1:18">
      <c r="A8" s="760" t="s">
        <v>450</v>
      </c>
      <c r="D8" t="s">
        <v>451</v>
      </c>
      <c r="H8" s="656"/>
      <c r="I8" s="24" t="s">
        <v>452</v>
      </c>
      <c r="J8" s="21"/>
      <c r="K8" s="21"/>
      <c r="L8" s="21"/>
      <c r="M8" s="21"/>
      <c r="N8" s="21" t="s">
        <v>1202</v>
      </c>
      <c r="O8" s="21"/>
      <c r="P8" s="21"/>
      <c r="Q8" s="21"/>
      <c r="R8" s="25"/>
    </row>
    <row r="9" spans="1:18">
      <c r="A9" s="760" t="s">
        <v>1203</v>
      </c>
      <c r="D9" t="s">
        <v>1204</v>
      </c>
      <c r="H9" s="656"/>
      <c r="I9" s="24" t="s">
        <v>1205</v>
      </c>
      <c r="J9" s="21"/>
      <c r="K9" s="21"/>
      <c r="L9" s="21"/>
      <c r="M9" s="21"/>
      <c r="N9" s="21" t="s">
        <v>1206</v>
      </c>
      <c r="O9" s="21"/>
      <c r="P9" s="21"/>
      <c r="Q9" s="21"/>
      <c r="R9" s="25"/>
    </row>
    <row r="10" spans="1:18">
      <c r="A10" s="760" t="s">
        <v>1207</v>
      </c>
      <c r="D10" t="s">
        <v>1208</v>
      </c>
      <c r="H10" s="656"/>
      <c r="I10" s="24" t="s">
        <v>4460</v>
      </c>
      <c r="J10" s="21"/>
      <c r="K10" s="21"/>
      <c r="L10" s="21"/>
      <c r="M10" s="21"/>
      <c r="N10" s="21" t="s">
        <v>1209</v>
      </c>
      <c r="O10" s="21"/>
      <c r="P10" s="21"/>
      <c r="Q10" s="21"/>
      <c r="R10" s="25"/>
    </row>
    <row r="11" spans="1:18">
      <c r="A11" s="760" t="s">
        <v>1210</v>
      </c>
      <c r="D11" t="s">
        <v>1211</v>
      </c>
      <c r="H11" s="656"/>
      <c r="I11" s="24" t="s">
        <v>4461</v>
      </c>
      <c r="J11" s="21"/>
      <c r="K11" s="21"/>
      <c r="L11" s="21"/>
      <c r="M11" s="21"/>
      <c r="N11" s="21" t="s">
        <v>1212</v>
      </c>
      <c r="O11" s="21"/>
      <c r="P11" s="21"/>
      <c r="Q11" s="21"/>
      <c r="R11" s="25"/>
    </row>
    <row r="12" spans="1:18">
      <c r="A12" s="760" t="s">
        <v>1213</v>
      </c>
      <c r="D12" t="s">
        <v>1214</v>
      </c>
      <c r="H12" s="656"/>
      <c r="I12" s="24" t="s">
        <v>1215</v>
      </c>
      <c r="J12" s="21"/>
      <c r="K12" s="21"/>
      <c r="L12" s="21"/>
      <c r="M12" s="21"/>
      <c r="N12" s="21" t="s">
        <v>1216</v>
      </c>
      <c r="O12" s="21"/>
      <c r="P12" s="21"/>
      <c r="Q12" s="21"/>
      <c r="R12" s="25"/>
    </row>
    <row r="13" spans="1:18">
      <c r="A13" s="760" t="s">
        <v>1217</v>
      </c>
      <c r="D13" t="s">
        <v>1218</v>
      </c>
      <c r="H13" s="656"/>
      <c r="I13" s="24" t="s">
        <v>1219</v>
      </c>
      <c r="J13" s="21"/>
      <c r="K13" s="21"/>
      <c r="L13" s="21"/>
      <c r="M13" s="21"/>
      <c r="N13" s="21" t="s">
        <v>1220</v>
      </c>
      <c r="O13" s="21"/>
      <c r="P13" s="21"/>
      <c r="Q13" s="21"/>
      <c r="R13" s="25"/>
    </row>
    <row r="14" spans="1:18">
      <c r="A14" s="760" t="s">
        <v>1221</v>
      </c>
      <c r="D14" t="s">
        <v>1222</v>
      </c>
      <c r="H14" s="656"/>
      <c r="I14" s="24" t="s">
        <v>1223</v>
      </c>
      <c r="J14" s="21"/>
      <c r="K14" s="21"/>
      <c r="L14" s="21"/>
      <c r="M14" s="21"/>
      <c r="N14" s="21" t="s">
        <v>1224</v>
      </c>
      <c r="O14" s="21"/>
      <c r="P14" s="21"/>
      <c r="Q14" s="21"/>
      <c r="R14" s="25"/>
    </row>
    <row r="15" spans="1:18" ht="15.75" thickBot="1">
      <c r="A15" s="760"/>
      <c r="H15" s="656"/>
      <c r="I15" s="760"/>
      <c r="R15" s="656"/>
    </row>
    <row r="16" spans="1:18">
      <c r="A16" s="809"/>
      <c r="B16" s="782"/>
      <c r="C16" s="825" t="s">
        <v>1225</v>
      </c>
      <c r="D16" s="822"/>
      <c r="E16" s="807"/>
      <c r="F16" s="825" t="s">
        <v>1225</v>
      </c>
      <c r="G16" s="822"/>
      <c r="H16" s="807"/>
      <c r="I16" s="826" t="s">
        <v>1225</v>
      </c>
      <c r="J16" s="822"/>
      <c r="K16" s="807"/>
      <c r="L16" s="825" t="s">
        <v>1225</v>
      </c>
      <c r="M16" s="822"/>
      <c r="N16" s="807"/>
      <c r="O16" s="825" t="s">
        <v>1225</v>
      </c>
      <c r="P16" s="822"/>
      <c r="Q16" s="807"/>
      <c r="R16" s="827"/>
    </row>
    <row r="17" spans="1:18">
      <c r="A17" s="810" t="s">
        <v>1686</v>
      </c>
      <c r="B17" s="759" t="s">
        <v>1740</v>
      </c>
      <c r="E17" s="656"/>
      <c r="H17" s="656"/>
      <c r="I17" s="800"/>
      <c r="K17" s="656"/>
      <c r="N17" s="656"/>
      <c r="R17" s="810" t="s">
        <v>1686</v>
      </c>
    </row>
    <row r="18" spans="1:18" ht="15.75" thickBot="1">
      <c r="A18" s="812" t="s">
        <v>1689</v>
      </c>
      <c r="B18" s="814" t="s">
        <v>2935</v>
      </c>
      <c r="C18" s="752"/>
      <c r="D18" s="803" t="s">
        <v>2936</v>
      </c>
      <c r="E18" s="773"/>
      <c r="F18" s="752"/>
      <c r="G18" s="803" t="s">
        <v>2937</v>
      </c>
      <c r="H18" s="773"/>
      <c r="I18" s="828"/>
      <c r="J18" s="803" t="s">
        <v>2938</v>
      </c>
      <c r="K18" s="773"/>
      <c r="L18" s="803"/>
      <c r="M18" s="803" t="s">
        <v>2268</v>
      </c>
      <c r="N18" s="773"/>
      <c r="O18" s="752"/>
      <c r="P18" s="781" t="s">
        <v>2269</v>
      </c>
      <c r="Q18" s="803"/>
      <c r="R18" s="812" t="s">
        <v>1689</v>
      </c>
    </row>
    <row r="19" spans="1:18">
      <c r="A19" s="801">
        <v>1</v>
      </c>
      <c r="B19" s="656" t="s">
        <v>1226</v>
      </c>
      <c r="E19" s="759"/>
      <c r="F19" s="709"/>
      <c r="G19" s="709"/>
      <c r="H19" s="656"/>
      <c r="I19" s="760"/>
      <c r="K19" s="656"/>
      <c r="M19" s="709"/>
      <c r="N19" s="759"/>
      <c r="O19" s="709"/>
      <c r="P19" s="709"/>
      <c r="Q19" s="709"/>
      <c r="R19" s="801">
        <v>1</v>
      </c>
    </row>
    <row r="20" spans="1:18">
      <c r="A20" s="829"/>
      <c r="B20" s="768" t="s">
        <v>1227</v>
      </c>
      <c r="C20" s="719"/>
      <c r="D20" s="719"/>
      <c r="E20" s="789"/>
      <c r="F20" s="823"/>
      <c r="G20" s="823"/>
      <c r="H20" s="768"/>
      <c r="I20" s="718"/>
      <c r="J20" s="719"/>
      <c r="K20" s="768"/>
      <c r="L20" s="719"/>
      <c r="M20" s="823"/>
      <c r="N20" s="789"/>
      <c r="O20" s="823"/>
      <c r="P20" s="823"/>
      <c r="Q20" s="823"/>
      <c r="R20" s="829"/>
    </row>
    <row r="21" spans="1:18">
      <c r="A21" s="801">
        <v>2</v>
      </c>
      <c r="B21" s="656" t="s">
        <v>1228</v>
      </c>
      <c r="E21" s="717"/>
      <c r="F21" s="661"/>
      <c r="G21" s="661"/>
      <c r="H21" s="717"/>
      <c r="I21" s="760"/>
      <c r="K21" s="656"/>
      <c r="M21" s="661"/>
      <c r="N21" s="717"/>
      <c r="O21" s="661"/>
      <c r="P21" s="661"/>
      <c r="Q21" s="661"/>
      <c r="R21" s="801">
        <v>2</v>
      </c>
    </row>
    <row r="22" spans="1:18">
      <c r="A22" s="829"/>
      <c r="B22" s="768" t="s">
        <v>1229</v>
      </c>
      <c r="C22" s="719"/>
      <c r="D22" s="719"/>
      <c r="E22" s="789"/>
      <c r="F22" s="823"/>
      <c r="G22" s="823"/>
      <c r="H22" s="789"/>
      <c r="I22" s="718"/>
      <c r="J22" s="719"/>
      <c r="K22" s="768"/>
      <c r="L22" s="719"/>
      <c r="M22" s="823"/>
      <c r="N22" s="789"/>
      <c r="O22" s="823"/>
      <c r="P22" s="823"/>
      <c r="Q22" s="823"/>
      <c r="R22" s="829"/>
    </row>
    <row r="23" spans="1:18">
      <c r="A23" s="829">
        <v>3</v>
      </c>
      <c r="B23" s="768" t="s">
        <v>1230</v>
      </c>
      <c r="C23" s="830"/>
      <c r="D23" s="830"/>
      <c r="E23" s="831"/>
      <c r="F23" s="832"/>
      <c r="G23" s="832"/>
      <c r="H23" s="833"/>
      <c r="I23" s="834"/>
      <c r="J23" s="830"/>
      <c r="K23" s="833"/>
      <c r="L23" s="830"/>
      <c r="M23" s="832"/>
      <c r="N23" s="831"/>
      <c r="O23" s="832"/>
      <c r="P23" s="832"/>
      <c r="Q23" s="832"/>
      <c r="R23" s="829">
        <v>3</v>
      </c>
    </row>
    <row r="24" spans="1:18">
      <c r="A24" s="835">
        <v>4</v>
      </c>
      <c r="B24" s="768" t="s">
        <v>1231</v>
      </c>
      <c r="C24" s="830"/>
      <c r="D24" s="830"/>
      <c r="E24" s="833"/>
      <c r="F24" s="830"/>
      <c r="G24" s="830"/>
      <c r="H24" s="833"/>
      <c r="I24" s="836"/>
      <c r="J24" s="830"/>
      <c r="K24" s="833"/>
      <c r="L24" s="830"/>
      <c r="M24" s="830"/>
      <c r="N24" s="833"/>
      <c r="O24" s="830"/>
      <c r="P24" s="830"/>
      <c r="Q24" s="830"/>
      <c r="R24" s="829">
        <v>4</v>
      </c>
    </row>
    <row r="25" spans="1:18">
      <c r="A25" s="816">
        <v>5</v>
      </c>
      <c r="B25" s="656" t="s">
        <v>1232</v>
      </c>
      <c r="C25" s="837"/>
      <c r="D25" s="837"/>
      <c r="E25" s="838"/>
      <c r="F25" s="837"/>
      <c r="G25" s="837"/>
      <c r="H25" s="838"/>
      <c r="I25" s="839"/>
      <c r="J25" s="837"/>
      <c r="K25" s="838"/>
      <c r="L25" s="837"/>
      <c r="M25" s="837"/>
      <c r="N25" s="838"/>
      <c r="O25" s="837"/>
      <c r="P25" s="837"/>
      <c r="Q25" s="837"/>
      <c r="R25" s="801">
        <v>5</v>
      </c>
    </row>
    <row r="26" spans="1:18">
      <c r="A26" s="835"/>
      <c r="B26" s="768" t="s">
        <v>1233</v>
      </c>
      <c r="C26" s="830"/>
      <c r="D26" s="830"/>
      <c r="E26" s="833"/>
      <c r="F26" s="830"/>
      <c r="G26" s="830"/>
      <c r="H26" s="833"/>
      <c r="I26" s="836"/>
      <c r="J26" s="830"/>
      <c r="K26" s="833"/>
      <c r="L26" s="830"/>
      <c r="M26" s="830"/>
      <c r="N26" s="833"/>
      <c r="O26" s="830"/>
      <c r="P26" s="830"/>
      <c r="Q26" s="830"/>
      <c r="R26" s="829"/>
    </row>
    <row r="27" spans="1:18">
      <c r="A27" s="835">
        <v>6</v>
      </c>
      <c r="B27" s="768" t="s">
        <v>1234</v>
      </c>
      <c r="C27" s="830"/>
      <c r="D27" s="830"/>
      <c r="E27" s="833"/>
      <c r="F27" s="830"/>
      <c r="G27" s="830"/>
      <c r="H27" s="833"/>
      <c r="I27" s="836"/>
      <c r="J27" s="830"/>
      <c r="K27" s="833"/>
      <c r="L27" s="830"/>
      <c r="M27" s="830"/>
      <c r="N27" s="833"/>
      <c r="O27" s="830"/>
      <c r="P27" s="830"/>
      <c r="Q27" s="830"/>
      <c r="R27" s="829">
        <v>6</v>
      </c>
    </row>
    <row r="28" spans="1:18">
      <c r="A28" s="835">
        <v>7</v>
      </c>
      <c r="B28" s="768" t="s">
        <v>1235</v>
      </c>
      <c r="C28" s="719"/>
      <c r="D28" s="719"/>
      <c r="E28" s="768"/>
      <c r="F28" s="719"/>
      <c r="G28" s="719"/>
      <c r="H28" s="768"/>
      <c r="I28" s="840"/>
      <c r="J28" s="719"/>
      <c r="K28" s="768"/>
      <c r="L28" s="719"/>
      <c r="M28" s="719"/>
      <c r="N28" s="768"/>
      <c r="O28" s="719"/>
      <c r="P28" s="719"/>
      <c r="Q28" s="719"/>
      <c r="R28" s="829">
        <v>7</v>
      </c>
    </row>
    <row r="29" spans="1:18">
      <c r="A29" s="835">
        <v>8</v>
      </c>
      <c r="B29" s="768" t="s">
        <v>1236</v>
      </c>
      <c r="C29" s="719"/>
      <c r="D29" s="719"/>
      <c r="E29" s="768"/>
      <c r="F29" s="719"/>
      <c r="G29" s="719"/>
      <c r="H29" s="768"/>
      <c r="I29" s="840"/>
      <c r="J29" s="719"/>
      <c r="K29" s="768"/>
      <c r="L29" s="719"/>
      <c r="M29" s="719"/>
      <c r="N29" s="768"/>
      <c r="O29" s="719"/>
      <c r="P29" s="719"/>
      <c r="Q29" s="719"/>
      <c r="R29" s="829">
        <v>8</v>
      </c>
    </row>
    <row r="30" spans="1:18">
      <c r="A30" s="835">
        <v>9</v>
      </c>
      <c r="B30" s="768" t="s">
        <v>1237</v>
      </c>
      <c r="C30" s="719"/>
      <c r="D30" s="719"/>
      <c r="E30" s="768"/>
      <c r="F30" s="719"/>
      <c r="G30" s="719"/>
      <c r="H30" s="768"/>
      <c r="I30" s="840"/>
      <c r="J30" s="719"/>
      <c r="K30" s="768"/>
      <c r="L30" s="719"/>
      <c r="M30" s="719"/>
      <c r="N30" s="768"/>
      <c r="O30" s="719"/>
      <c r="P30" s="719"/>
      <c r="Q30" s="719"/>
      <c r="R30" s="829">
        <v>9</v>
      </c>
    </row>
    <row r="31" spans="1:18">
      <c r="A31" s="835">
        <v>10</v>
      </c>
      <c r="B31" s="768" t="s">
        <v>1238</v>
      </c>
      <c r="C31" s="719"/>
      <c r="D31" s="719"/>
      <c r="E31" s="768"/>
      <c r="F31" s="719"/>
      <c r="G31" s="719"/>
      <c r="H31" s="768"/>
      <c r="I31" s="840"/>
      <c r="J31" s="719"/>
      <c r="K31" s="768"/>
      <c r="L31" s="719"/>
      <c r="M31" s="719"/>
      <c r="N31" s="768"/>
      <c r="O31" s="719"/>
      <c r="P31" s="719"/>
      <c r="Q31" s="719"/>
      <c r="R31" s="829">
        <v>10</v>
      </c>
    </row>
    <row r="32" spans="1:18">
      <c r="A32" s="835">
        <v>11</v>
      </c>
      <c r="B32" s="768" t="s">
        <v>1239</v>
      </c>
      <c r="C32" s="824"/>
      <c r="D32" s="824"/>
      <c r="E32" s="841"/>
      <c r="F32" s="824"/>
      <c r="G32" s="824"/>
      <c r="H32" s="841"/>
      <c r="I32" s="842"/>
      <c r="J32" s="824"/>
      <c r="K32" s="841"/>
      <c r="L32" s="824"/>
      <c r="M32" s="824"/>
      <c r="N32" s="841"/>
      <c r="O32" s="824"/>
      <c r="P32" s="824"/>
      <c r="Q32" s="824"/>
      <c r="R32" s="829">
        <v>11</v>
      </c>
    </row>
    <row r="33" spans="1:19">
      <c r="A33" s="835">
        <v>12</v>
      </c>
      <c r="B33" s="768" t="s">
        <v>1240</v>
      </c>
      <c r="C33" s="824" t="s">
        <v>1746</v>
      </c>
      <c r="D33" s="824" t="s">
        <v>1746</v>
      </c>
      <c r="E33" s="841" t="s">
        <v>1746</v>
      </c>
      <c r="F33" s="824"/>
      <c r="G33" s="824"/>
      <c r="H33" s="841"/>
      <c r="I33" s="842"/>
      <c r="J33" s="824"/>
      <c r="K33" s="841"/>
      <c r="L33" s="824"/>
      <c r="M33" s="824"/>
      <c r="N33" s="841"/>
      <c r="O33" s="824"/>
      <c r="P33" s="824"/>
      <c r="Q33" s="824"/>
      <c r="R33" s="829">
        <v>12</v>
      </c>
    </row>
    <row r="34" spans="1:19">
      <c r="A34" s="835">
        <v>13</v>
      </c>
      <c r="B34" s="768" t="s">
        <v>1241</v>
      </c>
      <c r="C34" s="843"/>
      <c r="D34" s="843"/>
      <c r="E34" s="844"/>
      <c r="F34" s="843"/>
      <c r="G34" s="843"/>
      <c r="H34" s="844"/>
      <c r="I34" s="845"/>
      <c r="J34" s="843"/>
      <c r="K34" s="844"/>
      <c r="L34" s="843"/>
      <c r="M34" s="843"/>
      <c r="N34" s="844"/>
      <c r="O34" s="843"/>
      <c r="P34" s="843"/>
      <c r="Q34" s="843"/>
      <c r="R34" s="829">
        <v>13</v>
      </c>
    </row>
    <row r="35" spans="1:19">
      <c r="A35" s="829">
        <v>14</v>
      </c>
      <c r="B35" s="768" t="s">
        <v>1242</v>
      </c>
      <c r="C35" s="824"/>
      <c r="D35" s="824"/>
      <c r="E35" s="841"/>
      <c r="F35" s="824"/>
      <c r="G35" s="824"/>
      <c r="H35" s="841"/>
      <c r="I35" s="846"/>
      <c r="J35" s="824"/>
      <c r="K35" s="841"/>
      <c r="L35" s="824"/>
      <c r="M35" s="824"/>
      <c r="N35" s="841"/>
      <c r="O35" s="824"/>
      <c r="P35" s="824"/>
      <c r="Q35" s="824"/>
      <c r="R35" s="829">
        <v>14</v>
      </c>
    </row>
    <row r="36" spans="1:19">
      <c r="A36" s="829">
        <v>15</v>
      </c>
      <c r="B36" s="768" t="s">
        <v>1243</v>
      </c>
      <c r="C36" s="824"/>
      <c r="D36" s="824"/>
      <c r="E36" s="841"/>
      <c r="F36" s="824"/>
      <c r="G36" s="824"/>
      <c r="H36" s="841"/>
      <c r="I36" s="846"/>
      <c r="J36" s="824"/>
      <c r="K36" s="841"/>
      <c r="L36" s="824"/>
      <c r="M36" s="824"/>
      <c r="N36" s="841"/>
      <c r="O36" s="824"/>
      <c r="P36" s="824"/>
      <c r="Q36" s="824"/>
      <c r="R36" s="829">
        <v>15</v>
      </c>
    </row>
    <row r="37" spans="1:19">
      <c r="A37" s="1392">
        <v>16</v>
      </c>
      <c r="B37" s="75" t="s">
        <v>4049</v>
      </c>
      <c r="C37" s="391"/>
      <c r="D37" s="391"/>
      <c r="E37" s="1227"/>
      <c r="F37" s="391"/>
      <c r="G37" s="391"/>
      <c r="H37" s="1227"/>
      <c r="I37" s="400"/>
      <c r="J37" s="391"/>
      <c r="K37" s="1227"/>
      <c r="L37" s="391"/>
      <c r="M37" s="391"/>
      <c r="N37" s="1227"/>
      <c r="O37" s="391"/>
      <c r="P37" s="391"/>
      <c r="Q37" s="391"/>
      <c r="R37" s="1392">
        <v>16</v>
      </c>
      <c r="S37" s="13"/>
    </row>
    <row r="38" spans="1:19">
      <c r="A38" s="829">
        <v>17</v>
      </c>
      <c r="B38" s="768" t="s">
        <v>1244</v>
      </c>
      <c r="C38" s="843"/>
      <c r="D38" s="843">
        <f>SUM(D34:D37)</f>
        <v>0</v>
      </c>
      <c r="E38" s="844"/>
      <c r="F38" s="843"/>
      <c r="G38" s="843">
        <f>SUM(G34:G37)</f>
        <v>0</v>
      </c>
      <c r="H38" s="844"/>
      <c r="I38" s="847"/>
      <c r="J38" s="843">
        <f>SUM(J34:J37)</f>
        <v>0</v>
      </c>
      <c r="K38" s="844"/>
      <c r="L38" s="843"/>
      <c r="M38" s="843">
        <f>SUM(M34:M37)</f>
        <v>0</v>
      </c>
      <c r="N38" s="844"/>
      <c r="O38" s="843"/>
      <c r="P38" s="843">
        <f>SUM(P34:P37)</f>
        <v>0</v>
      </c>
      <c r="Q38" s="843"/>
      <c r="R38" s="829">
        <v>17</v>
      </c>
    </row>
    <row r="39" spans="1:19">
      <c r="A39" s="829">
        <v>18</v>
      </c>
      <c r="B39" s="75" t="s">
        <v>4462</v>
      </c>
      <c r="C39" s="848"/>
      <c r="D39" s="848"/>
      <c r="E39" s="849"/>
      <c r="F39" s="848"/>
      <c r="G39" s="848"/>
      <c r="H39" s="849"/>
      <c r="I39" s="850"/>
      <c r="J39" s="848"/>
      <c r="K39" s="849"/>
      <c r="L39" s="848"/>
      <c r="M39" s="848"/>
      <c r="N39" s="849"/>
      <c r="O39" s="848"/>
      <c r="P39" s="848"/>
      <c r="Q39" s="848"/>
      <c r="R39" s="829">
        <v>17</v>
      </c>
    </row>
    <row r="40" spans="1:19">
      <c r="A40" s="829">
        <v>19</v>
      </c>
      <c r="B40" s="768" t="s">
        <v>1245</v>
      </c>
      <c r="C40" s="843"/>
      <c r="D40" s="843"/>
      <c r="E40" s="844"/>
      <c r="F40" s="843"/>
      <c r="G40" s="843"/>
      <c r="H40" s="844"/>
      <c r="I40" s="847"/>
      <c r="J40" s="843"/>
      <c r="K40" s="844"/>
      <c r="L40" s="843"/>
      <c r="M40" s="843"/>
      <c r="N40" s="844"/>
      <c r="O40" s="843"/>
      <c r="P40" s="843"/>
      <c r="Q40" s="843"/>
      <c r="R40" s="829">
        <v>18</v>
      </c>
    </row>
    <row r="41" spans="1:19">
      <c r="A41" s="829">
        <v>20</v>
      </c>
      <c r="B41" s="768" t="s">
        <v>2429</v>
      </c>
      <c r="C41" s="824"/>
      <c r="D41" s="824"/>
      <c r="E41" s="841"/>
      <c r="F41" s="824"/>
      <c r="G41" s="824"/>
      <c r="H41" s="841"/>
      <c r="I41" s="846"/>
      <c r="J41" s="824"/>
      <c r="K41" s="841"/>
      <c r="L41" s="824"/>
      <c r="M41" s="824"/>
      <c r="N41" s="841"/>
      <c r="O41" s="824"/>
      <c r="P41" s="824"/>
      <c r="Q41" s="824"/>
      <c r="R41" s="829">
        <v>19</v>
      </c>
    </row>
    <row r="42" spans="1:19">
      <c r="A42" s="829">
        <v>21</v>
      </c>
      <c r="B42" s="768" t="s">
        <v>1246</v>
      </c>
      <c r="C42" s="824"/>
      <c r="D42" s="824"/>
      <c r="E42" s="841"/>
      <c r="F42" s="824"/>
      <c r="G42" s="824"/>
      <c r="H42" s="841"/>
      <c r="I42" s="846"/>
      <c r="J42" s="824"/>
      <c r="K42" s="841"/>
      <c r="L42" s="824"/>
      <c r="M42" s="824"/>
      <c r="N42" s="841"/>
      <c r="O42" s="824"/>
      <c r="P42" s="824"/>
      <c r="Q42" s="824"/>
      <c r="R42" s="829">
        <v>20</v>
      </c>
    </row>
    <row r="43" spans="1:19">
      <c r="A43" s="829">
        <v>22</v>
      </c>
      <c r="B43" s="768" t="s">
        <v>1247</v>
      </c>
      <c r="C43" s="824"/>
      <c r="D43" s="824"/>
      <c r="E43" s="841"/>
      <c r="F43" s="824"/>
      <c r="G43" s="824"/>
      <c r="H43" s="841"/>
      <c r="I43" s="846"/>
      <c r="J43" s="824"/>
      <c r="K43" s="841"/>
      <c r="L43" s="824"/>
      <c r="M43" s="824"/>
      <c r="N43" s="841"/>
      <c r="O43" s="824"/>
      <c r="P43" s="824"/>
      <c r="Q43" s="824"/>
      <c r="R43" s="829">
        <v>21</v>
      </c>
    </row>
    <row r="44" spans="1:19">
      <c r="A44" s="829">
        <v>23</v>
      </c>
      <c r="B44" s="768" t="s">
        <v>1248</v>
      </c>
      <c r="C44" s="824"/>
      <c r="D44" s="824"/>
      <c r="E44" s="841"/>
      <c r="F44" s="824"/>
      <c r="G44" s="824"/>
      <c r="H44" s="841"/>
      <c r="I44" s="846"/>
      <c r="J44" s="824"/>
      <c r="K44" s="841"/>
      <c r="L44" s="824"/>
      <c r="M44" s="824"/>
      <c r="N44" s="841"/>
      <c r="O44" s="824"/>
      <c r="P44" s="824"/>
      <c r="Q44" s="824"/>
      <c r="R44" s="829">
        <v>22</v>
      </c>
    </row>
    <row r="45" spans="1:19">
      <c r="A45" s="829">
        <v>24</v>
      </c>
      <c r="B45" s="768" t="s">
        <v>2571</v>
      </c>
      <c r="C45" s="824"/>
      <c r="D45" s="824"/>
      <c r="E45" s="841"/>
      <c r="F45" s="824"/>
      <c r="G45" s="824"/>
      <c r="H45" s="841"/>
      <c r="I45" s="846"/>
      <c r="J45" s="824"/>
      <c r="K45" s="841"/>
      <c r="L45" s="824"/>
      <c r="M45" s="824"/>
      <c r="N45" s="841"/>
      <c r="O45" s="824"/>
      <c r="P45" s="824"/>
      <c r="Q45" s="824"/>
      <c r="R45" s="829">
        <v>23</v>
      </c>
    </row>
    <row r="46" spans="1:19">
      <c r="A46" s="829">
        <v>25</v>
      </c>
      <c r="B46" s="768" t="s">
        <v>2572</v>
      </c>
      <c r="C46" s="824"/>
      <c r="D46" s="824"/>
      <c r="E46" s="841"/>
      <c r="F46" s="824"/>
      <c r="G46" s="824"/>
      <c r="H46" s="841"/>
      <c r="I46" s="846"/>
      <c r="J46" s="824"/>
      <c r="K46" s="841"/>
      <c r="L46" s="824"/>
      <c r="M46" s="824"/>
      <c r="N46" s="841"/>
      <c r="O46" s="824"/>
      <c r="P46" s="824"/>
      <c r="Q46" s="824"/>
      <c r="R46" s="829">
        <v>24</v>
      </c>
    </row>
    <row r="47" spans="1:19">
      <c r="A47" s="829">
        <v>26</v>
      </c>
      <c r="B47" s="768" t="s">
        <v>2573</v>
      </c>
      <c r="C47" s="824"/>
      <c r="D47" s="824"/>
      <c r="E47" s="841"/>
      <c r="F47" s="824"/>
      <c r="G47" s="824"/>
      <c r="H47" s="841"/>
      <c r="I47" s="846"/>
      <c r="J47" s="824"/>
      <c r="K47" s="841"/>
      <c r="L47" s="824"/>
      <c r="M47" s="824"/>
      <c r="N47" s="841"/>
      <c r="O47" s="824"/>
      <c r="P47" s="824"/>
      <c r="Q47" s="824"/>
      <c r="R47" s="829">
        <v>25</v>
      </c>
    </row>
    <row r="48" spans="1:19">
      <c r="A48" s="829">
        <v>27</v>
      </c>
      <c r="B48" s="768" t="s">
        <v>575</v>
      </c>
      <c r="C48" s="824"/>
      <c r="D48" s="824"/>
      <c r="E48" s="841"/>
      <c r="F48" s="824"/>
      <c r="G48" s="824"/>
      <c r="H48" s="841"/>
      <c r="I48" s="846"/>
      <c r="J48" s="824"/>
      <c r="K48" s="841"/>
      <c r="L48" s="824"/>
      <c r="M48" s="824"/>
      <c r="N48" s="841"/>
      <c r="O48" s="824"/>
      <c r="P48" s="824"/>
      <c r="Q48" s="824"/>
      <c r="R48" s="829">
        <v>26</v>
      </c>
    </row>
    <row r="49" spans="1:18">
      <c r="A49" s="829">
        <v>28</v>
      </c>
      <c r="B49" s="768" t="s">
        <v>1268</v>
      </c>
      <c r="C49" s="824"/>
      <c r="D49" s="824"/>
      <c r="E49" s="841"/>
      <c r="F49" s="824"/>
      <c r="G49" s="824"/>
      <c r="H49" s="841"/>
      <c r="I49" s="846"/>
      <c r="J49" s="824"/>
      <c r="K49" s="841"/>
      <c r="L49" s="824"/>
      <c r="M49" s="824"/>
      <c r="N49" s="841"/>
      <c r="O49" s="824"/>
      <c r="P49" s="824"/>
      <c r="Q49" s="824"/>
      <c r="R49" s="829">
        <v>27</v>
      </c>
    </row>
    <row r="50" spans="1:18">
      <c r="A50" s="829">
        <v>29</v>
      </c>
      <c r="B50" s="768" t="s">
        <v>3529</v>
      </c>
      <c r="C50" s="824"/>
      <c r="D50" s="824"/>
      <c r="E50" s="841"/>
      <c r="F50" s="824"/>
      <c r="G50" s="824"/>
      <c r="H50" s="841"/>
      <c r="I50" s="846"/>
      <c r="J50" s="824"/>
      <c r="K50" s="841"/>
      <c r="L50" s="824"/>
      <c r="M50" s="824"/>
      <c r="N50" s="841"/>
      <c r="O50" s="824"/>
      <c r="P50" s="824"/>
      <c r="Q50" s="824"/>
      <c r="R50" s="829">
        <v>28</v>
      </c>
    </row>
    <row r="51" spans="1:18">
      <c r="A51" s="829">
        <v>30</v>
      </c>
      <c r="B51" s="768" t="s">
        <v>3534</v>
      </c>
      <c r="C51" s="824"/>
      <c r="D51" s="824"/>
      <c r="E51" s="841"/>
      <c r="F51" s="824"/>
      <c r="G51" s="824"/>
      <c r="H51" s="841"/>
      <c r="I51" s="846"/>
      <c r="J51" s="824"/>
      <c r="K51" s="841"/>
      <c r="L51" s="824"/>
      <c r="M51" s="824"/>
      <c r="N51" s="841"/>
      <c r="O51" s="824"/>
      <c r="P51" s="824"/>
      <c r="Q51" s="824"/>
      <c r="R51" s="829">
        <v>29</v>
      </c>
    </row>
    <row r="52" spans="1:18">
      <c r="A52" s="829">
        <v>31</v>
      </c>
      <c r="B52" s="768" t="s">
        <v>2574</v>
      </c>
      <c r="C52" s="824"/>
      <c r="D52" s="824"/>
      <c r="E52" s="841"/>
      <c r="F52" s="824"/>
      <c r="G52" s="824"/>
      <c r="H52" s="841"/>
      <c r="I52" s="846"/>
      <c r="J52" s="824"/>
      <c r="K52" s="841"/>
      <c r="L52" s="824"/>
      <c r="M52" s="824"/>
      <c r="N52" s="841"/>
      <c r="O52" s="824"/>
      <c r="P52" s="824"/>
      <c r="Q52" s="824"/>
      <c r="R52" s="829">
        <v>30</v>
      </c>
    </row>
    <row r="53" spans="1:18">
      <c r="A53" s="829">
        <v>32</v>
      </c>
      <c r="B53" s="768" t="s">
        <v>1063</v>
      </c>
      <c r="C53" s="824"/>
      <c r="D53" s="824"/>
      <c r="E53" s="841"/>
      <c r="F53" s="824"/>
      <c r="G53" s="824"/>
      <c r="H53" s="841"/>
      <c r="I53" s="846"/>
      <c r="J53" s="824"/>
      <c r="K53" s="841"/>
      <c r="L53" s="824"/>
      <c r="M53" s="824"/>
      <c r="N53" s="841"/>
      <c r="O53" s="824"/>
      <c r="P53" s="824"/>
      <c r="Q53" s="824"/>
      <c r="R53" s="829">
        <v>31</v>
      </c>
    </row>
    <row r="54" spans="1:18">
      <c r="A54" s="829">
        <v>33</v>
      </c>
      <c r="B54" s="768" t="s">
        <v>2575</v>
      </c>
      <c r="C54" s="824"/>
      <c r="D54" s="824"/>
      <c r="E54" s="841"/>
      <c r="F54" s="824"/>
      <c r="G54" s="824"/>
      <c r="H54" s="841"/>
      <c r="I54" s="846"/>
      <c r="J54" s="824"/>
      <c r="K54" s="841"/>
      <c r="L54" s="824"/>
      <c r="M54" s="824"/>
      <c r="N54" s="841"/>
      <c r="O54" s="824"/>
      <c r="P54" s="824"/>
      <c r="Q54" s="824"/>
      <c r="R54" s="829">
        <v>32</v>
      </c>
    </row>
    <row r="55" spans="1:18">
      <c r="A55" s="829">
        <v>34</v>
      </c>
      <c r="B55" s="768" t="s">
        <v>2576</v>
      </c>
      <c r="C55" s="843"/>
      <c r="D55" s="843">
        <f>SUM(D39:D54)</f>
        <v>0</v>
      </c>
      <c r="E55" s="844"/>
      <c r="F55" s="843"/>
      <c r="G55" s="843">
        <f>SUM(G39:G54)</f>
        <v>0</v>
      </c>
      <c r="H55" s="844"/>
      <c r="I55" s="847"/>
      <c r="J55" s="843">
        <f>SUM(J39:J54)</f>
        <v>0</v>
      </c>
      <c r="K55" s="844"/>
      <c r="L55" s="843"/>
      <c r="M55" s="843">
        <f>SUM(M39:M54)</f>
        <v>0</v>
      </c>
      <c r="N55" s="844"/>
      <c r="O55" s="843"/>
      <c r="P55" s="843">
        <f>SUM(P39:P54)</f>
        <v>0</v>
      </c>
      <c r="Q55" s="843"/>
      <c r="R55" s="829">
        <v>33</v>
      </c>
    </row>
    <row r="56" spans="1:18" ht="15.75" thickBot="1">
      <c r="A56" s="829">
        <v>35</v>
      </c>
      <c r="B56" s="768" t="s">
        <v>2577</v>
      </c>
      <c r="C56" s="851"/>
      <c r="D56" s="851"/>
      <c r="E56" s="852"/>
      <c r="F56" s="851"/>
      <c r="G56" s="851"/>
      <c r="H56" s="852"/>
      <c r="I56" s="853"/>
      <c r="J56" s="851"/>
      <c r="K56" s="852"/>
      <c r="L56" s="851"/>
      <c r="M56" s="851"/>
      <c r="N56" s="852"/>
      <c r="O56" s="851"/>
      <c r="P56" s="851"/>
      <c r="Q56" s="851"/>
      <c r="R56" s="829">
        <v>34</v>
      </c>
    </row>
    <row r="57" spans="1:18" ht="15.75" thickBot="1">
      <c r="A57" s="829">
        <v>36</v>
      </c>
      <c r="B57" s="768" t="s">
        <v>2578</v>
      </c>
      <c r="C57" s="806"/>
      <c r="D57" s="806"/>
      <c r="E57" s="806"/>
      <c r="F57" s="806"/>
      <c r="G57" s="806"/>
      <c r="H57" s="806"/>
      <c r="I57" s="854"/>
      <c r="J57" s="855"/>
      <c r="K57" s="806"/>
      <c r="L57" s="855"/>
      <c r="M57" s="855"/>
      <c r="N57" s="806"/>
      <c r="O57" s="855"/>
      <c r="P57" s="855"/>
      <c r="Q57" s="855"/>
      <c r="R57" s="829">
        <v>35</v>
      </c>
    </row>
    <row r="58" spans="1:18">
      <c r="A58" s="801">
        <v>37</v>
      </c>
      <c r="B58" s="656" t="s">
        <v>2579</v>
      </c>
      <c r="C58" s="656"/>
      <c r="D58" s="656"/>
      <c r="E58" s="656"/>
      <c r="F58" s="656"/>
      <c r="G58" s="656"/>
      <c r="H58" s="656"/>
      <c r="I58" s="801"/>
      <c r="J58" s="656"/>
      <c r="K58" s="656"/>
      <c r="L58" s="656"/>
      <c r="M58" s="656"/>
      <c r="N58" s="656"/>
      <c r="O58" s="656"/>
      <c r="P58" s="656"/>
      <c r="R58" s="801">
        <v>36</v>
      </c>
    </row>
    <row r="59" spans="1:18">
      <c r="A59" s="829"/>
      <c r="B59" s="768" t="s">
        <v>2580</v>
      </c>
      <c r="C59" s="768"/>
      <c r="D59" s="768"/>
      <c r="E59" s="768"/>
      <c r="F59" s="768"/>
      <c r="G59" s="768"/>
      <c r="H59" s="768"/>
      <c r="I59" s="829"/>
      <c r="J59" s="768"/>
      <c r="K59" s="768"/>
      <c r="L59" s="768"/>
      <c r="M59" s="768"/>
      <c r="N59" s="768"/>
      <c r="O59" s="768"/>
      <c r="P59" s="768"/>
      <c r="Q59" s="719"/>
      <c r="R59" s="829"/>
    </row>
    <row r="60" spans="1:18">
      <c r="A60" s="829">
        <v>38</v>
      </c>
      <c r="B60" s="768" t="s">
        <v>2581</v>
      </c>
      <c r="C60" s="841"/>
      <c r="D60" s="841"/>
      <c r="E60" s="841"/>
      <c r="F60" s="841"/>
      <c r="G60" s="841"/>
      <c r="H60" s="841"/>
      <c r="I60" s="856"/>
      <c r="J60" s="841"/>
      <c r="K60" s="841"/>
      <c r="L60" s="841"/>
      <c r="M60" s="841"/>
      <c r="N60" s="841"/>
      <c r="O60" s="841"/>
      <c r="P60" s="841"/>
      <c r="Q60" s="824"/>
      <c r="R60" s="829">
        <v>37</v>
      </c>
    </row>
    <row r="61" spans="1:18">
      <c r="A61" s="801">
        <v>39</v>
      </c>
      <c r="B61" s="656" t="s">
        <v>390</v>
      </c>
      <c r="C61" s="819"/>
      <c r="D61" s="819"/>
      <c r="E61" s="819"/>
      <c r="F61" s="819"/>
      <c r="G61" s="819"/>
      <c r="H61" s="819"/>
      <c r="I61" s="857"/>
      <c r="J61" s="819"/>
      <c r="K61" s="819"/>
      <c r="L61" s="819"/>
      <c r="M61" s="819"/>
      <c r="N61" s="819"/>
      <c r="O61" s="819"/>
      <c r="P61" s="819"/>
      <c r="Q61" s="767"/>
      <c r="R61" s="801">
        <v>38</v>
      </c>
    </row>
    <row r="62" spans="1:18">
      <c r="A62" s="829"/>
      <c r="B62" s="768" t="s">
        <v>391</v>
      </c>
      <c r="C62" s="841"/>
      <c r="D62" s="841"/>
      <c r="E62" s="841"/>
      <c r="F62" s="841"/>
      <c r="G62" s="841"/>
      <c r="H62" s="841"/>
      <c r="I62" s="856"/>
      <c r="J62" s="841"/>
      <c r="K62" s="841"/>
      <c r="L62" s="841"/>
      <c r="M62" s="841"/>
      <c r="N62" s="841"/>
      <c r="O62" s="841"/>
      <c r="P62" s="841"/>
      <c r="Q62" s="824"/>
      <c r="R62" s="829"/>
    </row>
    <row r="63" spans="1:18">
      <c r="A63" s="801">
        <v>40</v>
      </c>
      <c r="B63" s="656" t="s">
        <v>75</v>
      </c>
      <c r="C63" s="858"/>
      <c r="D63" s="858"/>
      <c r="E63" s="858"/>
      <c r="F63" s="858"/>
      <c r="G63" s="858"/>
      <c r="H63" s="858"/>
      <c r="I63" s="859"/>
      <c r="J63" s="858"/>
      <c r="K63" s="858"/>
      <c r="L63" s="858"/>
      <c r="M63" s="858"/>
      <c r="N63" s="858"/>
      <c r="O63" s="858"/>
      <c r="P63" s="858"/>
      <c r="Q63" s="860"/>
      <c r="R63" s="801">
        <v>39</v>
      </c>
    </row>
    <row r="64" spans="1:18">
      <c r="A64" s="829"/>
      <c r="B64" s="768" t="s">
        <v>76</v>
      </c>
      <c r="C64" s="861"/>
      <c r="D64" s="861"/>
      <c r="E64" s="861"/>
      <c r="F64" s="861"/>
      <c r="G64" s="861"/>
      <c r="H64" s="861"/>
      <c r="I64" s="862"/>
      <c r="J64" s="861"/>
      <c r="K64" s="861"/>
      <c r="L64" s="861"/>
      <c r="M64" s="861"/>
      <c r="N64" s="861"/>
      <c r="O64" s="861"/>
      <c r="P64" s="861"/>
      <c r="Q64" s="863"/>
      <c r="R64" s="829"/>
    </row>
    <row r="65" spans="1:18">
      <c r="A65" s="829">
        <v>41</v>
      </c>
      <c r="B65" s="768" t="s">
        <v>77</v>
      </c>
      <c r="C65" s="861"/>
      <c r="D65" s="861"/>
      <c r="E65" s="861"/>
      <c r="F65" s="861"/>
      <c r="G65" s="861"/>
      <c r="H65" s="861"/>
      <c r="I65" s="862"/>
      <c r="J65" s="861"/>
      <c r="K65" s="861"/>
      <c r="L65" s="861"/>
      <c r="M65" s="861"/>
      <c r="N65" s="861"/>
      <c r="O65" s="861"/>
      <c r="P65" s="861"/>
      <c r="Q65" s="863"/>
      <c r="R65" s="829">
        <v>40</v>
      </c>
    </row>
    <row r="66" spans="1:18">
      <c r="A66" s="829">
        <v>42</v>
      </c>
      <c r="B66" s="768" t="s">
        <v>78</v>
      </c>
      <c r="C66" s="861"/>
      <c r="D66" s="861"/>
      <c r="E66" s="861"/>
      <c r="F66" s="861"/>
      <c r="G66" s="861"/>
      <c r="H66" s="861"/>
      <c r="I66" s="862"/>
      <c r="J66" s="861"/>
      <c r="K66" s="861"/>
      <c r="L66" s="861"/>
      <c r="M66" s="861"/>
      <c r="N66" s="861"/>
      <c r="O66" s="861"/>
      <c r="P66" s="861"/>
      <c r="Q66" s="863"/>
      <c r="R66" s="829">
        <v>41</v>
      </c>
    </row>
    <row r="67" spans="1:18">
      <c r="A67" s="829">
        <v>43</v>
      </c>
      <c r="B67" s="768" t="s">
        <v>79</v>
      </c>
      <c r="C67" s="861"/>
      <c r="D67" s="861"/>
      <c r="E67" s="861"/>
      <c r="F67" s="861"/>
      <c r="G67" s="861"/>
      <c r="H67" s="861"/>
      <c r="I67" s="862"/>
      <c r="J67" s="861"/>
      <c r="K67" s="861"/>
      <c r="L67" s="861"/>
      <c r="M67" s="861"/>
      <c r="N67" s="861"/>
      <c r="O67" s="861"/>
      <c r="P67" s="861"/>
      <c r="Q67" s="863"/>
      <c r="R67" s="829">
        <v>42</v>
      </c>
    </row>
    <row r="68" spans="1:18" ht="15.75" thickBot="1">
      <c r="A68" s="820">
        <v>44</v>
      </c>
      <c r="B68" s="773" t="s">
        <v>80</v>
      </c>
      <c r="C68" s="864"/>
      <c r="D68" s="864"/>
      <c r="E68" s="864"/>
      <c r="F68" s="864"/>
      <c r="G68" s="864"/>
      <c r="H68" s="864"/>
      <c r="I68" s="865"/>
      <c r="J68" s="864"/>
      <c r="K68" s="864"/>
      <c r="L68" s="864"/>
      <c r="M68" s="864"/>
      <c r="N68" s="864"/>
      <c r="O68" s="864"/>
      <c r="P68" s="864"/>
      <c r="Q68" s="866"/>
      <c r="R68" s="820">
        <v>43</v>
      </c>
    </row>
    <row r="69" spans="1:18">
      <c r="A69" s="13" t="s">
        <v>4508</v>
      </c>
      <c r="I69" s="13" t="s">
        <v>4508</v>
      </c>
      <c r="Q69" s="709" t="s">
        <v>81</v>
      </c>
      <c r="R69" s="709"/>
    </row>
    <row r="70" spans="1:18">
      <c r="A70" s="709" t="s">
        <v>82</v>
      </c>
      <c r="B70" s="709"/>
      <c r="C70" s="709"/>
      <c r="D70" s="709"/>
      <c r="E70" s="709"/>
      <c r="F70" s="709"/>
      <c r="G70" s="709"/>
      <c r="H70" s="709"/>
      <c r="I70" s="709" t="s">
        <v>83</v>
      </c>
      <c r="J70" s="709"/>
      <c r="K70" s="709"/>
      <c r="L70" s="709"/>
      <c r="M70" s="709"/>
      <c r="N70" s="709"/>
      <c r="O70" s="709"/>
      <c r="P70" s="709"/>
      <c r="Q70" s="709"/>
      <c r="R70" s="709"/>
    </row>
    <row r="71" spans="1:18">
      <c r="A71" s="709"/>
      <c r="B71" s="709"/>
      <c r="C71" s="709"/>
      <c r="D71" s="709"/>
      <c r="E71" s="709"/>
      <c r="F71" s="709"/>
      <c r="G71" s="709"/>
      <c r="H71" s="709"/>
      <c r="I71" s="709"/>
      <c r="J71" s="709"/>
      <c r="K71" s="709"/>
      <c r="L71" s="709"/>
      <c r="M71" s="709"/>
      <c r="N71" s="709"/>
      <c r="O71" s="709"/>
      <c r="P71" s="709"/>
      <c r="Q71" s="709"/>
      <c r="R71" s="709"/>
    </row>
    <row r="73" spans="1:18" ht="15.75">
      <c r="A73" s="70" t="s">
        <v>401</v>
      </c>
      <c r="B73" s="709"/>
      <c r="C73" s="709"/>
      <c r="D73" s="709"/>
      <c r="E73" s="709"/>
      <c r="F73" s="709"/>
      <c r="G73" s="709"/>
      <c r="H73" s="709"/>
    </row>
    <row r="75" spans="1:18" ht="16.5" thickBot="1">
      <c r="A75" s="765" t="str">
        <f>'Data Sheet'!$C$25</f>
        <v xml:space="preserve">Niagara Mohawk Power Corporation </v>
      </c>
      <c r="E75" s="756" t="str">
        <f>'Data Sheet'!$C$40</f>
        <v>April 30, 2025</v>
      </c>
      <c r="G75" t="str">
        <f>'Data Sheet'!$C$38</f>
        <v>December 31, 2024</v>
      </c>
      <c r="I75" s="765" t="str">
        <f>'Data Sheet'!$C$25</f>
        <v xml:space="preserve">Niagara Mohawk Power Corporation </v>
      </c>
      <c r="N75" s="756" t="str">
        <f>'Data Sheet'!$C$40</f>
        <v>April 30, 2025</v>
      </c>
      <c r="P75" t="str">
        <f>'Data Sheet'!$C$38</f>
        <v>December 31, 2024</v>
      </c>
    </row>
    <row r="76" spans="1:18">
      <c r="A76" s="710"/>
      <c r="B76" s="711"/>
      <c r="C76" s="711"/>
      <c r="D76" s="711"/>
      <c r="E76" s="711"/>
      <c r="F76" s="711"/>
      <c r="G76" s="711"/>
      <c r="H76" s="757"/>
      <c r="I76" s="710"/>
      <c r="J76" s="711"/>
      <c r="K76" s="711"/>
      <c r="L76" s="711"/>
      <c r="M76" s="711"/>
      <c r="N76" s="711"/>
      <c r="O76" s="711"/>
      <c r="P76" s="711"/>
      <c r="Q76" s="711"/>
      <c r="R76" s="757"/>
    </row>
    <row r="77" spans="1:18" ht="15.75">
      <c r="A77" s="3761" t="s">
        <v>1166</v>
      </c>
      <c r="B77" s="3593"/>
      <c r="C77" s="3593"/>
      <c r="D77" s="3593"/>
      <c r="E77" s="3593"/>
      <c r="F77" s="3593"/>
      <c r="G77" s="3593"/>
      <c r="H77" s="3762"/>
      <c r="I77" s="758"/>
      <c r="J77" s="70" t="s">
        <v>1167</v>
      </c>
      <c r="K77" s="70"/>
      <c r="L77" s="70"/>
      <c r="M77" s="709"/>
      <c r="N77" s="709"/>
      <c r="O77" s="709"/>
      <c r="P77" s="709"/>
      <c r="Q77" s="709"/>
      <c r="R77" s="759"/>
    </row>
    <row r="78" spans="1:18" ht="15.75" thickBot="1">
      <c r="A78" s="760"/>
      <c r="H78" s="656"/>
      <c r="I78" s="760"/>
      <c r="R78" s="656"/>
    </row>
    <row r="79" spans="1:18">
      <c r="A79" s="809"/>
      <c r="B79" s="782"/>
      <c r="C79" s="825" t="s">
        <v>1225</v>
      </c>
      <c r="D79" s="822"/>
      <c r="E79" s="807"/>
      <c r="F79" s="825" t="s">
        <v>1225</v>
      </c>
      <c r="G79" s="822"/>
      <c r="H79" s="807"/>
      <c r="I79" s="826" t="s">
        <v>1225</v>
      </c>
      <c r="J79" s="822"/>
      <c r="K79" s="807"/>
      <c r="L79" s="825" t="s">
        <v>1225</v>
      </c>
      <c r="M79" s="822"/>
      <c r="N79" s="807"/>
      <c r="O79" s="825" t="s">
        <v>1225</v>
      </c>
      <c r="P79" s="822"/>
      <c r="Q79" s="807"/>
      <c r="R79" s="827"/>
    </row>
    <row r="80" spans="1:18">
      <c r="A80" s="810" t="s">
        <v>1686</v>
      </c>
      <c r="B80" s="759" t="s">
        <v>1740</v>
      </c>
      <c r="E80" s="656"/>
      <c r="H80" s="656"/>
      <c r="I80" s="800"/>
      <c r="K80" s="656"/>
      <c r="N80" s="656"/>
      <c r="R80" s="810" t="s">
        <v>1686</v>
      </c>
    </row>
    <row r="81" spans="1:18" ht="15.75" thickBot="1">
      <c r="A81" s="812" t="s">
        <v>1689</v>
      </c>
      <c r="B81" s="814" t="s">
        <v>2935</v>
      </c>
      <c r="C81" s="752"/>
      <c r="D81" s="803" t="s">
        <v>2936</v>
      </c>
      <c r="E81" s="773"/>
      <c r="F81" s="752"/>
      <c r="G81" s="803" t="s">
        <v>2937</v>
      </c>
      <c r="H81" s="773"/>
      <c r="I81" s="828"/>
      <c r="J81" s="803" t="s">
        <v>2938</v>
      </c>
      <c r="K81" s="773"/>
      <c r="L81" s="803"/>
      <c r="M81" s="803" t="s">
        <v>2268</v>
      </c>
      <c r="N81" s="773"/>
      <c r="O81" s="752"/>
      <c r="P81" s="781" t="s">
        <v>2269</v>
      </c>
      <c r="Q81" s="803"/>
      <c r="R81" s="812" t="s">
        <v>1689</v>
      </c>
    </row>
    <row r="82" spans="1:18">
      <c r="A82" s="801">
        <v>1</v>
      </c>
      <c r="B82" s="656" t="s">
        <v>1226</v>
      </c>
      <c r="E82" s="759"/>
      <c r="F82" s="709"/>
      <c r="G82" s="709"/>
      <c r="H82" s="656"/>
      <c r="I82" s="760"/>
      <c r="K82" s="656"/>
      <c r="M82" s="709"/>
      <c r="N82" s="759"/>
      <c r="O82" s="709"/>
      <c r="P82" s="709"/>
      <c r="Q82" s="709"/>
      <c r="R82" s="801">
        <v>1</v>
      </c>
    </row>
    <row r="83" spans="1:18">
      <c r="A83" s="829"/>
      <c r="B83" s="768" t="s">
        <v>1227</v>
      </c>
      <c r="C83" s="719"/>
      <c r="D83" s="719"/>
      <c r="E83" s="789"/>
      <c r="F83" s="823"/>
      <c r="G83" s="823"/>
      <c r="H83" s="768"/>
      <c r="I83" s="718"/>
      <c r="J83" s="719"/>
      <c r="K83" s="768"/>
      <c r="L83" s="719"/>
      <c r="M83" s="823"/>
      <c r="N83" s="789"/>
      <c r="O83" s="823"/>
      <c r="P83" s="823"/>
      <c r="Q83" s="823"/>
      <c r="R83" s="829"/>
    </row>
    <row r="84" spans="1:18">
      <c r="A84" s="801">
        <v>2</v>
      </c>
      <c r="B84" s="656" t="s">
        <v>1228</v>
      </c>
      <c r="E84" s="717"/>
      <c r="F84" s="661"/>
      <c r="G84" s="661"/>
      <c r="H84" s="717"/>
      <c r="I84" s="760"/>
      <c r="K84" s="656"/>
      <c r="M84" s="661"/>
      <c r="N84" s="717"/>
      <c r="O84" s="661"/>
      <c r="P84" s="661"/>
      <c r="Q84" s="661"/>
      <c r="R84" s="801">
        <v>2</v>
      </c>
    </row>
    <row r="85" spans="1:18">
      <c r="A85" s="829"/>
      <c r="B85" s="768" t="s">
        <v>1229</v>
      </c>
      <c r="C85" s="719"/>
      <c r="D85" s="719"/>
      <c r="E85" s="789"/>
      <c r="F85" s="823"/>
      <c r="G85" s="823"/>
      <c r="H85" s="789"/>
      <c r="I85" s="718"/>
      <c r="J85" s="719"/>
      <c r="K85" s="768"/>
      <c r="L85" s="719"/>
      <c r="M85" s="823"/>
      <c r="N85" s="789"/>
      <c r="O85" s="823"/>
      <c r="P85" s="823"/>
      <c r="Q85" s="823"/>
      <c r="R85" s="829"/>
    </row>
    <row r="86" spans="1:18">
      <c r="A86" s="829">
        <v>3</v>
      </c>
      <c r="B86" s="768" t="s">
        <v>1230</v>
      </c>
      <c r="C86" s="830"/>
      <c r="D86" s="830"/>
      <c r="E86" s="831"/>
      <c r="F86" s="832"/>
      <c r="G86" s="832"/>
      <c r="H86" s="833"/>
      <c r="I86" s="834"/>
      <c r="J86" s="830"/>
      <c r="K86" s="833"/>
      <c r="L86" s="830"/>
      <c r="M86" s="832"/>
      <c r="N86" s="831"/>
      <c r="O86" s="832"/>
      <c r="P86" s="832"/>
      <c r="Q86" s="832"/>
      <c r="R86" s="829">
        <v>3</v>
      </c>
    </row>
    <row r="87" spans="1:18">
      <c r="A87" s="835">
        <v>4</v>
      </c>
      <c r="B87" s="768" t="s">
        <v>1231</v>
      </c>
      <c r="C87" s="830"/>
      <c r="D87" s="830"/>
      <c r="E87" s="833"/>
      <c r="F87" s="830"/>
      <c r="G87" s="830"/>
      <c r="H87" s="833"/>
      <c r="I87" s="836"/>
      <c r="J87" s="830"/>
      <c r="K87" s="833"/>
      <c r="L87" s="830"/>
      <c r="M87" s="830"/>
      <c r="N87" s="833"/>
      <c r="O87" s="830"/>
      <c r="P87" s="830"/>
      <c r="Q87" s="830"/>
      <c r="R87" s="829">
        <v>4</v>
      </c>
    </row>
    <row r="88" spans="1:18">
      <c r="A88" s="816">
        <v>5</v>
      </c>
      <c r="B88" s="656" t="s">
        <v>1232</v>
      </c>
      <c r="C88" s="837"/>
      <c r="D88" s="837"/>
      <c r="E88" s="838"/>
      <c r="F88" s="837"/>
      <c r="G88" s="837"/>
      <c r="H88" s="838"/>
      <c r="I88" s="839"/>
      <c r="J88" s="837"/>
      <c r="K88" s="838"/>
      <c r="L88" s="837"/>
      <c r="M88" s="837"/>
      <c r="N88" s="838"/>
      <c r="O88" s="837"/>
      <c r="P88" s="837"/>
      <c r="Q88" s="837"/>
      <c r="R88" s="801">
        <v>5</v>
      </c>
    </row>
    <row r="89" spans="1:18">
      <c r="A89" s="835"/>
      <c r="B89" s="768" t="s">
        <v>1233</v>
      </c>
      <c r="C89" s="830"/>
      <c r="D89" s="830"/>
      <c r="E89" s="833"/>
      <c r="F89" s="830"/>
      <c r="G89" s="830"/>
      <c r="H89" s="833"/>
      <c r="I89" s="836"/>
      <c r="J89" s="830"/>
      <c r="K89" s="833"/>
      <c r="L89" s="830"/>
      <c r="M89" s="830"/>
      <c r="N89" s="833"/>
      <c r="O89" s="830"/>
      <c r="P89" s="830"/>
      <c r="Q89" s="830"/>
      <c r="R89" s="829"/>
    </row>
    <row r="90" spans="1:18">
      <c r="A90" s="835">
        <v>6</v>
      </c>
      <c r="B90" s="768" t="s">
        <v>1234</v>
      </c>
      <c r="C90" s="830"/>
      <c r="D90" s="830"/>
      <c r="E90" s="833"/>
      <c r="F90" s="830"/>
      <c r="G90" s="830"/>
      <c r="H90" s="833"/>
      <c r="I90" s="836"/>
      <c r="J90" s="830"/>
      <c r="K90" s="833"/>
      <c r="L90" s="830"/>
      <c r="M90" s="830"/>
      <c r="N90" s="833"/>
      <c r="O90" s="830"/>
      <c r="P90" s="830"/>
      <c r="Q90" s="830"/>
      <c r="R90" s="829">
        <v>6</v>
      </c>
    </row>
    <row r="91" spans="1:18">
      <c r="A91" s="835">
        <v>7</v>
      </c>
      <c r="B91" s="768" t="s">
        <v>1235</v>
      </c>
      <c r="C91" s="719"/>
      <c r="D91" s="719"/>
      <c r="E91" s="768"/>
      <c r="F91" s="719"/>
      <c r="G91" s="719"/>
      <c r="H91" s="768"/>
      <c r="I91" s="840"/>
      <c r="J91" s="719"/>
      <c r="K91" s="768"/>
      <c r="L91" s="719"/>
      <c r="M91" s="719"/>
      <c r="N91" s="768"/>
      <c r="O91" s="719"/>
      <c r="P91" s="719"/>
      <c r="Q91" s="719"/>
      <c r="R91" s="829">
        <v>7</v>
      </c>
    </row>
    <row r="92" spans="1:18">
      <c r="A92" s="835">
        <v>8</v>
      </c>
      <c r="B92" s="768" t="s">
        <v>1236</v>
      </c>
      <c r="C92" s="719"/>
      <c r="D92" s="719"/>
      <c r="E92" s="768"/>
      <c r="F92" s="719"/>
      <c r="G92" s="719"/>
      <c r="H92" s="768"/>
      <c r="I92" s="840"/>
      <c r="J92" s="719"/>
      <c r="K92" s="768"/>
      <c r="L92" s="719"/>
      <c r="M92" s="719"/>
      <c r="N92" s="768"/>
      <c r="O92" s="719"/>
      <c r="P92" s="719"/>
      <c r="Q92" s="719"/>
      <c r="R92" s="829">
        <v>8</v>
      </c>
    </row>
    <row r="93" spans="1:18">
      <c r="A93" s="835">
        <v>9</v>
      </c>
      <c r="B93" s="768" t="s">
        <v>1237</v>
      </c>
      <c r="C93" s="719"/>
      <c r="D93" s="719"/>
      <c r="E93" s="768"/>
      <c r="F93" s="719"/>
      <c r="G93" s="719"/>
      <c r="H93" s="768"/>
      <c r="I93" s="840"/>
      <c r="J93" s="719"/>
      <c r="K93" s="768"/>
      <c r="L93" s="719"/>
      <c r="M93" s="719"/>
      <c r="N93" s="768"/>
      <c r="O93" s="719"/>
      <c r="P93" s="719"/>
      <c r="Q93" s="719"/>
      <c r="R93" s="829">
        <v>9</v>
      </c>
    </row>
    <row r="94" spans="1:18">
      <c r="A94" s="835">
        <v>10</v>
      </c>
      <c r="B94" s="768" t="s">
        <v>1238</v>
      </c>
      <c r="C94" s="719"/>
      <c r="D94" s="719"/>
      <c r="E94" s="768"/>
      <c r="F94" s="719"/>
      <c r="G94" s="719"/>
      <c r="H94" s="768"/>
      <c r="I94" s="840"/>
      <c r="J94" s="719"/>
      <c r="K94" s="768"/>
      <c r="L94" s="719"/>
      <c r="M94" s="719"/>
      <c r="N94" s="768"/>
      <c r="O94" s="719"/>
      <c r="P94" s="719"/>
      <c r="Q94" s="719"/>
      <c r="R94" s="829">
        <v>10</v>
      </c>
    </row>
    <row r="95" spans="1:18">
      <c r="A95" s="835">
        <v>11</v>
      </c>
      <c r="B95" s="768" t="s">
        <v>1239</v>
      </c>
      <c r="C95" s="824"/>
      <c r="D95" s="824"/>
      <c r="E95" s="841"/>
      <c r="F95" s="824"/>
      <c r="G95" s="824"/>
      <c r="H95" s="841"/>
      <c r="I95" s="842"/>
      <c r="J95" s="824"/>
      <c r="K95" s="841"/>
      <c r="L95" s="824"/>
      <c r="M95" s="824"/>
      <c r="N95" s="841"/>
      <c r="O95" s="824"/>
      <c r="P95" s="824"/>
      <c r="Q95" s="824"/>
      <c r="R95" s="829">
        <v>11</v>
      </c>
    </row>
    <row r="96" spans="1:18">
      <c r="A96" s="835">
        <v>12</v>
      </c>
      <c r="B96" s="768" t="s">
        <v>1240</v>
      </c>
      <c r="C96" s="824"/>
      <c r="D96" s="824"/>
      <c r="E96" s="841"/>
      <c r="F96" s="824"/>
      <c r="G96" s="824"/>
      <c r="H96" s="841"/>
      <c r="I96" s="842"/>
      <c r="J96" s="824"/>
      <c r="K96" s="841"/>
      <c r="L96" s="824"/>
      <c r="M96" s="824"/>
      <c r="N96" s="841"/>
      <c r="O96" s="824"/>
      <c r="P96" s="824"/>
      <c r="Q96" s="824"/>
      <c r="R96" s="829">
        <v>12</v>
      </c>
    </row>
    <row r="97" spans="1:18">
      <c r="A97" s="835">
        <v>13</v>
      </c>
      <c r="B97" s="768" t="s">
        <v>1241</v>
      </c>
      <c r="C97" s="843"/>
      <c r="D97" s="843"/>
      <c r="E97" s="844"/>
      <c r="F97" s="843"/>
      <c r="G97" s="843"/>
      <c r="H97" s="844"/>
      <c r="I97" s="845"/>
      <c r="J97" s="843"/>
      <c r="K97" s="844"/>
      <c r="L97" s="843"/>
      <c r="M97" s="843"/>
      <c r="N97" s="844"/>
      <c r="O97" s="843"/>
      <c r="P97" s="843"/>
      <c r="Q97" s="843"/>
      <c r="R97" s="829">
        <v>13</v>
      </c>
    </row>
    <row r="98" spans="1:18">
      <c r="A98" s="829">
        <v>14</v>
      </c>
      <c r="B98" s="768" t="s">
        <v>1242</v>
      </c>
      <c r="C98" s="824"/>
      <c r="D98" s="824"/>
      <c r="E98" s="841"/>
      <c r="F98" s="824"/>
      <c r="G98" s="824"/>
      <c r="H98" s="841"/>
      <c r="I98" s="846"/>
      <c r="J98" s="824"/>
      <c r="K98" s="841"/>
      <c r="L98" s="824"/>
      <c r="M98" s="824"/>
      <c r="N98" s="841"/>
      <c r="O98" s="824"/>
      <c r="P98" s="824"/>
      <c r="Q98" s="824"/>
      <c r="R98" s="829">
        <v>14</v>
      </c>
    </row>
    <row r="99" spans="1:18">
      <c r="A99" s="829">
        <v>15</v>
      </c>
      <c r="B99" s="768" t="s">
        <v>1243</v>
      </c>
      <c r="C99" s="824"/>
      <c r="D99" s="824"/>
      <c r="E99" s="841"/>
      <c r="F99" s="824"/>
      <c r="G99" s="824"/>
      <c r="H99" s="841"/>
      <c r="I99" s="846"/>
      <c r="J99" s="824"/>
      <c r="K99" s="841"/>
      <c r="L99" s="824"/>
      <c r="M99" s="824"/>
      <c r="N99" s="841"/>
      <c r="O99" s="824"/>
      <c r="P99" s="824"/>
      <c r="Q99" s="824"/>
      <c r="R99" s="829">
        <v>15</v>
      </c>
    </row>
    <row r="100" spans="1:18" s="13" customFormat="1">
      <c r="A100" s="1392">
        <v>16</v>
      </c>
      <c r="B100" s="75" t="s">
        <v>4049</v>
      </c>
      <c r="C100" s="391"/>
      <c r="D100" s="391"/>
      <c r="E100" s="1227"/>
      <c r="F100" s="391"/>
      <c r="G100" s="391"/>
      <c r="H100" s="1227"/>
      <c r="I100" s="400"/>
      <c r="J100" s="391"/>
      <c r="K100" s="1227"/>
      <c r="L100" s="391"/>
      <c r="M100" s="391"/>
      <c r="N100" s="1227"/>
      <c r="O100" s="391"/>
      <c r="P100" s="391"/>
      <c r="Q100" s="391"/>
      <c r="R100" s="1392">
        <v>16</v>
      </c>
    </row>
    <row r="101" spans="1:18">
      <c r="A101" s="829">
        <v>17</v>
      </c>
      <c r="B101" s="768" t="s">
        <v>1244</v>
      </c>
      <c r="C101" s="843"/>
      <c r="D101" s="843">
        <f>SUM(D97:D100)</f>
        <v>0</v>
      </c>
      <c r="E101" s="844"/>
      <c r="F101" s="843"/>
      <c r="G101" s="843">
        <f>SUM(G97:G100)</f>
        <v>0</v>
      </c>
      <c r="H101" s="844"/>
      <c r="I101" s="847"/>
      <c r="J101" s="843">
        <f>SUM(J97:J100)</f>
        <v>0</v>
      </c>
      <c r="K101" s="844"/>
      <c r="L101" s="843"/>
      <c r="M101" s="843">
        <f>SUM(M97:M100)</f>
        <v>0</v>
      </c>
      <c r="N101" s="844"/>
      <c r="O101" s="843"/>
      <c r="P101" s="843">
        <f>SUM(P97:P100)</f>
        <v>0</v>
      </c>
      <c r="Q101" s="843"/>
      <c r="R101" s="829">
        <v>16</v>
      </c>
    </row>
    <row r="102" spans="1:18">
      <c r="A102" s="829">
        <v>18</v>
      </c>
      <c r="B102" s="75" t="s">
        <v>4462</v>
      </c>
      <c r="C102" s="848"/>
      <c r="D102" s="848"/>
      <c r="E102" s="849"/>
      <c r="F102" s="848"/>
      <c r="G102" s="848"/>
      <c r="H102" s="849"/>
      <c r="I102" s="850"/>
      <c r="J102" s="848"/>
      <c r="K102" s="849"/>
      <c r="L102" s="848"/>
      <c r="M102" s="848"/>
      <c r="N102" s="849"/>
      <c r="O102" s="848"/>
      <c r="P102" s="848"/>
      <c r="Q102" s="848"/>
      <c r="R102" s="829">
        <v>17</v>
      </c>
    </row>
    <row r="103" spans="1:18">
      <c r="A103" s="829">
        <v>19</v>
      </c>
      <c r="B103" s="768" t="s">
        <v>1245</v>
      </c>
      <c r="C103" s="843"/>
      <c r="D103" s="843"/>
      <c r="E103" s="844"/>
      <c r="F103" s="843"/>
      <c r="G103" s="843"/>
      <c r="H103" s="844"/>
      <c r="I103" s="847"/>
      <c r="J103" s="843"/>
      <c r="K103" s="844"/>
      <c r="L103" s="843"/>
      <c r="M103" s="843"/>
      <c r="N103" s="844"/>
      <c r="O103" s="843"/>
      <c r="P103" s="843"/>
      <c r="Q103" s="843"/>
      <c r="R103" s="829">
        <v>18</v>
      </c>
    </row>
    <row r="104" spans="1:18">
      <c r="A104" s="829">
        <v>20</v>
      </c>
      <c r="B104" s="768" t="s">
        <v>2429</v>
      </c>
      <c r="C104" s="824"/>
      <c r="D104" s="824"/>
      <c r="E104" s="841"/>
      <c r="F104" s="824"/>
      <c r="G104" s="824"/>
      <c r="H104" s="841"/>
      <c r="I104" s="846"/>
      <c r="J104" s="824"/>
      <c r="K104" s="841"/>
      <c r="L104" s="824"/>
      <c r="M104" s="824"/>
      <c r="N104" s="841"/>
      <c r="O104" s="824"/>
      <c r="P104" s="824"/>
      <c r="Q104" s="824"/>
      <c r="R104" s="829">
        <v>19</v>
      </c>
    </row>
    <row r="105" spans="1:18">
      <c r="A105" s="829">
        <v>21</v>
      </c>
      <c r="B105" s="768" t="s">
        <v>1246</v>
      </c>
      <c r="C105" s="824"/>
      <c r="D105" s="824"/>
      <c r="E105" s="841"/>
      <c r="F105" s="824"/>
      <c r="G105" s="824"/>
      <c r="H105" s="841"/>
      <c r="I105" s="846"/>
      <c r="J105" s="824"/>
      <c r="K105" s="841"/>
      <c r="L105" s="824"/>
      <c r="M105" s="824"/>
      <c r="N105" s="841"/>
      <c r="O105" s="824"/>
      <c r="P105" s="824"/>
      <c r="Q105" s="824"/>
      <c r="R105" s="829">
        <v>20</v>
      </c>
    </row>
    <row r="106" spans="1:18">
      <c r="A106" s="829">
        <v>22</v>
      </c>
      <c r="B106" s="768" t="s">
        <v>1247</v>
      </c>
      <c r="C106" s="824"/>
      <c r="D106" s="824"/>
      <c r="E106" s="841"/>
      <c r="F106" s="824"/>
      <c r="G106" s="824"/>
      <c r="H106" s="841"/>
      <c r="I106" s="846"/>
      <c r="J106" s="824"/>
      <c r="K106" s="841"/>
      <c r="L106" s="824"/>
      <c r="M106" s="824"/>
      <c r="N106" s="841"/>
      <c r="O106" s="824"/>
      <c r="P106" s="824"/>
      <c r="Q106" s="824"/>
      <c r="R106" s="829">
        <v>21</v>
      </c>
    </row>
    <row r="107" spans="1:18">
      <c r="A107" s="829">
        <v>23</v>
      </c>
      <c r="B107" s="768" t="s">
        <v>1248</v>
      </c>
      <c r="C107" s="824"/>
      <c r="D107" s="824"/>
      <c r="E107" s="841"/>
      <c r="F107" s="824"/>
      <c r="G107" s="824"/>
      <c r="H107" s="841"/>
      <c r="I107" s="846"/>
      <c r="J107" s="824"/>
      <c r="K107" s="841"/>
      <c r="L107" s="824"/>
      <c r="M107" s="824"/>
      <c r="N107" s="841"/>
      <c r="O107" s="824"/>
      <c r="P107" s="824"/>
      <c r="Q107" s="824"/>
      <c r="R107" s="829">
        <v>22</v>
      </c>
    </row>
    <row r="108" spans="1:18">
      <c r="A108" s="829">
        <v>24</v>
      </c>
      <c r="B108" s="768" t="s">
        <v>2571</v>
      </c>
      <c r="C108" s="824"/>
      <c r="D108" s="824"/>
      <c r="E108" s="841"/>
      <c r="F108" s="824"/>
      <c r="G108" s="824"/>
      <c r="H108" s="841"/>
      <c r="I108" s="846"/>
      <c r="J108" s="824"/>
      <c r="K108" s="841"/>
      <c r="L108" s="824"/>
      <c r="M108" s="824"/>
      <c r="N108" s="841"/>
      <c r="O108" s="824"/>
      <c r="P108" s="824"/>
      <c r="Q108" s="824"/>
      <c r="R108" s="829">
        <v>23</v>
      </c>
    </row>
    <row r="109" spans="1:18">
      <c r="A109" s="829">
        <v>25</v>
      </c>
      <c r="B109" s="768" t="s">
        <v>2572</v>
      </c>
      <c r="C109" s="824"/>
      <c r="D109" s="824"/>
      <c r="E109" s="841"/>
      <c r="F109" s="824"/>
      <c r="G109" s="824"/>
      <c r="H109" s="841"/>
      <c r="I109" s="846"/>
      <c r="J109" s="824"/>
      <c r="K109" s="841"/>
      <c r="L109" s="824"/>
      <c r="M109" s="824"/>
      <c r="N109" s="841"/>
      <c r="O109" s="824"/>
      <c r="P109" s="824"/>
      <c r="Q109" s="824"/>
      <c r="R109" s="829">
        <v>24</v>
      </c>
    </row>
    <row r="110" spans="1:18">
      <c r="A110" s="829">
        <v>26</v>
      </c>
      <c r="B110" s="768" t="s">
        <v>2573</v>
      </c>
      <c r="C110" s="824"/>
      <c r="D110" s="824"/>
      <c r="E110" s="841"/>
      <c r="F110" s="824"/>
      <c r="G110" s="824"/>
      <c r="H110" s="841"/>
      <c r="I110" s="846"/>
      <c r="J110" s="824"/>
      <c r="K110" s="841"/>
      <c r="L110" s="824"/>
      <c r="M110" s="824"/>
      <c r="N110" s="841"/>
      <c r="O110" s="824"/>
      <c r="P110" s="824"/>
      <c r="Q110" s="824"/>
      <c r="R110" s="829">
        <v>25</v>
      </c>
    </row>
    <row r="111" spans="1:18">
      <c r="A111" s="829">
        <v>27</v>
      </c>
      <c r="B111" s="768" t="s">
        <v>575</v>
      </c>
      <c r="C111" s="824"/>
      <c r="D111" s="824"/>
      <c r="E111" s="841"/>
      <c r="F111" s="824"/>
      <c r="G111" s="824"/>
      <c r="H111" s="841"/>
      <c r="I111" s="846"/>
      <c r="J111" s="824"/>
      <c r="K111" s="841"/>
      <c r="L111" s="824"/>
      <c r="M111" s="824"/>
      <c r="N111" s="841"/>
      <c r="O111" s="824"/>
      <c r="P111" s="824"/>
      <c r="Q111" s="824"/>
      <c r="R111" s="829">
        <v>26</v>
      </c>
    </row>
    <row r="112" spans="1:18">
      <c r="A112" s="829">
        <v>28</v>
      </c>
      <c r="B112" s="768" t="s">
        <v>1268</v>
      </c>
      <c r="C112" s="824"/>
      <c r="D112" s="824"/>
      <c r="E112" s="841"/>
      <c r="F112" s="824"/>
      <c r="G112" s="824"/>
      <c r="H112" s="841"/>
      <c r="I112" s="846"/>
      <c r="J112" s="824"/>
      <c r="K112" s="841"/>
      <c r="L112" s="824"/>
      <c r="M112" s="824"/>
      <c r="N112" s="841"/>
      <c r="O112" s="824"/>
      <c r="P112" s="824"/>
      <c r="Q112" s="824"/>
      <c r="R112" s="829">
        <v>27</v>
      </c>
    </row>
    <row r="113" spans="1:18">
      <c r="A113" s="829">
        <v>29</v>
      </c>
      <c r="B113" s="768" t="s">
        <v>3529</v>
      </c>
      <c r="C113" s="824"/>
      <c r="D113" s="824"/>
      <c r="E113" s="841"/>
      <c r="F113" s="824"/>
      <c r="G113" s="824"/>
      <c r="H113" s="841"/>
      <c r="I113" s="846"/>
      <c r="J113" s="824"/>
      <c r="K113" s="841"/>
      <c r="L113" s="824"/>
      <c r="M113" s="824"/>
      <c r="N113" s="841"/>
      <c r="O113" s="824"/>
      <c r="P113" s="824"/>
      <c r="Q113" s="824"/>
      <c r="R113" s="829">
        <v>28</v>
      </c>
    </row>
    <row r="114" spans="1:18">
      <c r="A114" s="829">
        <v>30</v>
      </c>
      <c r="B114" s="768" t="s">
        <v>3534</v>
      </c>
      <c r="C114" s="824"/>
      <c r="D114" s="824"/>
      <c r="E114" s="841"/>
      <c r="F114" s="824"/>
      <c r="G114" s="824"/>
      <c r="H114" s="841"/>
      <c r="I114" s="846"/>
      <c r="J114" s="824"/>
      <c r="K114" s="841"/>
      <c r="L114" s="824"/>
      <c r="M114" s="824"/>
      <c r="N114" s="841"/>
      <c r="O114" s="824"/>
      <c r="P114" s="824"/>
      <c r="Q114" s="824"/>
      <c r="R114" s="829">
        <v>29</v>
      </c>
    </row>
    <row r="115" spans="1:18">
      <c r="A115" s="829">
        <v>31</v>
      </c>
      <c r="B115" s="768" t="s">
        <v>2574</v>
      </c>
      <c r="C115" s="824"/>
      <c r="D115" s="824"/>
      <c r="E115" s="841"/>
      <c r="F115" s="824"/>
      <c r="G115" s="824"/>
      <c r="H115" s="841"/>
      <c r="I115" s="846"/>
      <c r="J115" s="824"/>
      <c r="K115" s="841"/>
      <c r="L115" s="824"/>
      <c r="M115" s="824"/>
      <c r="N115" s="841"/>
      <c r="O115" s="824"/>
      <c r="P115" s="824"/>
      <c r="Q115" s="824"/>
      <c r="R115" s="829">
        <v>30</v>
      </c>
    </row>
    <row r="116" spans="1:18">
      <c r="A116" s="829">
        <v>32</v>
      </c>
      <c r="B116" s="768" t="s">
        <v>1063</v>
      </c>
      <c r="C116" s="824"/>
      <c r="D116" s="824"/>
      <c r="E116" s="841"/>
      <c r="F116" s="824"/>
      <c r="G116" s="824"/>
      <c r="H116" s="841"/>
      <c r="I116" s="846"/>
      <c r="J116" s="824"/>
      <c r="K116" s="841"/>
      <c r="L116" s="824"/>
      <c r="M116" s="824"/>
      <c r="N116" s="841"/>
      <c r="O116" s="824"/>
      <c r="P116" s="824"/>
      <c r="Q116" s="824"/>
      <c r="R116" s="829">
        <v>31</v>
      </c>
    </row>
    <row r="117" spans="1:18">
      <c r="A117" s="829">
        <v>33</v>
      </c>
      <c r="B117" s="768" t="s">
        <v>2575</v>
      </c>
      <c r="C117" s="824"/>
      <c r="D117" s="824"/>
      <c r="E117" s="841"/>
      <c r="F117" s="824"/>
      <c r="G117" s="824"/>
      <c r="H117" s="841"/>
      <c r="I117" s="846"/>
      <c r="J117" s="824"/>
      <c r="K117" s="841"/>
      <c r="L117" s="824"/>
      <c r="M117" s="824"/>
      <c r="N117" s="841"/>
      <c r="O117" s="824"/>
      <c r="P117" s="824"/>
      <c r="Q117" s="824"/>
      <c r="R117" s="829">
        <v>32</v>
      </c>
    </row>
    <row r="118" spans="1:18">
      <c r="A118" s="829">
        <v>34</v>
      </c>
      <c r="B118" s="768" t="s">
        <v>2576</v>
      </c>
      <c r="C118" s="843"/>
      <c r="D118" s="843">
        <f>SUM(D102:D117)</f>
        <v>0</v>
      </c>
      <c r="E118" s="844"/>
      <c r="F118" s="843"/>
      <c r="G118" s="843">
        <f>SUM(G102:G117)</f>
        <v>0</v>
      </c>
      <c r="H118" s="844"/>
      <c r="I118" s="847"/>
      <c r="J118" s="843">
        <f>SUM(J102:J117)</f>
        <v>0</v>
      </c>
      <c r="K118" s="844"/>
      <c r="L118" s="843"/>
      <c r="M118" s="843">
        <f>SUM(M102:M117)</f>
        <v>0</v>
      </c>
      <c r="N118" s="844"/>
      <c r="O118" s="843"/>
      <c r="P118" s="843">
        <f>SUM(P102:P117)</f>
        <v>0</v>
      </c>
      <c r="Q118" s="843"/>
      <c r="R118" s="829">
        <v>33</v>
      </c>
    </row>
    <row r="119" spans="1:18" ht="15.75" thickBot="1">
      <c r="A119" s="829">
        <v>35</v>
      </c>
      <c r="B119" s="768" t="s">
        <v>2577</v>
      </c>
      <c r="C119" s="851"/>
      <c r="D119" s="851"/>
      <c r="E119" s="852"/>
      <c r="F119" s="851"/>
      <c r="G119" s="851"/>
      <c r="H119" s="852"/>
      <c r="I119" s="853"/>
      <c r="J119" s="851"/>
      <c r="K119" s="852"/>
      <c r="L119" s="851"/>
      <c r="M119" s="851"/>
      <c r="N119" s="852"/>
      <c r="O119" s="851"/>
      <c r="P119" s="851"/>
      <c r="Q119" s="851"/>
      <c r="R119" s="829">
        <v>34</v>
      </c>
    </row>
    <row r="120" spans="1:18" ht="15.75" thickBot="1">
      <c r="A120" s="829">
        <v>36</v>
      </c>
      <c r="B120" s="768" t="s">
        <v>2578</v>
      </c>
      <c r="C120" s="806"/>
      <c r="D120" s="806"/>
      <c r="E120" s="806"/>
      <c r="F120" s="806"/>
      <c r="G120" s="806"/>
      <c r="H120" s="806"/>
      <c r="I120" s="854"/>
      <c r="J120" s="855"/>
      <c r="K120" s="806"/>
      <c r="L120" s="855"/>
      <c r="M120" s="855"/>
      <c r="N120" s="806"/>
      <c r="O120" s="855"/>
      <c r="P120" s="855"/>
      <c r="Q120" s="855"/>
      <c r="R120" s="829">
        <v>35</v>
      </c>
    </row>
    <row r="121" spans="1:18">
      <c r="A121" s="801">
        <v>37</v>
      </c>
      <c r="B121" s="656" t="s">
        <v>2579</v>
      </c>
      <c r="C121" s="656"/>
      <c r="D121" s="656"/>
      <c r="E121" s="656"/>
      <c r="F121" s="656"/>
      <c r="G121" s="656"/>
      <c r="H121" s="656"/>
      <c r="I121" s="801"/>
      <c r="J121" s="656"/>
      <c r="K121" s="656"/>
      <c r="L121" s="656"/>
      <c r="M121" s="656"/>
      <c r="N121" s="656"/>
      <c r="O121" s="656"/>
      <c r="P121" s="656"/>
      <c r="R121" s="801">
        <v>36</v>
      </c>
    </row>
    <row r="122" spans="1:18">
      <c r="A122" s="829"/>
      <c r="B122" s="768" t="s">
        <v>2580</v>
      </c>
      <c r="C122" s="768"/>
      <c r="D122" s="768"/>
      <c r="E122" s="768"/>
      <c r="F122" s="768"/>
      <c r="G122" s="768"/>
      <c r="H122" s="768"/>
      <c r="I122" s="829"/>
      <c r="J122" s="768"/>
      <c r="K122" s="768"/>
      <c r="L122" s="768"/>
      <c r="M122" s="768"/>
      <c r="N122" s="768"/>
      <c r="O122" s="768"/>
      <c r="P122" s="768"/>
      <c r="Q122" s="719"/>
      <c r="R122" s="829"/>
    </row>
    <row r="123" spans="1:18">
      <c r="A123" s="829">
        <v>38</v>
      </c>
      <c r="B123" s="768" t="s">
        <v>2581</v>
      </c>
      <c r="C123" s="841"/>
      <c r="D123" s="841"/>
      <c r="E123" s="841"/>
      <c r="F123" s="841"/>
      <c r="G123" s="841"/>
      <c r="H123" s="841"/>
      <c r="I123" s="856"/>
      <c r="J123" s="841"/>
      <c r="K123" s="841"/>
      <c r="L123" s="841"/>
      <c r="M123" s="841"/>
      <c r="N123" s="841"/>
      <c r="O123" s="841"/>
      <c r="P123" s="841"/>
      <c r="Q123" s="824"/>
      <c r="R123" s="829">
        <v>37</v>
      </c>
    </row>
    <row r="124" spans="1:18">
      <c r="A124" s="801">
        <v>39</v>
      </c>
      <c r="B124" s="656" t="s">
        <v>390</v>
      </c>
      <c r="C124" s="819"/>
      <c r="D124" s="819"/>
      <c r="E124" s="819"/>
      <c r="F124" s="819"/>
      <c r="G124" s="819"/>
      <c r="H124" s="819"/>
      <c r="I124" s="857"/>
      <c r="J124" s="819"/>
      <c r="K124" s="819"/>
      <c r="L124" s="819"/>
      <c r="M124" s="819"/>
      <c r="N124" s="819"/>
      <c r="O124" s="819"/>
      <c r="P124" s="819"/>
      <c r="Q124" s="767"/>
      <c r="R124" s="801">
        <v>38</v>
      </c>
    </row>
    <row r="125" spans="1:18">
      <c r="A125" s="829"/>
      <c r="B125" s="768" t="s">
        <v>391</v>
      </c>
      <c r="C125" s="841"/>
      <c r="D125" s="841"/>
      <c r="E125" s="841"/>
      <c r="F125" s="841"/>
      <c r="G125" s="841"/>
      <c r="H125" s="841"/>
      <c r="I125" s="856"/>
      <c r="J125" s="841"/>
      <c r="K125" s="841"/>
      <c r="L125" s="841"/>
      <c r="M125" s="841"/>
      <c r="N125" s="841"/>
      <c r="O125" s="841"/>
      <c r="P125" s="841"/>
      <c r="Q125" s="824"/>
      <c r="R125" s="829"/>
    </row>
    <row r="126" spans="1:18">
      <c r="A126" s="801">
        <v>40</v>
      </c>
      <c r="B126" s="656" t="s">
        <v>75</v>
      </c>
      <c r="C126" s="858"/>
      <c r="D126" s="858"/>
      <c r="E126" s="858"/>
      <c r="F126" s="858"/>
      <c r="G126" s="858"/>
      <c r="H126" s="858"/>
      <c r="I126" s="859"/>
      <c r="J126" s="858"/>
      <c r="K126" s="858"/>
      <c r="L126" s="858"/>
      <c r="M126" s="858"/>
      <c r="N126" s="858"/>
      <c r="O126" s="858"/>
      <c r="P126" s="858"/>
      <c r="Q126" s="860"/>
      <c r="R126" s="801">
        <v>39</v>
      </c>
    </row>
    <row r="127" spans="1:18">
      <c r="A127" s="829"/>
      <c r="B127" s="768" t="s">
        <v>76</v>
      </c>
      <c r="C127" s="861"/>
      <c r="D127" s="861"/>
      <c r="E127" s="861"/>
      <c r="F127" s="861"/>
      <c r="G127" s="861"/>
      <c r="H127" s="861"/>
      <c r="I127" s="862"/>
      <c r="J127" s="861"/>
      <c r="K127" s="861"/>
      <c r="L127" s="861"/>
      <c r="M127" s="861"/>
      <c r="N127" s="861"/>
      <c r="O127" s="861"/>
      <c r="P127" s="861"/>
      <c r="Q127" s="863"/>
      <c r="R127" s="829"/>
    </row>
    <row r="128" spans="1:18">
      <c r="A128" s="829">
        <v>41</v>
      </c>
      <c r="B128" s="768" t="s">
        <v>77</v>
      </c>
      <c r="C128" s="861"/>
      <c r="D128" s="861"/>
      <c r="E128" s="861"/>
      <c r="F128" s="861"/>
      <c r="G128" s="861"/>
      <c r="H128" s="861"/>
      <c r="I128" s="862"/>
      <c r="J128" s="861"/>
      <c r="K128" s="861"/>
      <c r="L128" s="861"/>
      <c r="M128" s="861"/>
      <c r="N128" s="861"/>
      <c r="O128" s="861"/>
      <c r="P128" s="861"/>
      <c r="Q128" s="863"/>
      <c r="R128" s="829">
        <v>40</v>
      </c>
    </row>
    <row r="129" spans="1:18">
      <c r="A129" s="829">
        <v>42</v>
      </c>
      <c r="B129" s="768" t="s">
        <v>78</v>
      </c>
      <c r="C129" s="861"/>
      <c r="D129" s="861"/>
      <c r="E129" s="861"/>
      <c r="F129" s="861"/>
      <c r="G129" s="861"/>
      <c r="H129" s="861"/>
      <c r="I129" s="862"/>
      <c r="J129" s="861"/>
      <c r="K129" s="861"/>
      <c r="L129" s="861"/>
      <c r="M129" s="861"/>
      <c r="N129" s="861"/>
      <c r="O129" s="861"/>
      <c r="P129" s="861"/>
      <c r="Q129" s="863"/>
      <c r="R129" s="829">
        <v>41</v>
      </c>
    </row>
    <row r="130" spans="1:18">
      <c r="A130" s="829">
        <v>43</v>
      </c>
      <c r="B130" s="768" t="s">
        <v>79</v>
      </c>
      <c r="C130" s="861"/>
      <c r="D130" s="861"/>
      <c r="E130" s="861"/>
      <c r="F130" s="861"/>
      <c r="G130" s="861"/>
      <c r="H130" s="861"/>
      <c r="I130" s="862"/>
      <c r="J130" s="861"/>
      <c r="K130" s="861"/>
      <c r="L130" s="861"/>
      <c r="M130" s="861"/>
      <c r="N130" s="861"/>
      <c r="O130" s="861"/>
      <c r="P130" s="861"/>
      <c r="Q130" s="863"/>
      <c r="R130" s="829">
        <v>42</v>
      </c>
    </row>
    <row r="131" spans="1:18" ht="15.75" thickBot="1">
      <c r="A131" s="820">
        <v>44</v>
      </c>
      <c r="B131" s="773" t="s">
        <v>80</v>
      </c>
      <c r="C131" s="864"/>
      <c r="D131" s="864"/>
      <c r="E131" s="864"/>
      <c r="F131" s="864"/>
      <c r="G131" s="864"/>
      <c r="H131" s="864"/>
      <c r="I131" s="865"/>
      <c r="J131" s="864"/>
      <c r="K131" s="864"/>
      <c r="L131" s="864"/>
      <c r="M131" s="864"/>
      <c r="N131" s="864"/>
      <c r="O131" s="864"/>
      <c r="P131" s="864"/>
      <c r="Q131" s="866"/>
      <c r="R131" s="820">
        <v>43</v>
      </c>
    </row>
    <row r="132" spans="1:18">
      <c r="A132" s="13" t="s">
        <v>4508</v>
      </c>
      <c r="I132" s="13" t="s">
        <v>4508</v>
      </c>
      <c r="Q132" s="709" t="s">
        <v>81</v>
      </c>
      <c r="R132" s="709"/>
    </row>
    <row r="133" spans="1:18">
      <c r="A133" s="709" t="s">
        <v>84</v>
      </c>
      <c r="B133" s="709"/>
      <c r="C133" s="709"/>
      <c r="D133" s="709"/>
      <c r="E133" s="709"/>
      <c r="F133" s="709"/>
      <c r="G133" s="709"/>
      <c r="H133" s="709"/>
      <c r="I133" s="709" t="s">
        <v>85</v>
      </c>
      <c r="J133" s="709"/>
      <c r="K133" s="709"/>
      <c r="L133" s="709"/>
      <c r="M133" s="709"/>
      <c r="N133" s="709"/>
      <c r="O133" s="709"/>
      <c r="P133" s="709"/>
      <c r="Q133" s="709"/>
      <c r="R133" s="709"/>
    </row>
  </sheetData>
  <mergeCells count="1">
    <mergeCell ref="A77:H77"/>
  </mergeCells>
  <printOptions horizontalCentered="1" verticalCentered="1"/>
  <pageMargins left="0.25" right="0.25" top="0.25" bottom="0.25" header="0" footer="0"/>
  <pageSetup scale="68" fitToWidth="2" fitToHeight="2" pageOrder="overThenDown" orientation="portrait" horizontalDpi="300" verticalDpi="300" r:id="rId1"/>
  <headerFooter alignWithMargins="0"/>
  <rowBreaks count="1" manualBreakCount="1">
    <brk id="73" max="16383" man="1"/>
  </rowBreaks>
  <customProperties>
    <customPr name="_pios_id" r:id="rId2"/>
  </customPropertie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ransitionEvaluation="1">
    <tabColor rgb="FF92D050"/>
  </sheetPr>
  <dimension ref="A1:N139"/>
  <sheetViews>
    <sheetView zoomScale="70" zoomScaleNormal="70" workbookViewId="0"/>
  </sheetViews>
  <sheetFormatPr defaultColWidth="9.6640625" defaultRowHeight="15"/>
  <cols>
    <col min="1" max="1" width="4.6640625" customWidth="1"/>
    <col min="2" max="2" width="48" customWidth="1"/>
    <col min="3" max="3" width="14.6640625" customWidth="1"/>
    <col min="4" max="4" width="16" customWidth="1"/>
    <col min="5" max="5" width="14.6640625" customWidth="1"/>
    <col min="6" max="6" width="17" customWidth="1"/>
    <col min="7" max="7" width="2.6640625" customWidth="1"/>
    <col min="8" max="8" width="15.6640625" customWidth="1"/>
    <col min="9" max="9" width="18.44140625" customWidth="1"/>
    <col min="10" max="10" width="17.6640625" customWidth="1"/>
    <col min="11" max="12" width="15.6640625" customWidth="1"/>
    <col min="13" max="13" width="18.6640625" customWidth="1"/>
    <col min="14" max="14" width="4.6640625" customWidth="1"/>
  </cols>
  <sheetData>
    <row r="1" spans="1:14">
      <c r="A1" s="710" t="s">
        <v>1757</v>
      </c>
      <c r="B1" s="711"/>
      <c r="C1" s="795" t="s">
        <v>1307</v>
      </c>
      <c r="D1" s="798"/>
      <c r="E1" s="797" t="s">
        <v>1759</v>
      </c>
      <c r="F1" s="797" t="s">
        <v>1760</v>
      </c>
      <c r="H1" s="710" t="s">
        <v>1757</v>
      </c>
      <c r="I1" s="757"/>
      <c r="J1" s="795" t="s">
        <v>1307</v>
      </c>
      <c r="K1" s="798"/>
      <c r="L1" s="797" t="s">
        <v>1759</v>
      </c>
      <c r="M1" s="799" t="s">
        <v>1760</v>
      </c>
      <c r="N1" s="782"/>
    </row>
    <row r="2" spans="1:14">
      <c r="A2" s="71" t="str">
        <f>'Data Sheet'!$C$25</f>
        <v xml:space="preserve">Niagara Mohawk Power Corporation </v>
      </c>
      <c r="C2" s="760" t="s">
        <v>1100</v>
      </c>
      <c r="E2" s="800" t="s">
        <v>1761</v>
      </c>
      <c r="F2" s="810"/>
      <c r="H2" s="71" t="str">
        <f>'Data Sheet'!$C$25</f>
        <v xml:space="preserve">Niagara Mohawk Power Corporation </v>
      </c>
      <c r="I2" s="656"/>
      <c r="J2" s="760" t="s">
        <v>1100</v>
      </c>
      <c r="L2" s="800" t="s">
        <v>1761</v>
      </c>
      <c r="M2" s="758"/>
      <c r="N2" s="759"/>
    </row>
    <row r="3" spans="1:14" ht="15" customHeight="1" thickBot="1">
      <c r="A3" s="772"/>
      <c r="B3" s="752"/>
      <c r="C3" s="772" t="s">
        <v>1101</v>
      </c>
      <c r="D3" s="773"/>
      <c r="E3" s="867" t="str">
        <f>'Data Sheet'!$C$40</f>
        <v>April 30, 2025</v>
      </c>
      <c r="F3" s="820" t="str">
        <f>'Data Sheet'!$C$38</f>
        <v>December 31, 2024</v>
      </c>
      <c r="H3" s="772"/>
      <c r="I3" s="773"/>
      <c r="J3" s="772" t="s">
        <v>1101</v>
      </c>
      <c r="K3" s="773"/>
      <c r="L3" s="867" t="str">
        <f>'Data Sheet'!$C$40</f>
        <v>April 30, 2025</v>
      </c>
      <c r="M3" s="815" t="str">
        <f>'Data Sheet'!$C$38</f>
        <v>December 31, 2024</v>
      </c>
      <c r="N3" s="814"/>
    </row>
    <row r="4" spans="1:14" ht="15" customHeight="1" thickBot="1">
      <c r="A4" s="457" t="s">
        <v>86</v>
      </c>
      <c r="B4" s="458"/>
      <c r="C4" s="458"/>
      <c r="D4" s="803"/>
      <c r="E4" s="803"/>
      <c r="F4" s="804"/>
      <c r="H4" s="457" t="s">
        <v>799</v>
      </c>
      <c r="I4" s="458"/>
      <c r="J4" s="458"/>
      <c r="K4" s="458"/>
      <c r="L4" s="803"/>
      <c r="M4" s="805"/>
      <c r="N4" s="773"/>
    </row>
    <row r="5" spans="1:14" ht="15.75">
      <c r="A5" s="68"/>
      <c r="B5" s="70"/>
      <c r="C5" s="70"/>
      <c r="D5" s="709"/>
      <c r="E5" s="709"/>
      <c r="F5" s="782"/>
      <c r="H5" s="68"/>
      <c r="I5" s="70"/>
      <c r="J5" s="70"/>
      <c r="K5" s="70"/>
      <c r="L5" s="709"/>
      <c r="M5" s="808"/>
      <c r="N5" s="656"/>
    </row>
    <row r="6" spans="1:14">
      <c r="A6" s="760" t="s">
        <v>800</v>
      </c>
      <c r="C6" t="s">
        <v>801</v>
      </c>
      <c r="F6" s="656"/>
      <c r="H6" s="760" t="s">
        <v>802</v>
      </c>
      <c r="K6" t="s">
        <v>803</v>
      </c>
      <c r="N6" s="656"/>
    </row>
    <row r="7" spans="1:14">
      <c r="A7" s="760" t="s">
        <v>804</v>
      </c>
      <c r="C7" t="s">
        <v>805</v>
      </c>
      <c r="F7" s="656"/>
      <c r="H7" s="760" t="s">
        <v>806</v>
      </c>
      <c r="K7" t="s">
        <v>807</v>
      </c>
      <c r="N7" s="656"/>
    </row>
    <row r="8" spans="1:14">
      <c r="A8" s="760" t="s">
        <v>808</v>
      </c>
      <c r="C8" t="s">
        <v>809</v>
      </c>
      <c r="F8" s="656"/>
      <c r="H8" s="760" t="s">
        <v>810</v>
      </c>
      <c r="K8" t="s">
        <v>811</v>
      </c>
      <c r="N8" s="656"/>
    </row>
    <row r="9" spans="1:14">
      <c r="A9" s="760" t="s">
        <v>812</v>
      </c>
      <c r="C9" t="s">
        <v>813</v>
      </c>
      <c r="F9" s="656"/>
      <c r="H9" s="760" t="s">
        <v>814</v>
      </c>
      <c r="N9" s="656"/>
    </row>
    <row r="10" spans="1:14">
      <c r="A10" s="760" t="s">
        <v>815</v>
      </c>
      <c r="C10" t="s">
        <v>816</v>
      </c>
      <c r="F10" s="656"/>
      <c r="H10" s="760" t="s">
        <v>817</v>
      </c>
      <c r="N10" s="656"/>
    </row>
    <row r="11" spans="1:14">
      <c r="A11" s="760" t="s">
        <v>818</v>
      </c>
      <c r="F11" s="656"/>
      <c r="H11" s="760"/>
      <c r="N11" s="656"/>
    </row>
    <row r="12" spans="1:14" ht="15.75" thickBot="1">
      <c r="A12" s="772"/>
      <c r="B12" s="752"/>
      <c r="C12" s="752"/>
      <c r="D12" s="752"/>
      <c r="E12" s="752"/>
      <c r="F12" s="773"/>
      <c r="H12" s="772"/>
      <c r="I12" s="752"/>
      <c r="J12" s="752"/>
      <c r="K12" s="752"/>
      <c r="L12" s="752"/>
      <c r="M12" s="752"/>
      <c r="N12" s="773"/>
    </row>
    <row r="13" spans="1:14">
      <c r="A13" s="801"/>
      <c r="B13" s="656"/>
      <c r="D13" s="656"/>
      <c r="F13" s="1141"/>
      <c r="H13" s="760"/>
      <c r="I13" s="656"/>
      <c r="K13" s="656"/>
      <c r="M13" s="656"/>
      <c r="N13" s="656"/>
    </row>
    <row r="14" spans="1:14">
      <c r="A14" s="811"/>
      <c r="B14" s="656"/>
      <c r="C14" t="s">
        <v>819</v>
      </c>
      <c r="D14" s="717"/>
      <c r="E14" t="s">
        <v>819</v>
      </c>
      <c r="F14" s="759"/>
      <c r="H14" s="71" t="s">
        <v>820</v>
      </c>
      <c r="I14" s="759"/>
      <c r="J14" s="760" t="s">
        <v>820</v>
      </c>
      <c r="K14" s="656"/>
      <c r="L14" s="760" t="s">
        <v>820</v>
      </c>
      <c r="M14" s="656"/>
      <c r="N14" s="656"/>
    </row>
    <row r="15" spans="1:14">
      <c r="A15" s="810" t="s">
        <v>1686</v>
      </c>
      <c r="B15" s="759" t="s">
        <v>1740</v>
      </c>
      <c r="C15" t="s">
        <v>821</v>
      </c>
      <c r="D15" s="656"/>
      <c r="E15" t="s">
        <v>821</v>
      </c>
      <c r="F15" s="717"/>
      <c r="H15" s="760" t="s">
        <v>822</v>
      </c>
      <c r="I15" s="717"/>
      <c r="J15" s="760" t="s">
        <v>822</v>
      </c>
      <c r="K15" s="656"/>
      <c r="L15" s="760" t="s">
        <v>822</v>
      </c>
      <c r="M15" s="656"/>
      <c r="N15" s="810" t="s">
        <v>1686</v>
      </c>
    </row>
    <row r="16" spans="1:14">
      <c r="A16" s="810" t="s">
        <v>1689</v>
      </c>
      <c r="B16" s="759"/>
      <c r="D16" s="656"/>
      <c r="F16" s="656"/>
      <c r="H16" s="800"/>
      <c r="I16" s="717"/>
      <c r="K16" s="656"/>
      <c r="M16" s="656"/>
      <c r="N16" s="810" t="s">
        <v>1689</v>
      </c>
    </row>
    <row r="17" spans="1:14" ht="15.75" thickBot="1">
      <c r="A17" s="812"/>
      <c r="B17" s="814" t="s">
        <v>2935</v>
      </c>
      <c r="C17" s="803" t="s">
        <v>2936</v>
      </c>
      <c r="D17" s="814"/>
      <c r="E17" s="803" t="s">
        <v>2937</v>
      </c>
      <c r="F17" s="814"/>
      <c r="H17" s="815" t="s">
        <v>2938</v>
      </c>
      <c r="I17" s="814"/>
      <c r="J17" s="803" t="s">
        <v>2268</v>
      </c>
      <c r="K17" s="814"/>
      <c r="L17" s="803" t="s">
        <v>2269</v>
      </c>
      <c r="M17" s="814"/>
      <c r="N17" s="812"/>
    </row>
    <row r="18" spans="1:14">
      <c r="A18" s="829">
        <v>1</v>
      </c>
      <c r="B18" s="768" t="s">
        <v>823</v>
      </c>
      <c r="C18" s="719"/>
      <c r="D18" s="768"/>
      <c r="E18" s="771"/>
      <c r="F18" s="766"/>
      <c r="H18" s="718"/>
      <c r="I18" s="768"/>
      <c r="J18" s="719"/>
      <c r="K18" s="768"/>
      <c r="L18" s="771"/>
      <c r="M18" s="766"/>
      <c r="N18" s="829">
        <v>1</v>
      </c>
    </row>
    <row r="19" spans="1:14">
      <c r="A19" s="829">
        <v>2</v>
      </c>
      <c r="B19" s="768" t="s">
        <v>824</v>
      </c>
      <c r="C19" s="719"/>
      <c r="D19" s="768"/>
      <c r="E19" s="823"/>
      <c r="F19" s="789"/>
      <c r="H19" s="718"/>
      <c r="I19" s="768"/>
      <c r="J19" s="719"/>
      <c r="K19" s="768"/>
      <c r="L19" s="823"/>
      <c r="M19" s="789"/>
      <c r="N19" s="829">
        <v>2</v>
      </c>
    </row>
    <row r="20" spans="1:14">
      <c r="A20" s="829">
        <v>3</v>
      </c>
      <c r="B20" s="768" t="s">
        <v>1230</v>
      </c>
      <c r="C20" s="719"/>
      <c r="D20" s="768"/>
      <c r="E20" s="823"/>
      <c r="F20" s="789"/>
      <c r="H20" s="718"/>
      <c r="I20" s="768"/>
      <c r="J20" s="719"/>
      <c r="K20" s="768"/>
      <c r="L20" s="823"/>
      <c r="M20" s="789"/>
      <c r="N20" s="829">
        <v>3</v>
      </c>
    </row>
    <row r="21" spans="1:14">
      <c r="A21" s="835">
        <v>4</v>
      </c>
      <c r="B21" s="768" t="s">
        <v>1231</v>
      </c>
      <c r="C21" s="719"/>
      <c r="D21" s="768"/>
      <c r="E21" s="719"/>
      <c r="F21" s="768"/>
      <c r="H21" s="840"/>
      <c r="I21" s="868"/>
      <c r="J21" s="719"/>
      <c r="K21" s="768"/>
      <c r="L21" s="719"/>
      <c r="M21" s="768"/>
      <c r="N21" s="835">
        <v>4</v>
      </c>
    </row>
    <row r="22" spans="1:14">
      <c r="A22" s="816">
        <v>5</v>
      </c>
      <c r="B22" s="656" t="s">
        <v>825</v>
      </c>
      <c r="D22" s="656"/>
      <c r="F22" s="656"/>
      <c r="H22" s="817"/>
      <c r="I22" s="869"/>
      <c r="K22" s="656"/>
      <c r="M22" s="656"/>
      <c r="N22" s="816">
        <v>5</v>
      </c>
    </row>
    <row r="23" spans="1:14">
      <c r="A23" s="835"/>
      <c r="B23" s="768" t="s">
        <v>826</v>
      </c>
      <c r="C23" s="719"/>
      <c r="D23" s="768"/>
      <c r="E23" s="719"/>
      <c r="F23" s="768"/>
      <c r="H23" s="840"/>
      <c r="I23" s="868"/>
      <c r="J23" s="719"/>
      <c r="K23" s="768"/>
      <c r="L23" s="719"/>
      <c r="M23" s="768"/>
      <c r="N23" s="835"/>
    </row>
    <row r="24" spans="1:14">
      <c r="A24" s="835">
        <v>6</v>
      </c>
      <c r="B24" s="768" t="s">
        <v>827</v>
      </c>
      <c r="C24" s="719"/>
      <c r="D24" s="768"/>
      <c r="E24" s="719"/>
      <c r="F24" s="768"/>
      <c r="H24" s="840"/>
      <c r="I24" s="868"/>
      <c r="J24" s="719"/>
      <c r="K24" s="768"/>
      <c r="L24" s="719"/>
      <c r="M24" s="768"/>
      <c r="N24" s="835">
        <v>6</v>
      </c>
    </row>
    <row r="25" spans="1:14">
      <c r="A25" s="835">
        <v>7</v>
      </c>
      <c r="B25" s="768" t="s">
        <v>1235</v>
      </c>
      <c r="C25" s="719"/>
      <c r="D25" s="768"/>
      <c r="E25" s="719"/>
      <c r="F25" s="768"/>
      <c r="H25" s="840"/>
      <c r="I25" s="868"/>
      <c r="J25" s="719"/>
      <c r="K25" s="768"/>
      <c r="L25" s="719"/>
      <c r="M25" s="768"/>
      <c r="N25" s="835">
        <v>7</v>
      </c>
    </row>
    <row r="26" spans="1:14">
      <c r="A26" s="835">
        <v>8</v>
      </c>
      <c r="B26" s="768" t="s">
        <v>828</v>
      </c>
      <c r="C26" s="719"/>
      <c r="D26" s="768"/>
      <c r="E26" s="719"/>
      <c r="F26" s="768"/>
      <c r="H26" s="840"/>
      <c r="I26" s="868"/>
      <c r="J26" s="719"/>
      <c r="K26" s="768"/>
      <c r="L26" s="719"/>
      <c r="M26" s="768"/>
      <c r="N26" s="835">
        <v>8</v>
      </c>
    </row>
    <row r="27" spans="1:14">
      <c r="A27" s="835">
        <v>9</v>
      </c>
      <c r="B27" s="768" t="s">
        <v>829</v>
      </c>
      <c r="C27" s="719"/>
      <c r="D27" s="768"/>
      <c r="E27" s="719"/>
      <c r="F27" s="768"/>
      <c r="H27" s="840"/>
      <c r="I27" s="868"/>
      <c r="J27" s="719"/>
      <c r="K27" s="768"/>
      <c r="L27" s="719"/>
      <c r="M27" s="768"/>
      <c r="N27" s="835">
        <v>9</v>
      </c>
    </row>
    <row r="28" spans="1:14">
      <c r="A28" s="835">
        <v>10</v>
      </c>
      <c r="B28" s="768" t="s">
        <v>830</v>
      </c>
      <c r="C28" s="719"/>
      <c r="D28" s="768"/>
      <c r="E28" s="719"/>
      <c r="F28" s="768"/>
      <c r="H28" s="840"/>
      <c r="I28" s="868"/>
      <c r="J28" s="719"/>
      <c r="K28" s="768"/>
      <c r="L28" s="719"/>
      <c r="M28" s="768"/>
      <c r="N28" s="835">
        <v>10</v>
      </c>
    </row>
    <row r="29" spans="1:14">
      <c r="A29" s="835">
        <v>11</v>
      </c>
      <c r="B29" s="768" t="s">
        <v>1239</v>
      </c>
      <c r="C29" s="824"/>
      <c r="D29" s="841"/>
      <c r="E29" s="824"/>
      <c r="F29" s="841"/>
      <c r="G29" s="767"/>
      <c r="H29" s="842"/>
      <c r="I29" s="870"/>
      <c r="J29" s="824"/>
      <c r="K29" s="841"/>
      <c r="L29" s="824"/>
      <c r="M29" s="841"/>
      <c r="N29" s="835">
        <v>11</v>
      </c>
    </row>
    <row r="30" spans="1:14">
      <c r="A30" s="835">
        <v>12</v>
      </c>
      <c r="B30" s="768" t="s">
        <v>1240</v>
      </c>
      <c r="C30" s="824"/>
      <c r="D30" s="841"/>
      <c r="E30" s="824"/>
      <c r="F30" s="841"/>
      <c r="G30" s="767"/>
      <c r="H30" s="842"/>
      <c r="I30" s="870"/>
      <c r="J30" s="824"/>
      <c r="K30" s="841"/>
      <c r="L30" s="824"/>
      <c r="M30" s="841"/>
      <c r="N30" s="835">
        <v>12</v>
      </c>
    </row>
    <row r="31" spans="1:14">
      <c r="A31" s="835">
        <v>13</v>
      </c>
      <c r="B31" s="768" t="s">
        <v>831</v>
      </c>
      <c r="C31" s="719"/>
      <c r="D31" s="768"/>
      <c r="E31" s="719"/>
      <c r="F31" s="768"/>
      <c r="H31" s="840"/>
      <c r="I31" s="868"/>
      <c r="J31" s="719"/>
      <c r="K31" s="768"/>
      <c r="L31" s="719"/>
      <c r="M31" s="768"/>
      <c r="N31" s="835">
        <v>13</v>
      </c>
    </row>
    <row r="32" spans="1:14">
      <c r="A32" s="829">
        <v>14</v>
      </c>
      <c r="B32" s="768" t="s">
        <v>832</v>
      </c>
      <c r="C32" s="843"/>
      <c r="D32" s="844"/>
      <c r="E32" s="843"/>
      <c r="F32" s="844"/>
      <c r="G32" s="871"/>
      <c r="H32" s="847"/>
      <c r="I32" s="844"/>
      <c r="J32" s="843"/>
      <c r="K32" s="844"/>
      <c r="L32" s="843"/>
      <c r="M32" s="844"/>
      <c r="N32" s="829">
        <v>14</v>
      </c>
    </row>
    <row r="33" spans="1:14">
      <c r="A33" s="829">
        <v>15</v>
      </c>
      <c r="B33" s="768" t="s">
        <v>833</v>
      </c>
      <c r="C33" s="824"/>
      <c r="D33" s="841"/>
      <c r="E33" s="824"/>
      <c r="F33" s="841"/>
      <c r="G33" s="767"/>
      <c r="H33" s="846"/>
      <c r="I33" s="841"/>
      <c r="J33" s="824"/>
      <c r="K33" s="841"/>
      <c r="L33" s="824"/>
      <c r="M33" s="841"/>
      <c r="N33" s="829">
        <v>15</v>
      </c>
    </row>
    <row r="34" spans="1:14">
      <c r="A34" s="829">
        <v>16</v>
      </c>
      <c r="B34" s="768" t="s">
        <v>201</v>
      </c>
      <c r="C34" s="824"/>
      <c r="D34" s="841"/>
      <c r="E34" s="824"/>
      <c r="F34" s="841"/>
      <c r="G34" s="767"/>
      <c r="H34" s="846"/>
      <c r="I34" s="841"/>
      <c r="J34" s="824"/>
      <c r="K34" s="841"/>
      <c r="L34" s="824"/>
      <c r="M34" s="841"/>
      <c r="N34" s="829">
        <v>16</v>
      </c>
    </row>
    <row r="35" spans="1:14">
      <c r="A35" s="829">
        <v>17</v>
      </c>
      <c r="B35" s="768" t="s">
        <v>202</v>
      </c>
      <c r="C35" s="824"/>
      <c r="D35" s="841"/>
      <c r="E35" s="824"/>
      <c r="F35" s="841"/>
      <c r="G35" s="767"/>
      <c r="H35" s="846"/>
      <c r="I35" s="841"/>
      <c r="J35" s="824"/>
      <c r="K35" s="841"/>
      <c r="L35" s="824"/>
      <c r="M35" s="841"/>
      <c r="N35" s="829">
        <v>17</v>
      </c>
    </row>
    <row r="36" spans="1:14">
      <c r="A36" s="829">
        <v>18</v>
      </c>
      <c r="B36" s="75" t="s">
        <v>203</v>
      </c>
      <c r="C36" s="824"/>
      <c r="D36" s="841"/>
      <c r="E36" s="824"/>
      <c r="F36" s="841"/>
      <c r="G36" s="767"/>
      <c r="H36" s="846"/>
      <c r="I36" s="841"/>
      <c r="J36" s="824"/>
      <c r="K36" s="841"/>
      <c r="L36" s="824"/>
      <c r="M36" s="841"/>
      <c r="N36" s="829">
        <v>18</v>
      </c>
    </row>
    <row r="37" spans="1:14" s="13" customFormat="1">
      <c r="A37" s="1392">
        <v>19</v>
      </c>
      <c r="B37" s="75" t="s">
        <v>4250</v>
      </c>
      <c r="C37" s="391"/>
      <c r="D37" s="1227"/>
      <c r="E37" s="391"/>
      <c r="F37" s="1227"/>
      <c r="G37" s="260"/>
      <c r="H37" s="400"/>
      <c r="I37" s="1227"/>
      <c r="J37" s="391"/>
      <c r="K37" s="1227"/>
      <c r="L37" s="391"/>
      <c r="M37" s="1227"/>
      <c r="N37" s="1392">
        <v>19</v>
      </c>
    </row>
    <row r="38" spans="1:14">
      <c r="A38" s="829">
        <v>20</v>
      </c>
      <c r="B38" s="75" t="s">
        <v>4050</v>
      </c>
      <c r="C38" s="843">
        <f>SUM(C32:C37)</f>
        <v>0</v>
      </c>
      <c r="D38" s="844"/>
      <c r="E38" s="843">
        <f>SUM(E32:E37)</f>
        <v>0</v>
      </c>
      <c r="F38" s="844"/>
      <c r="G38" s="871"/>
      <c r="H38" s="847">
        <f>SUM(H32:H37)</f>
        <v>0</v>
      </c>
      <c r="I38" s="844"/>
      <c r="J38" s="843">
        <f>SUM(J32:J37)</f>
        <v>0</v>
      </c>
      <c r="K38" s="844"/>
      <c r="L38" s="843">
        <f>SUM(L32:L37)</f>
        <v>0</v>
      </c>
      <c r="M38" s="844"/>
      <c r="N38" s="829">
        <v>20</v>
      </c>
    </row>
    <row r="39" spans="1:14">
      <c r="A39" s="829">
        <v>21</v>
      </c>
      <c r="B39" s="768" t="s">
        <v>205</v>
      </c>
      <c r="C39" s="872"/>
      <c r="D39" s="873"/>
      <c r="E39" s="872"/>
      <c r="F39" s="873"/>
      <c r="G39" s="874"/>
      <c r="H39" s="875"/>
      <c r="I39" s="873"/>
      <c r="J39" s="872"/>
      <c r="K39" s="873"/>
      <c r="L39" s="872"/>
      <c r="M39" s="873"/>
      <c r="N39" s="829">
        <v>21</v>
      </c>
    </row>
    <row r="40" spans="1:14">
      <c r="A40" s="829">
        <v>22</v>
      </c>
      <c r="B40" s="768" t="s">
        <v>206</v>
      </c>
      <c r="C40" s="719"/>
      <c r="D40" s="768"/>
      <c r="E40" s="719"/>
      <c r="F40" s="768"/>
      <c r="H40" s="718"/>
      <c r="I40" s="768"/>
      <c r="J40" s="719"/>
      <c r="K40" s="768"/>
      <c r="L40" s="719"/>
      <c r="M40" s="768"/>
      <c r="N40" s="829">
        <v>22</v>
      </c>
    </row>
    <row r="41" spans="1:14">
      <c r="A41" s="829">
        <v>23</v>
      </c>
      <c r="B41" s="768" t="s">
        <v>207</v>
      </c>
      <c r="C41" s="843"/>
      <c r="D41" s="844"/>
      <c r="E41" s="843"/>
      <c r="F41" s="844"/>
      <c r="G41" s="871"/>
      <c r="H41" s="847"/>
      <c r="I41" s="844"/>
      <c r="J41" s="843"/>
      <c r="K41" s="844"/>
      <c r="L41" s="843"/>
      <c r="M41" s="844"/>
      <c r="N41" s="829">
        <v>23</v>
      </c>
    </row>
    <row r="42" spans="1:14">
      <c r="A42" s="829">
        <v>24</v>
      </c>
      <c r="B42" s="768" t="s">
        <v>208</v>
      </c>
      <c r="C42" s="824"/>
      <c r="D42" s="841"/>
      <c r="E42" s="824"/>
      <c r="F42" s="841"/>
      <c r="G42" s="767"/>
      <c r="H42" s="846"/>
      <c r="I42" s="841"/>
      <c r="J42" s="824"/>
      <c r="K42" s="841"/>
      <c r="L42" s="824"/>
      <c r="M42" s="841"/>
      <c r="N42" s="829">
        <v>24</v>
      </c>
    </row>
    <row r="43" spans="1:14">
      <c r="A43" s="829">
        <v>25</v>
      </c>
      <c r="B43" s="768" t="s">
        <v>209</v>
      </c>
      <c r="C43" s="824"/>
      <c r="D43" s="841"/>
      <c r="E43" s="824"/>
      <c r="F43" s="841"/>
      <c r="G43" s="767"/>
      <c r="H43" s="846"/>
      <c r="I43" s="841"/>
      <c r="J43" s="824"/>
      <c r="K43" s="841"/>
      <c r="L43" s="824"/>
      <c r="M43" s="841"/>
      <c r="N43" s="829">
        <v>25</v>
      </c>
    </row>
    <row r="44" spans="1:14">
      <c r="A44" s="829">
        <v>26</v>
      </c>
      <c r="B44" s="768" t="s">
        <v>210</v>
      </c>
      <c r="C44" s="824"/>
      <c r="D44" s="841"/>
      <c r="E44" s="824"/>
      <c r="F44" s="841"/>
      <c r="G44" s="767"/>
      <c r="H44" s="846"/>
      <c r="I44" s="841"/>
      <c r="J44" s="824"/>
      <c r="K44" s="841"/>
      <c r="L44" s="824"/>
      <c r="M44" s="841"/>
      <c r="N44" s="829">
        <v>26</v>
      </c>
    </row>
    <row r="45" spans="1:14">
      <c r="A45" s="829">
        <v>27</v>
      </c>
      <c r="B45" s="768" t="s">
        <v>211</v>
      </c>
      <c r="C45" s="824"/>
      <c r="D45" s="841"/>
      <c r="E45" s="824"/>
      <c r="F45" s="841"/>
      <c r="G45" s="767"/>
      <c r="H45" s="846"/>
      <c r="I45" s="841"/>
      <c r="J45" s="824"/>
      <c r="K45" s="841"/>
      <c r="L45" s="824"/>
      <c r="M45" s="841"/>
      <c r="N45" s="829">
        <v>27</v>
      </c>
    </row>
    <row r="46" spans="1:14">
      <c r="A46" s="829">
        <v>28</v>
      </c>
      <c r="B46" s="768" t="s">
        <v>212</v>
      </c>
      <c r="C46" s="824"/>
      <c r="D46" s="841"/>
      <c r="E46" s="824"/>
      <c r="F46" s="841"/>
      <c r="G46" s="767"/>
      <c r="H46" s="846"/>
      <c r="I46" s="841"/>
      <c r="J46" s="824"/>
      <c r="K46" s="841"/>
      <c r="L46" s="824"/>
      <c r="M46" s="841"/>
      <c r="N46" s="829">
        <v>28</v>
      </c>
    </row>
    <row r="47" spans="1:14">
      <c r="A47" s="829">
        <v>29</v>
      </c>
      <c r="B47" s="768" t="s">
        <v>213</v>
      </c>
      <c r="C47" s="824"/>
      <c r="D47" s="841"/>
      <c r="E47" s="824"/>
      <c r="F47" s="841"/>
      <c r="G47" s="767"/>
      <c r="H47" s="846"/>
      <c r="I47" s="841"/>
      <c r="J47" s="824"/>
      <c r="K47" s="841"/>
      <c r="L47" s="824"/>
      <c r="M47" s="841"/>
      <c r="N47" s="829">
        <v>29</v>
      </c>
    </row>
    <row r="48" spans="1:14">
      <c r="A48" s="829">
        <v>30</v>
      </c>
      <c r="B48" s="768" t="s">
        <v>214</v>
      </c>
      <c r="C48" s="824"/>
      <c r="D48" s="841"/>
      <c r="E48" s="824"/>
      <c r="F48" s="841"/>
      <c r="G48" s="767"/>
      <c r="H48" s="846"/>
      <c r="I48" s="841"/>
      <c r="J48" s="824"/>
      <c r="K48" s="841"/>
      <c r="L48" s="824"/>
      <c r="M48" s="841"/>
      <c r="N48" s="829">
        <v>30</v>
      </c>
    </row>
    <row r="49" spans="1:14">
      <c r="A49" s="829">
        <v>31</v>
      </c>
      <c r="B49" s="768" t="s">
        <v>215</v>
      </c>
      <c r="C49" s="824"/>
      <c r="D49" s="841"/>
      <c r="E49" s="824"/>
      <c r="F49" s="841"/>
      <c r="G49" s="767"/>
      <c r="H49" s="846"/>
      <c r="I49" s="841"/>
      <c r="J49" s="824"/>
      <c r="K49" s="841"/>
      <c r="L49" s="824"/>
      <c r="M49" s="841"/>
      <c r="N49" s="829">
        <v>31</v>
      </c>
    </row>
    <row r="50" spans="1:14">
      <c r="A50" s="829">
        <v>32</v>
      </c>
      <c r="B50" s="768" t="s">
        <v>216</v>
      </c>
      <c r="C50" s="824"/>
      <c r="D50" s="841"/>
      <c r="E50" s="824"/>
      <c r="F50" s="841"/>
      <c r="G50" s="767"/>
      <c r="H50" s="846"/>
      <c r="I50" s="841"/>
      <c r="K50" s="841"/>
      <c r="L50" s="824"/>
      <c r="M50" s="841"/>
      <c r="N50" s="829">
        <v>32</v>
      </c>
    </row>
    <row r="51" spans="1:14">
      <c r="A51" s="829">
        <v>33</v>
      </c>
      <c r="B51" s="768" t="s">
        <v>217</v>
      </c>
      <c r="C51" s="824"/>
      <c r="D51" s="841"/>
      <c r="E51" s="824"/>
      <c r="F51" s="841"/>
      <c r="G51" s="767"/>
      <c r="H51" s="846"/>
      <c r="I51" s="841"/>
      <c r="J51" s="824"/>
      <c r="K51" s="841"/>
      <c r="L51" s="824"/>
      <c r="M51" s="841"/>
      <c r="N51" s="829">
        <v>33</v>
      </c>
    </row>
    <row r="52" spans="1:14">
      <c r="A52" s="829">
        <v>34</v>
      </c>
      <c r="B52" s="768" t="s">
        <v>218</v>
      </c>
      <c r="C52" s="843">
        <f>SUM(C41:C51)</f>
        <v>0</v>
      </c>
      <c r="D52" s="844"/>
      <c r="E52" s="843">
        <f>SUM(E41:E51)</f>
        <v>0</v>
      </c>
      <c r="F52" s="844"/>
      <c r="G52" s="871"/>
      <c r="H52" s="847">
        <f>SUM(H41:H51)</f>
        <v>0</v>
      </c>
      <c r="I52" s="824"/>
      <c r="J52" s="843">
        <f>SUM(J41:J51)</f>
        <v>0</v>
      </c>
      <c r="K52" s="844"/>
      <c r="L52" s="843">
        <f>SUM(L41:L51)</f>
        <v>0</v>
      </c>
      <c r="M52" s="844"/>
      <c r="N52" s="829">
        <v>34</v>
      </c>
    </row>
    <row r="53" spans="1:14">
      <c r="A53" s="829">
        <v>35</v>
      </c>
      <c r="B53" s="768" t="s">
        <v>129</v>
      </c>
      <c r="C53" s="872"/>
      <c r="D53" s="873"/>
      <c r="E53" s="872"/>
      <c r="F53" s="873"/>
      <c r="G53" s="874"/>
      <c r="H53" s="875"/>
      <c r="I53" s="873"/>
      <c r="J53" s="872"/>
      <c r="K53" s="873"/>
      <c r="L53" s="872"/>
      <c r="M53" s="873"/>
      <c r="N53" s="829">
        <v>35</v>
      </c>
    </row>
    <row r="54" spans="1:14">
      <c r="A54" s="801"/>
      <c r="B54" s="656"/>
      <c r="D54" s="656"/>
      <c r="F54" s="656"/>
      <c r="H54" s="760"/>
      <c r="N54" s="801"/>
    </row>
    <row r="55" spans="1:14">
      <c r="A55" s="801"/>
      <c r="B55" s="656"/>
      <c r="D55" s="656"/>
      <c r="F55" s="656"/>
      <c r="H55" s="760"/>
      <c r="N55" s="801"/>
    </row>
    <row r="56" spans="1:14">
      <c r="A56" s="801"/>
      <c r="B56" s="656"/>
      <c r="D56" s="656"/>
      <c r="F56" s="656"/>
      <c r="H56" s="760"/>
      <c r="N56" s="801"/>
    </row>
    <row r="57" spans="1:14">
      <c r="A57" s="801"/>
      <c r="B57" s="656"/>
      <c r="D57" s="656"/>
      <c r="F57" s="656"/>
      <c r="H57" s="760"/>
      <c r="N57" s="801"/>
    </row>
    <row r="58" spans="1:14">
      <c r="A58" s="801"/>
      <c r="B58" s="656"/>
      <c r="D58" s="656"/>
      <c r="F58" s="656"/>
      <c r="H58" s="760"/>
      <c r="N58" s="801"/>
    </row>
    <row r="59" spans="1:14">
      <c r="A59" s="801"/>
      <c r="B59" s="656"/>
      <c r="D59" s="656"/>
      <c r="F59" s="656"/>
      <c r="H59" s="760"/>
      <c r="N59" s="801"/>
    </row>
    <row r="60" spans="1:14">
      <c r="A60" s="801"/>
      <c r="B60" s="656"/>
      <c r="D60" s="656"/>
      <c r="F60" s="656"/>
      <c r="H60" s="760"/>
      <c r="N60" s="801"/>
    </row>
    <row r="61" spans="1:14">
      <c r="A61" s="801"/>
      <c r="B61" s="656"/>
      <c r="D61" s="656"/>
      <c r="F61" s="656"/>
      <c r="H61" s="760"/>
      <c r="N61" s="801"/>
    </row>
    <row r="62" spans="1:14">
      <c r="A62" s="801"/>
      <c r="B62" s="656"/>
      <c r="D62" s="656"/>
      <c r="F62" s="656"/>
      <c r="H62" s="760"/>
      <c r="N62" s="801"/>
    </row>
    <row r="63" spans="1:14">
      <c r="A63" s="801"/>
      <c r="B63" s="656"/>
      <c r="D63" s="656"/>
      <c r="F63" s="656"/>
      <c r="H63" s="760"/>
      <c r="N63" s="801"/>
    </row>
    <row r="64" spans="1:14">
      <c r="A64" s="801"/>
      <c r="B64" s="656"/>
      <c r="D64" s="656"/>
      <c r="F64" s="656"/>
      <c r="H64" s="760"/>
      <c r="N64" s="801"/>
    </row>
    <row r="65" spans="1:14" ht="15.75" thickBot="1">
      <c r="A65" s="820"/>
      <c r="B65" s="773"/>
      <c r="C65" s="752"/>
      <c r="D65" s="773"/>
      <c r="E65" s="752"/>
      <c r="F65" s="773"/>
      <c r="H65" s="772"/>
      <c r="I65" s="752"/>
      <c r="J65" s="752"/>
      <c r="K65" s="752"/>
      <c r="L65" s="752"/>
      <c r="M65" s="752"/>
      <c r="N65" s="820"/>
    </row>
    <row r="67" spans="1:14">
      <c r="A67" s="13" t="s">
        <v>4501</v>
      </c>
      <c r="B67" s="13"/>
      <c r="H67" s="13" t="s">
        <v>4501</v>
      </c>
      <c r="I67" s="13"/>
      <c r="K67" s="709"/>
    </row>
    <row r="68" spans="1:14">
      <c r="A68" s="709" t="s">
        <v>130</v>
      </c>
      <c r="B68" s="709"/>
      <c r="C68" s="709"/>
      <c r="D68" s="709"/>
      <c r="E68" s="709"/>
      <c r="F68" s="709"/>
      <c r="H68" s="709" t="s">
        <v>131</v>
      </c>
      <c r="I68" s="709"/>
      <c r="J68" s="709"/>
      <c r="K68" s="709"/>
      <c r="L68" s="709"/>
      <c r="M68" s="709"/>
      <c r="N68" s="709"/>
    </row>
    <row r="71" spans="1:14" ht="15.75">
      <c r="A71" s="70" t="s">
        <v>401</v>
      </c>
      <c r="B71" s="709"/>
      <c r="C71" s="709"/>
      <c r="D71" s="709"/>
      <c r="E71" s="709"/>
      <c r="F71" s="709"/>
    </row>
    <row r="73" spans="1:14" ht="16.5" thickBot="1">
      <c r="A73" s="765" t="str">
        <f>'Data Sheet'!$C$25</f>
        <v xml:space="preserve">Niagara Mohawk Power Corporation </v>
      </c>
      <c r="C73" s="676"/>
      <c r="D73" s="676"/>
      <c r="E73" s="821" t="str">
        <f>'Data Sheet'!$C$40</f>
        <v>April 30, 2025</v>
      </c>
      <c r="F73" t="str">
        <f>'Data Sheet'!$C$38</f>
        <v>December 31, 2024</v>
      </c>
      <c r="H73" s="765" t="str">
        <f>'Data Sheet'!$C$25</f>
        <v xml:space="preserve">Niagara Mohawk Power Corporation </v>
      </c>
      <c r="J73" s="676"/>
      <c r="K73" s="676"/>
      <c r="L73" s="821" t="str">
        <f>'Data Sheet'!$C$40</f>
        <v>April 30, 2025</v>
      </c>
      <c r="M73" t="str">
        <f>'Data Sheet'!$C$38</f>
        <v>December 31, 2024</v>
      </c>
      <c r="N73" s="709"/>
    </row>
    <row r="74" spans="1:14">
      <c r="A74" s="710"/>
      <c r="B74" s="711"/>
      <c r="C74" s="711"/>
      <c r="D74" s="711"/>
      <c r="E74" s="711"/>
      <c r="F74" s="757"/>
      <c r="H74" s="710"/>
      <c r="I74" s="711"/>
      <c r="J74" s="711"/>
      <c r="K74" s="711"/>
      <c r="L74" s="711"/>
      <c r="M74" s="711"/>
      <c r="N74" s="782"/>
    </row>
    <row r="75" spans="1:14" ht="15.75">
      <c r="A75" s="68" t="s">
        <v>86</v>
      </c>
      <c r="B75" s="70"/>
      <c r="C75" s="70"/>
      <c r="D75" s="709"/>
      <c r="E75" s="709"/>
      <c r="F75" s="759"/>
      <c r="H75" s="68" t="s">
        <v>86</v>
      </c>
      <c r="I75" s="70"/>
      <c r="J75" s="70"/>
      <c r="K75" s="709"/>
      <c r="L75" s="709"/>
      <c r="M75" s="709"/>
      <c r="N75" s="656"/>
    </row>
    <row r="76" spans="1:14" ht="16.5" thickBot="1">
      <c r="A76" s="457"/>
      <c r="B76" s="458"/>
      <c r="C76" s="458"/>
      <c r="D76" s="803"/>
      <c r="E76" s="803"/>
      <c r="F76" s="814"/>
      <c r="H76" s="457"/>
      <c r="I76" s="458"/>
      <c r="J76" s="458"/>
      <c r="K76" s="458"/>
      <c r="L76" s="803"/>
      <c r="M76" s="803"/>
      <c r="N76" s="773"/>
    </row>
    <row r="77" spans="1:14">
      <c r="A77" s="710" t="s">
        <v>800</v>
      </c>
      <c r="B77" s="711"/>
      <c r="C77" s="711" t="s">
        <v>801</v>
      </c>
      <c r="D77" s="711"/>
      <c r="E77" s="711"/>
      <c r="F77" s="757"/>
      <c r="H77" s="760" t="s">
        <v>802</v>
      </c>
      <c r="K77" t="s">
        <v>803</v>
      </c>
      <c r="N77" s="656"/>
    </row>
    <row r="78" spans="1:14">
      <c r="A78" s="760" t="s">
        <v>804</v>
      </c>
      <c r="C78" t="s">
        <v>805</v>
      </c>
      <c r="F78" s="656"/>
      <c r="H78" s="760" t="s">
        <v>806</v>
      </c>
      <c r="K78" t="s">
        <v>807</v>
      </c>
      <c r="N78" s="656"/>
    </row>
    <row r="79" spans="1:14">
      <c r="A79" s="760" t="s">
        <v>808</v>
      </c>
      <c r="C79" t="s">
        <v>809</v>
      </c>
      <c r="F79" s="656"/>
      <c r="H79" s="760" t="s">
        <v>810</v>
      </c>
      <c r="K79" t="s">
        <v>811</v>
      </c>
      <c r="N79" s="656"/>
    </row>
    <row r="80" spans="1:14">
      <c r="A80" s="760" t="s">
        <v>812</v>
      </c>
      <c r="C80" t="s">
        <v>813</v>
      </c>
      <c r="F80" s="656"/>
      <c r="H80" s="760" t="s">
        <v>814</v>
      </c>
      <c r="N80" s="656"/>
    </row>
    <row r="81" spans="1:14">
      <c r="A81" s="760" t="s">
        <v>815</v>
      </c>
      <c r="C81" t="s">
        <v>816</v>
      </c>
      <c r="F81" s="656"/>
      <c r="H81" s="760" t="s">
        <v>817</v>
      </c>
      <c r="N81" s="656"/>
    </row>
    <row r="82" spans="1:14">
      <c r="A82" s="760" t="s">
        <v>818</v>
      </c>
      <c r="F82" s="656"/>
      <c r="H82" s="760"/>
      <c r="N82" s="656"/>
    </row>
    <row r="83" spans="1:14" ht="15.75" thickBot="1">
      <c r="A83" s="772"/>
      <c r="B83" s="752"/>
      <c r="C83" s="752"/>
      <c r="D83" s="752"/>
      <c r="E83" s="752"/>
      <c r="F83" s="773"/>
      <c r="H83" s="772"/>
      <c r="I83" s="752"/>
      <c r="J83" s="752"/>
      <c r="K83" s="752"/>
      <c r="L83" s="752"/>
      <c r="M83" s="752"/>
      <c r="N83" s="773"/>
    </row>
    <row r="84" spans="1:14">
      <c r="A84" s="801"/>
      <c r="B84" s="656"/>
      <c r="D84" s="656"/>
      <c r="F84" s="656"/>
      <c r="H84" s="760"/>
      <c r="I84" s="656"/>
      <c r="K84" s="656"/>
      <c r="M84" s="656"/>
      <c r="N84" s="656"/>
    </row>
    <row r="85" spans="1:14">
      <c r="A85" s="811"/>
      <c r="B85" s="656"/>
      <c r="C85" t="s">
        <v>819</v>
      </c>
      <c r="D85" s="717"/>
      <c r="E85" t="s">
        <v>819</v>
      </c>
      <c r="F85" s="656"/>
      <c r="H85" s="760" t="s">
        <v>820</v>
      </c>
      <c r="I85" s="759"/>
      <c r="J85" s="760" t="s">
        <v>820</v>
      </c>
      <c r="K85" s="656"/>
      <c r="L85" s="760" t="s">
        <v>820</v>
      </c>
      <c r="M85" s="656"/>
      <c r="N85" s="656"/>
    </row>
    <row r="86" spans="1:14">
      <c r="A86" s="810" t="s">
        <v>1686</v>
      </c>
      <c r="B86" s="759" t="s">
        <v>1740</v>
      </c>
      <c r="C86" t="s">
        <v>821</v>
      </c>
      <c r="D86" s="656"/>
      <c r="E86" t="s">
        <v>821</v>
      </c>
      <c r="F86" s="656"/>
      <c r="H86" s="760" t="s">
        <v>822</v>
      </c>
      <c r="I86" s="717"/>
      <c r="J86" s="760" t="s">
        <v>822</v>
      </c>
      <c r="K86" s="656"/>
      <c r="L86" s="760" t="s">
        <v>822</v>
      </c>
      <c r="M86" s="656"/>
      <c r="N86" s="810" t="s">
        <v>1686</v>
      </c>
    </row>
    <row r="87" spans="1:14">
      <c r="A87" s="810" t="s">
        <v>1689</v>
      </c>
      <c r="B87" s="759"/>
      <c r="D87" s="656"/>
      <c r="F87" s="656"/>
      <c r="H87" s="800"/>
      <c r="I87" s="717"/>
      <c r="K87" s="656"/>
      <c r="M87" s="656"/>
      <c r="N87" s="810" t="s">
        <v>1689</v>
      </c>
    </row>
    <row r="88" spans="1:14" ht="15.75" thickBot="1">
      <c r="A88" s="812"/>
      <c r="B88" s="814" t="s">
        <v>2935</v>
      </c>
      <c r="C88" s="803" t="s">
        <v>2936</v>
      </c>
      <c r="D88" s="814"/>
      <c r="E88" s="803" t="s">
        <v>2937</v>
      </c>
      <c r="F88" s="814"/>
      <c r="H88" s="815" t="s">
        <v>2938</v>
      </c>
      <c r="I88" s="814"/>
      <c r="J88" s="803" t="s">
        <v>2268</v>
      </c>
      <c r="K88" s="814"/>
      <c r="L88" s="803" t="s">
        <v>2269</v>
      </c>
      <c r="M88" s="814"/>
      <c r="N88" s="812"/>
    </row>
    <row r="89" spans="1:14">
      <c r="A89" s="829">
        <v>1</v>
      </c>
      <c r="B89" s="768" t="s">
        <v>823</v>
      </c>
      <c r="C89" s="719"/>
      <c r="D89" s="768"/>
      <c r="E89" s="771"/>
      <c r="F89" s="766"/>
      <c r="H89" s="718"/>
      <c r="I89" s="768"/>
      <c r="J89" s="719"/>
      <c r="K89" s="768"/>
      <c r="L89" s="771"/>
      <c r="M89" s="766"/>
      <c r="N89" s="829">
        <v>1</v>
      </c>
    </row>
    <row r="90" spans="1:14">
      <c r="A90" s="829">
        <v>2</v>
      </c>
      <c r="B90" s="768" t="s">
        <v>824</v>
      </c>
      <c r="C90" s="719"/>
      <c r="D90" s="768"/>
      <c r="E90" s="823"/>
      <c r="F90" s="789"/>
      <c r="H90" s="718"/>
      <c r="I90" s="768"/>
      <c r="J90" s="719"/>
      <c r="K90" s="768"/>
      <c r="L90" s="823"/>
      <c r="M90" s="789"/>
      <c r="N90" s="829">
        <v>2</v>
      </c>
    </row>
    <row r="91" spans="1:14">
      <c r="A91" s="829">
        <v>3</v>
      </c>
      <c r="B91" s="768" t="s">
        <v>1230</v>
      </c>
      <c r="C91" s="719"/>
      <c r="D91" s="768"/>
      <c r="E91" s="823"/>
      <c r="F91" s="789"/>
      <c r="H91" s="718"/>
      <c r="I91" s="768"/>
      <c r="J91" s="719"/>
      <c r="K91" s="768"/>
      <c r="L91" s="823"/>
      <c r="M91" s="789"/>
      <c r="N91" s="829">
        <v>3</v>
      </c>
    </row>
    <row r="92" spans="1:14">
      <c r="A92" s="835">
        <v>4</v>
      </c>
      <c r="B92" s="768" t="s">
        <v>1231</v>
      </c>
      <c r="C92" s="719"/>
      <c r="D92" s="768"/>
      <c r="E92" s="719"/>
      <c r="F92" s="768"/>
      <c r="H92" s="840"/>
      <c r="I92" s="868"/>
      <c r="J92" s="719"/>
      <c r="K92" s="768"/>
      <c r="L92" s="719"/>
      <c r="M92" s="768"/>
      <c r="N92" s="835">
        <v>4</v>
      </c>
    </row>
    <row r="93" spans="1:14">
      <c r="A93" s="816">
        <v>5</v>
      </c>
      <c r="B93" s="656" t="s">
        <v>825</v>
      </c>
      <c r="D93" s="656"/>
      <c r="F93" s="656"/>
      <c r="H93" s="817"/>
      <c r="I93" s="869"/>
      <c r="K93" s="656"/>
      <c r="M93" s="656"/>
      <c r="N93" s="816">
        <v>5</v>
      </c>
    </row>
    <row r="94" spans="1:14">
      <c r="A94" s="835"/>
      <c r="B94" s="768" t="s">
        <v>826</v>
      </c>
      <c r="C94" s="719"/>
      <c r="D94" s="768"/>
      <c r="E94" s="719"/>
      <c r="F94" s="768"/>
      <c r="H94" s="840"/>
      <c r="I94" s="868"/>
      <c r="J94" s="719"/>
      <c r="K94" s="768"/>
      <c r="L94" s="719"/>
      <c r="M94" s="768"/>
      <c r="N94" s="835"/>
    </row>
    <row r="95" spans="1:14">
      <c r="A95" s="835">
        <v>6</v>
      </c>
      <c r="B95" s="768" t="s">
        <v>827</v>
      </c>
      <c r="C95" s="719"/>
      <c r="D95" s="768"/>
      <c r="E95" s="719"/>
      <c r="F95" s="768"/>
      <c r="H95" s="840"/>
      <c r="I95" s="868"/>
      <c r="J95" s="719"/>
      <c r="K95" s="768"/>
      <c r="L95" s="719"/>
      <c r="M95" s="768"/>
      <c r="N95" s="835">
        <v>6</v>
      </c>
    </row>
    <row r="96" spans="1:14">
      <c r="A96" s="835">
        <v>7</v>
      </c>
      <c r="B96" s="768" t="s">
        <v>1235</v>
      </c>
      <c r="C96" s="719"/>
      <c r="D96" s="768"/>
      <c r="E96" s="719"/>
      <c r="F96" s="768"/>
      <c r="H96" s="840"/>
      <c r="I96" s="868"/>
      <c r="J96" s="719"/>
      <c r="K96" s="768"/>
      <c r="L96" s="719"/>
      <c r="M96" s="768"/>
      <c r="N96" s="835">
        <v>7</v>
      </c>
    </row>
    <row r="97" spans="1:14">
      <c r="A97" s="835">
        <v>8</v>
      </c>
      <c r="B97" s="768" t="s">
        <v>828</v>
      </c>
      <c r="C97" s="719"/>
      <c r="D97" s="768"/>
      <c r="E97" s="719"/>
      <c r="F97" s="768"/>
      <c r="H97" s="840"/>
      <c r="I97" s="868"/>
      <c r="J97" s="719"/>
      <c r="K97" s="768"/>
      <c r="L97" s="719"/>
      <c r="M97" s="768"/>
      <c r="N97" s="835">
        <v>8</v>
      </c>
    </row>
    <row r="98" spans="1:14">
      <c r="A98" s="835">
        <v>9</v>
      </c>
      <c r="B98" s="768" t="s">
        <v>829</v>
      </c>
      <c r="C98" s="719"/>
      <c r="D98" s="768"/>
      <c r="E98" s="719"/>
      <c r="F98" s="768"/>
      <c r="H98" s="840"/>
      <c r="I98" s="868"/>
      <c r="J98" s="719"/>
      <c r="K98" s="768"/>
      <c r="L98" s="719"/>
      <c r="M98" s="768"/>
      <c r="N98" s="835">
        <v>9</v>
      </c>
    </row>
    <row r="99" spans="1:14">
      <c r="A99" s="835">
        <v>10</v>
      </c>
      <c r="B99" s="768" t="s">
        <v>830</v>
      </c>
      <c r="C99" s="719"/>
      <c r="D99" s="768"/>
      <c r="E99" s="719"/>
      <c r="F99" s="768"/>
      <c r="H99" s="840"/>
      <c r="I99" s="868"/>
      <c r="J99" s="719"/>
      <c r="K99" s="768"/>
      <c r="L99" s="719"/>
      <c r="M99" s="768"/>
      <c r="N99" s="835">
        <v>10</v>
      </c>
    </row>
    <row r="100" spans="1:14">
      <c r="A100" s="835">
        <v>11</v>
      </c>
      <c r="B100" s="768" t="s">
        <v>1239</v>
      </c>
      <c r="C100" s="824"/>
      <c r="D100" s="841"/>
      <c r="E100" s="824"/>
      <c r="F100" s="841"/>
      <c r="G100" s="767"/>
      <c r="H100" s="842"/>
      <c r="I100" s="870"/>
      <c r="J100" s="824"/>
      <c r="K100" s="841"/>
      <c r="L100" s="824"/>
      <c r="M100" s="841"/>
      <c r="N100" s="835">
        <v>11</v>
      </c>
    </row>
    <row r="101" spans="1:14">
      <c r="A101" s="835">
        <v>12</v>
      </c>
      <c r="B101" s="768" t="s">
        <v>1240</v>
      </c>
      <c r="C101" s="824"/>
      <c r="D101" s="841"/>
      <c r="E101" s="824"/>
      <c r="F101" s="841"/>
      <c r="G101" s="767"/>
      <c r="H101" s="842"/>
      <c r="I101" s="870"/>
      <c r="J101" s="824"/>
      <c r="K101" s="841"/>
      <c r="L101" s="824"/>
      <c r="M101" s="841"/>
      <c r="N101" s="835">
        <v>12</v>
      </c>
    </row>
    <row r="102" spans="1:14">
      <c r="A102" s="835">
        <v>13</v>
      </c>
      <c r="B102" s="768" t="s">
        <v>831</v>
      </c>
      <c r="C102" s="719"/>
      <c r="D102" s="768"/>
      <c r="E102" s="719"/>
      <c r="F102" s="768"/>
      <c r="H102" s="840"/>
      <c r="I102" s="868"/>
      <c r="J102" s="719"/>
      <c r="K102" s="768"/>
      <c r="L102" s="719"/>
      <c r="M102" s="768"/>
      <c r="N102" s="835">
        <v>13</v>
      </c>
    </row>
    <row r="103" spans="1:14">
      <c r="A103" s="829">
        <v>14</v>
      </c>
      <c r="B103" s="768" t="s">
        <v>832</v>
      </c>
      <c r="C103" s="843"/>
      <c r="D103" s="844"/>
      <c r="E103" s="843"/>
      <c r="F103" s="844"/>
      <c r="G103" s="871"/>
      <c r="H103" s="847"/>
      <c r="I103" s="844"/>
      <c r="J103" s="843"/>
      <c r="K103" s="844"/>
      <c r="L103" s="843"/>
      <c r="M103" s="844"/>
      <c r="N103" s="829">
        <v>14</v>
      </c>
    </row>
    <row r="104" spans="1:14">
      <c r="A104" s="829">
        <v>15</v>
      </c>
      <c r="B104" s="768" t="s">
        <v>833</v>
      </c>
      <c r="C104" s="824"/>
      <c r="D104" s="841"/>
      <c r="E104" s="824"/>
      <c r="F104" s="841"/>
      <c r="G104" s="767"/>
      <c r="H104" s="846"/>
      <c r="I104" s="841"/>
      <c r="J104" s="824"/>
      <c r="K104" s="841"/>
      <c r="L104" s="824"/>
      <c r="M104" s="841"/>
      <c r="N104" s="829">
        <v>15</v>
      </c>
    </row>
    <row r="105" spans="1:14">
      <c r="A105" s="829">
        <v>16</v>
      </c>
      <c r="B105" s="768" t="s">
        <v>201</v>
      </c>
      <c r="C105" s="824"/>
      <c r="D105" s="841"/>
      <c r="E105" s="824"/>
      <c r="F105" s="841"/>
      <c r="G105" s="767"/>
      <c r="H105" s="846"/>
      <c r="I105" s="841"/>
      <c r="J105" s="824"/>
      <c r="K105" s="841"/>
      <c r="L105" s="824"/>
      <c r="M105" s="841"/>
      <c r="N105" s="829">
        <v>16</v>
      </c>
    </row>
    <row r="106" spans="1:14">
      <c r="A106" s="829">
        <v>17</v>
      </c>
      <c r="B106" s="768" t="s">
        <v>202</v>
      </c>
      <c r="C106" s="824"/>
      <c r="D106" s="841"/>
      <c r="E106" s="824"/>
      <c r="F106" s="841"/>
      <c r="G106" s="767"/>
      <c r="H106" s="846"/>
      <c r="I106" s="841"/>
      <c r="J106" s="824"/>
      <c r="K106" s="841"/>
      <c r="L106" s="824"/>
      <c r="M106" s="841"/>
      <c r="N106" s="829">
        <v>17</v>
      </c>
    </row>
    <row r="107" spans="1:14">
      <c r="A107" s="829">
        <v>18</v>
      </c>
      <c r="B107" s="768" t="s">
        <v>203</v>
      </c>
      <c r="C107" s="824"/>
      <c r="D107" s="841"/>
      <c r="E107" s="824"/>
      <c r="F107" s="841"/>
      <c r="G107" s="767"/>
      <c r="H107" s="846"/>
      <c r="I107" s="841"/>
      <c r="J107" s="824"/>
      <c r="K107" s="841"/>
      <c r="L107" s="824"/>
      <c r="M107" s="841"/>
      <c r="N107" s="829">
        <v>18</v>
      </c>
    </row>
    <row r="108" spans="1:14" s="13" customFormat="1">
      <c r="A108" s="1392">
        <v>19</v>
      </c>
      <c r="B108" s="75" t="s">
        <v>4250</v>
      </c>
      <c r="C108" s="391"/>
      <c r="D108" s="1227"/>
      <c r="E108" s="391"/>
      <c r="F108" s="1227"/>
      <c r="G108" s="260"/>
      <c r="H108" s="400"/>
      <c r="I108" s="1227"/>
      <c r="J108" s="391"/>
      <c r="K108" s="1227"/>
      <c r="L108" s="391"/>
      <c r="M108" s="1227"/>
      <c r="N108" s="1392">
        <v>19</v>
      </c>
    </row>
    <row r="109" spans="1:14">
      <c r="A109" s="829">
        <v>20</v>
      </c>
      <c r="B109" s="768" t="s">
        <v>204</v>
      </c>
      <c r="C109" s="843">
        <f>SUM(C103:C108)</f>
        <v>0</v>
      </c>
      <c r="D109" s="844"/>
      <c r="E109" s="843">
        <f>SUM(E103:E108)</f>
        <v>0</v>
      </c>
      <c r="F109" s="844"/>
      <c r="G109" s="871"/>
      <c r="H109" s="847">
        <f>SUM(H103:H108)</f>
        <v>0</v>
      </c>
      <c r="I109" s="844"/>
      <c r="J109" s="843">
        <f>SUM(J103:J108)</f>
        <v>0</v>
      </c>
      <c r="K109" s="844"/>
      <c r="L109" s="843">
        <f>SUM(L103:L108)</f>
        <v>0</v>
      </c>
      <c r="M109" s="844"/>
      <c r="N109" s="829">
        <v>20</v>
      </c>
    </row>
    <row r="110" spans="1:14">
      <c r="A110" s="829">
        <v>21</v>
      </c>
      <c r="B110" s="768" t="s">
        <v>205</v>
      </c>
      <c r="C110" s="872"/>
      <c r="D110" s="873"/>
      <c r="E110" s="872"/>
      <c r="F110" s="873"/>
      <c r="G110" s="874"/>
      <c r="H110" s="875"/>
      <c r="I110" s="873"/>
      <c r="J110" s="872"/>
      <c r="K110" s="873"/>
      <c r="L110" s="872"/>
      <c r="M110" s="873"/>
      <c r="N110" s="829">
        <v>21</v>
      </c>
    </row>
    <row r="111" spans="1:14">
      <c r="A111" s="829">
        <v>22</v>
      </c>
      <c r="B111" s="768" t="s">
        <v>206</v>
      </c>
      <c r="C111" s="719"/>
      <c r="D111" s="768"/>
      <c r="E111" s="719"/>
      <c r="F111" s="768"/>
      <c r="H111" s="718"/>
      <c r="I111" s="768"/>
      <c r="J111" s="719"/>
      <c r="K111" s="768"/>
      <c r="L111" s="719"/>
      <c r="M111" s="768"/>
      <c r="N111" s="829">
        <v>22</v>
      </c>
    </row>
    <row r="112" spans="1:14">
      <c r="A112" s="829">
        <v>23</v>
      </c>
      <c r="B112" s="768" t="s">
        <v>207</v>
      </c>
      <c r="C112" s="843"/>
      <c r="D112" s="844"/>
      <c r="E112" s="843"/>
      <c r="F112" s="844"/>
      <c r="G112" s="871"/>
      <c r="H112" s="847"/>
      <c r="I112" s="844"/>
      <c r="J112" s="843"/>
      <c r="K112" s="844"/>
      <c r="L112" s="843"/>
      <c r="M112" s="844"/>
      <c r="N112" s="829">
        <v>23</v>
      </c>
    </row>
    <row r="113" spans="1:14">
      <c r="A113" s="829">
        <v>24</v>
      </c>
      <c r="B113" s="768" t="s">
        <v>208</v>
      </c>
      <c r="C113" s="824"/>
      <c r="D113" s="841"/>
      <c r="E113" s="824"/>
      <c r="F113" s="841"/>
      <c r="G113" s="767"/>
      <c r="H113" s="846"/>
      <c r="I113" s="841"/>
      <c r="J113" s="824"/>
      <c r="K113" s="841"/>
      <c r="L113" s="824"/>
      <c r="M113" s="841"/>
      <c r="N113" s="829">
        <v>24</v>
      </c>
    </row>
    <row r="114" spans="1:14">
      <c r="A114" s="829">
        <v>25</v>
      </c>
      <c r="B114" s="768" t="s">
        <v>209</v>
      </c>
      <c r="C114" s="824"/>
      <c r="D114" s="841"/>
      <c r="E114" s="824"/>
      <c r="F114" s="841"/>
      <c r="G114" s="767"/>
      <c r="H114" s="846"/>
      <c r="I114" s="841"/>
      <c r="J114" s="824"/>
      <c r="K114" s="841"/>
      <c r="L114" s="824"/>
      <c r="M114" s="841"/>
      <c r="N114" s="829">
        <v>25</v>
      </c>
    </row>
    <row r="115" spans="1:14">
      <c r="A115" s="829">
        <v>26</v>
      </c>
      <c r="B115" s="768" t="s">
        <v>210</v>
      </c>
      <c r="C115" s="824"/>
      <c r="D115" s="841"/>
      <c r="E115" s="824"/>
      <c r="F115" s="841"/>
      <c r="G115" s="767"/>
      <c r="H115" s="846"/>
      <c r="I115" s="841"/>
      <c r="J115" s="824"/>
      <c r="K115" s="841"/>
      <c r="L115" s="824"/>
      <c r="M115" s="841"/>
      <c r="N115" s="829">
        <v>26</v>
      </c>
    </row>
    <row r="116" spans="1:14">
      <c r="A116" s="829">
        <v>27</v>
      </c>
      <c r="B116" s="768" t="s">
        <v>211</v>
      </c>
      <c r="C116" s="824"/>
      <c r="D116" s="841"/>
      <c r="E116" s="824"/>
      <c r="F116" s="841"/>
      <c r="G116" s="767"/>
      <c r="H116" s="846"/>
      <c r="I116" s="841"/>
      <c r="J116" s="824"/>
      <c r="K116" s="841"/>
      <c r="L116" s="824"/>
      <c r="M116" s="841"/>
      <c r="N116" s="829">
        <v>27</v>
      </c>
    </row>
    <row r="117" spans="1:14">
      <c r="A117" s="829">
        <v>28</v>
      </c>
      <c r="B117" s="768" t="s">
        <v>212</v>
      </c>
      <c r="C117" s="824"/>
      <c r="D117" s="841"/>
      <c r="E117" s="824"/>
      <c r="F117" s="841"/>
      <c r="G117" s="767"/>
      <c r="H117" s="846"/>
      <c r="I117" s="841"/>
      <c r="J117" s="824"/>
      <c r="K117" s="841"/>
      <c r="L117" s="824"/>
      <c r="M117" s="841"/>
      <c r="N117" s="829">
        <v>28</v>
      </c>
    </row>
    <row r="118" spans="1:14">
      <c r="A118" s="829">
        <v>29</v>
      </c>
      <c r="B118" s="768" t="s">
        <v>213</v>
      </c>
      <c r="C118" s="824"/>
      <c r="D118" s="841"/>
      <c r="E118" s="824"/>
      <c r="F118" s="841"/>
      <c r="G118" s="767"/>
      <c r="H118" s="846"/>
      <c r="I118" s="841"/>
      <c r="J118" s="824"/>
      <c r="K118" s="841"/>
      <c r="L118" s="824"/>
      <c r="M118" s="841"/>
      <c r="N118" s="829">
        <v>29</v>
      </c>
    </row>
    <row r="119" spans="1:14">
      <c r="A119" s="829">
        <v>30</v>
      </c>
      <c r="B119" s="768" t="s">
        <v>214</v>
      </c>
      <c r="C119" s="824"/>
      <c r="D119" s="841"/>
      <c r="E119" s="824"/>
      <c r="F119" s="841"/>
      <c r="G119" s="767"/>
      <c r="H119" s="846"/>
      <c r="I119" s="841"/>
      <c r="J119" s="824"/>
      <c r="K119" s="841"/>
      <c r="L119" s="824"/>
      <c r="M119" s="841"/>
      <c r="N119" s="829">
        <v>30</v>
      </c>
    </row>
    <row r="120" spans="1:14">
      <c r="A120" s="829">
        <v>31</v>
      </c>
      <c r="B120" s="768" t="s">
        <v>215</v>
      </c>
      <c r="C120" s="824"/>
      <c r="D120" s="841"/>
      <c r="E120" s="824"/>
      <c r="F120" s="841"/>
      <c r="G120" s="767"/>
      <c r="H120" s="846"/>
      <c r="I120" s="841"/>
      <c r="J120" s="824"/>
      <c r="K120" s="841"/>
      <c r="L120" s="824"/>
      <c r="M120" s="841"/>
      <c r="N120" s="829">
        <v>31</v>
      </c>
    </row>
    <row r="121" spans="1:14">
      <c r="A121" s="829">
        <v>32</v>
      </c>
      <c r="B121" s="768" t="s">
        <v>216</v>
      </c>
      <c r="C121" s="824"/>
      <c r="D121" s="841"/>
      <c r="E121" s="824"/>
      <c r="F121" s="841"/>
      <c r="G121" s="767"/>
      <c r="H121" s="846"/>
      <c r="I121" s="841"/>
      <c r="K121" s="841"/>
      <c r="L121" s="824"/>
      <c r="M121" s="841"/>
      <c r="N121" s="829">
        <v>32</v>
      </c>
    </row>
    <row r="122" spans="1:14">
      <c r="A122" s="829">
        <v>33</v>
      </c>
      <c r="B122" s="768" t="s">
        <v>217</v>
      </c>
      <c r="C122" s="824"/>
      <c r="D122" s="841"/>
      <c r="E122" s="824"/>
      <c r="F122" s="841"/>
      <c r="G122" s="767"/>
      <c r="H122" s="846"/>
      <c r="I122" s="841"/>
      <c r="J122" s="1356"/>
      <c r="K122" s="841"/>
      <c r="L122" s="824"/>
      <c r="M122" s="841"/>
      <c r="N122" s="829">
        <v>33</v>
      </c>
    </row>
    <row r="123" spans="1:14">
      <c r="A123" s="829">
        <v>34</v>
      </c>
      <c r="B123" s="768" t="s">
        <v>218</v>
      </c>
      <c r="C123" s="843">
        <f>SUM(C112:C122)</f>
        <v>0</v>
      </c>
      <c r="D123" s="844"/>
      <c r="E123" s="843">
        <f>SUM(E112:E122)</f>
        <v>0</v>
      </c>
      <c r="F123" s="844"/>
      <c r="G123" s="871"/>
      <c r="H123" s="847">
        <f>SUM(H112:H122)</f>
        <v>0</v>
      </c>
      <c r="I123" s="824"/>
      <c r="J123" s="847">
        <f>SUM(J112:J122)</f>
        <v>0</v>
      </c>
      <c r="K123" s="844"/>
      <c r="L123" s="843">
        <f>SUM(L112:L122)</f>
        <v>0</v>
      </c>
      <c r="M123" s="844"/>
      <c r="N123" s="829">
        <v>34</v>
      </c>
    </row>
    <row r="124" spans="1:14">
      <c r="A124" s="829">
        <v>35</v>
      </c>
      <c r="B124" s="768" t="s">
        <v>129</v>
      </c>
      <c r="C124" s="872"/>
      <c r="D124" s="873"/>
      <c r="E124" s="872"/>
      <c r="F124" s="873"/>
      <c r="H124" s="718"/>
      <c r="I124" s="768"/>
      <c r="J124" s="719"/>
      <c r="K124" s="768"/>
      <c r="L124" s="719"/>
      <c r="M124" s="768"/>
      <c r="N124" s="829">
        <v>35</v>
      </c>
    </row>
    <row r="125" spans="1:14">
      <c r="A125" s="801"/>
      <c r="B125" s="656"/>
      <c r="D125" s="656"/>
      <c r="F125" s="656"/>
      <c r="H125" s="760"/>
      <c r="N125" s="801"/>
    </row>
    <row r="126" spans="1:14">
      <c r="A126" s="801"/>
      <c r="B126" s="656"/>
      <c r="D126" s="656"/>
      <c r="F126" s="656"/>
      <c r="H126" s="760"/>
      <c r="N126" s="801"/>
    </row>
    <row r="127" spans="1:14">
      <c r="A127" s="801"/>
      <c r="B127" s="656"/>
      <c r="D127" s="656"/>
      <c r="F127" s="656"/>
      <c r="H127" s="760"/>
      <c r="N127" s="801"/>
    </row>
    <row r="128" spans="1:14">
      <c r="A128" s="801"/>
      <c r="B128" s="656"/>
      <c r="D128" s="656"/>
      <c r="F128" s="656"/>
      <c r="H128" s="760"/>
      <c r="N128" s="801"/>
    </row>
    <row r="129" spans="1:14">
      <c r="A129" s="801"/>
      <c r="B129" s="656"/>
      <c r="D129" s="656"/>
      <c r="F129" s="656"/>
      <c r="H129" s="760"/>
      <c r="N129" s="801"/>
    </row>
    <row r="130" spans="1:14">
      <c r="A130" s="801"/>
      <c r="B130" s="656"/>
      <c r="D130" s="656"/>
      <c r="F130" s="656"/>
      <c r="H130" s="760"/>
      <c r="N130" s="801"/>
    </row>
    <row r="131" spans="1:14">
      <c r="A131" s="801"/>
      <c r="B131" s="656"/>
      <c r="D131" s="656"/>
      <c r="F131" s="656"/>
      <c r="H131" s="760"/>
      <c r="N131" s="801"/>
    </row>
    <row r="132" spans="1:14">
      <c r="A132" s="801"/>
      <c r="B132" s="656"/>
      <c r="D132" s="656"/>
      <c r="F132" s="656"/>
      <c r="H132" s="760"/>
      <c r="N132" s="801"/>
    </row>
    <row r="133" spans="1:14">
      <c r="A133" s="801"/>
      <c r="B133" s="656"/>
      <c r="D133" s="656"/>
      <c r="F133" s="656"/>
      <c r="H133" s="760"/>
      <c r="N133" s="801"/>
    </row>
    <row r="134" spans="1:14">
      <c r="A134" s="801"/>
      <c r="B134" s="656"/>
      <c r="D134" s="656"/>
      <c r="F134" s="656"/>
      <c r="H134" s="760"/>
      <c r="N134" s="801"/>
    </row>
    <row r="135" spans="1:14">
      <c r="A135" s="801"/>
      <c r="B135" s="656"/>
      <c r="D135" s="656"/>
      <c r="F135" s="656"/>
      <c r="H135" s="760"/>
      <c r="N135" s="801"/>
    </row>
    <row r="136" spans="1:14" ht="15.75" thickBot="1">
      <c r="A136" s="820"/>
      <c r="B136" s="773"/>
      <c r="C136" s="752"/>
      <c r="D136" s="773"/>
      <c r="E136" s="752"/>
      <c r="F136" s="773"/>
      <c r="H136" s="772"/>
      <c r="I136" s="752"/>
      <c r="J136" s="752"/>
      <c r="K136" s="752"/>
      <c r="L136" s="752"/>
      <c r="M136" s="752"/>
      <c r="N136" s="820"/>
    </row>
    <row r="138" spans="1:14">
      <c r="A138" s="13" t="s">
        <v>4501</v>
      </c>
      <c r="B138" s="13"/>
      <c r="H138" s="13" t="s">
        <v>4501</v>
      </c>
      <c r="I138" s="13"/>
      <c r="K138" s="709"/>
    </row>
    <row r="139" spans="1:14">
      <c r="A139" s="709" t="s">
        <v>132</v>
      </c>
      <c r="B139" s="709"/>
      <c r="C139" s="709"/>
      <c r="D139" s="709"/>
      <c r="E139" s="709"/>
      <c r="F139" s="709"/>
      <c r="H139" s="709" t="s">
        <v>133</v>
      </c>
      <c r="I139" s="709"/>
      <c r="J139" s="709"/>
      <c r="K139" s="709"/>
      <c r="L139" s="709"/>
      <c r="M139" s="709"/>
      <c r="N139" s="709"/>
    </row>
  </sheetData>
  <printOptions horizontalCentered="1" verticalCentered="1"/>
  <pageMargins left="0.25" right="0.25" top="0.25" bottom="0.25" header="0" footer="0"/>
  <pageSetup scale="72" fitToWidth="2" fitToHeight="2" pageOrder="overThenDown" orientation="portrait" horizontalDpi="300" verticalDpi="300" r:id="rId1"/>
  <headerFooter alignWithMargins="0"/>
  <customProperties>
    <customPr name="_pios_id" r:id="rId2"/>
  </customPropertie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ransitionEvaluation="1">
    <tabColor rgb="FF92D050"/>
    <pageSetUpPr fitToPage="1"/>
  </sheetPr>
  <dimension ref="A1:O62"/>
  <sheetViews>
    <sheetView zoomScale="70" zoomScaleNormal="70" workbookViewId="0"/>
  </sheetViews>
  <sheetFormatPr defaultColWidth="9.6640625" defaultRowHeight="15"/>
  <cols>
    <col min="1" max="1" width="4.6640625" customWidth="1"/>
    <col min="2" max="2" width="60.6640625" customWidth="1"/>
    <col min="3" max="3" width="14.6640625" customWidth="1"/>
    <col min="4" max="4" width="5.6640625" customWidth="1"/>
    <col min="5" max="5" width="14.6640625" customWidth="1"/>
    <col min="6" max="6" width="16.6640625" customWidth="1"/>
    <col min="7" max="7" width="2.6640625" customWidth="1"/>
    <col min="8" max="13" width="16.6640625" customWidth="1"/>
    <col min="14" max="14" width="4.6640625" customWidth="1"/>
  </cols>
  <sheetData>
    <row r="1" spans="1:14">
      <c r="A1" s="710" t="s">
        <v>1757</v>
      </c>
      <c r="B1" s="711"/>
      <c r="C1" s="795" t="s">
        <v>1307</v>
      </c>
      <c r="D1" s="798"/>
      <c r="E1" s="797" t="s">
        <v>1759</v>
      </c>
      <c r="F1" s="797" t="s">
        <v>1760</v>
      </c>
      <c r="H1" s="710" t="s">
        <v>1757</v>
      </c>
      <c r="I1" s="757"/>
      <c r="J1" s="795" t="s">
        <v>1307</v>
      </c>
      <c r="K1" s="798"/>
      <c r="L1" s="797" t="s">
        <v>1759</v>
      </c>
      <c r="M1" s="799" t="s">
        <v>1760</v>
      </c>
      <c r="N1" s="782"/>
    </row>
    <row r="2" spans="1:14">
      <c r="A2" s="71" t="str">
        <f>'Data Sheet'!$C$25</f>
        <v xml:space="preserve">Niagara Mohawk Power Corporation </v>
      </c>
      <c r="C2" s="760" t="s">
        <v>1100</v>
      </c>
      <c r="E2" s="800" t="s">
        <v>1761</v>
      </c>
      <c r="F2" s="810"/>
      <c r="H2" s="71" t="str">
        <f>'Data Sheet'!$C$25</f>
        <v xml:space="preserve">Niagara Mohawk Power Corporation </v>
      </c>
      <c r="I2" s="656"/>
      <c r="J2" s="760" t="s">
        <v>1100</v>
      </c>
      <c r="L2" s="800" t="s">
        <v>1761</v>
      </c>
      <c r="M2" s="758"/>
      <c r="N2" s="759"/>
    </row>
    <row r="3" spans="1:14" ht="15" customHeight="1" thickBot="1">
      <c r="A3" s="772"/>
      <c r="B3" s="752"/>
      <c r="C3" s="772" t="s">
        <v>1101</v>
      </c>
      <c r="D3" s="773"/>
      <c r="E3" s="867" t="str">
        <f>'Data Sheet'!$C$40</f>
        <v>April 30, 2025</v>
      </c>
      <c r="F3" s="960" t="str">
        <f>'Data Sheet'!$C$38</f>
        <v>December 31, 2024</v>
      </c>
      <c r="H3" s="772"/>
      <c r="I3" s="773"/>
      <c r="J3" s="772" t="s">
        <v>1101</v>
      </c>
      <c r="K3" s="773"/>
      <c r="L3" s="867" t="str">
        <f>'Data Sheet'!$C$40</f>
        <v>April 30, 2025</v>
      </c>
      <c r="M3" s="815" t="str">
        <f>'Data Sheet'!$C$38</f>
        <v>December 31, 2024</v>
      </c>
      <c r="N3" s="814"/>
    </row>
    <row r="4" spans="1:14" ht="17.25" customHeight="1" thickBot="1">
      <c r="A4" s="457" t="s">
        <v>134</v>
      </c>
      <c r="B4" s="458"/>
      <c r="C4" s="458"/>
      <c r="D4" s="803"/>
      <c r="E4" s="803"/>
      <c r="F4" s="804"/>
      <c r="H4" s="457" t="s">
        <v>135</v>
      </c>
      <c r="I4" s="458"/>
      <c r="J4" s="458"/>
      <c r="K4" s="458"/>
      <c r="L4" s="803"/>
      <c r="M4" s="805"/>
      <c r="N4" s="773"/>
    </row>
    <row r="5" spans="1:14" ht="15.75">
      <c r="A5" s="68"/>
      <c r="B5" s="70"/>
      <c r="C5" s="70"/>
      <c r="D5" s="709"/>
      <c r="E5" s="709"/>
      <c r="F5" s="782"/>
      <c r="H5" s="68"/>
      <c r="I5" s="70"/>
      <c r="J5" s="70"/>
      <c r="K5" s="70"/>
      <c r="L5" s="709"/>
      <c r="M5" s="808"/>
      <c r="N5" s="656"/>
    </row>
    <row r="6" spans="1:14">
      <c r="A6" s="760" t="s">
        <v>136</v>
      </c>
      <c r="C6" t="s">
        <v>137</v>
      </c>
      <c r="F6" s="656"/>
      <c r="H6" s="760" t="s">
        <v>138</v>
      </c>
      <c r="K6" s="13" t="s">
        <v>139</v>
      </c>
      <c r="L6" s="13"/>
      <c r="M6" s="13"/>
      <c r="N6" s="656"/>
    </row>
    <row r="7" spans="1:14">
      <c r="A7" s="760" t="s">
        <v>140</v>
      </c>
      <c r="C7" t="s">
        <v>141</v>
      </c>
      <c r="F7" s="656"/>
      <c r="H7" s="760" t="s">
        <v>142</v>
      </c>
      <c r="K7" s="13" t="s">
        <v>143</v>
      </c>
      <c r="L7" s="13"/>
      <c r="M7" s="13"/>
      <c r="N7" s="656"/>
    </row>
    <row r="8" spans="1:14">
      <c r="A8" s="760" t="s">
        <v>808</v>
      </c>
      <c r="C8" t="s">
        <v>103</v>
      </c>
      <c r="F8" s="656"/>
      <c r="H8" s="71" t="s">
        <v>4463</v>
      </c>
      <c r="I8" s="13"/>
      <c r="J8" s="13"/>
      <c r="K8" s="13" t="s">
        <v>104</v>
      </c>
      <c r="L8" s="13"/>
      <c r="M8" s="13"/>
      <c r="N8" s="656"/>
    </row>
    <row r="9" spans="1:14">
      <c r="A9" s="760" t="s">
        <v>834</v>
      </c>
      <c r="C9" t="s">
        <v>835</v>
      </c>
      <c r="F9" s="656"/>
      <c r="H9" s="71" t="s">
        <v>836</v>
      </c>
      <c r="I9" s="13"/>
      <c r="J9" s="13"/>
      <c r="K9" s="13" t="s">
        <v>837</v>
      </c>
      <c r="L9" s="13"/>
      <c r="M9" s="13"/>
      <c r="N9" s="656"/>
    </row>
    <row r="10" spans="1:14">
      <c r="A10" s="760" t="s">
        <v>838</v>
      </c>
      <c r="C10" t="s">
        <v>839</v>
      </c>
      <c r="F10" s="656"/>
      <c r="H10" s="71" t="s">
        <v>4464</v>
      </c>
      <c r="I10" s="13"/>
      <c r="J10" s="13"/>
      <c r="K10" s="13" t="s">
        <v>840</v>
      </c>
      <c r="L10" s="13"/>
      <c r="M10" s="13"/>
      <c r="N10" s="656"/>
    </row>
    <row r="11" spans="1:14">
      <c r="A11" s="760" t="s">
        <v>841</v>
      </c>
      <c r="C11" t="s">
        <v>842</v>
      </c>
      <c r="F11" s="656"/>
      <c r="H11" s="71" t="s">
        <v>4465</v>
      </c>
      <c r="I11" s="13"/>
      <c r="J11" s="13"/>
      <c r="K11" s="13" t="s">
        <v>843</v>
      </c>
      <c r="L11" s="13"/>
      <c r="M11" s="13"/>
      <c r="N11" s="656"/>
    </row>
    <row r="12" spans="1:14">
      <c r="A12" s="760" t="s">
        <v>144</v>
      </c>
      <c r="C12" t="s">
        <v>145</v>
      </c>
      <c r="F12" s="656"/>
      <c r="H12" s="71" t="s">
        <v>146</v>
      </c>
      <c r="I12" s="13"/>
      <c r="J12" s="13"/>
      <c r="K12" s="13" t="s">
        <v>147</v>
      </c>
      <c r="L12" s="13"/>
      <c r="M12" s="13"/>
      <c r="N12" s="656"/>
    </row>
    <row r="13" spans="1:14">
      <c r="A13" s="760"/>
      <c r="C13" t="s">
        <v>148</v>
      </c>
      <c r="F13" s="656"/>
      <c r="H13" s="71" t="s">
        <v>149</v>
      </c>
      <c r="I13" s="13"/>
      <c r="J13" s="13"/>
      <c r="K13" s="13" t="s">
        <v>150</v>
      </c>
      <c r="L13" s="13"/>
      <c r="M13" s="13"/>
      <c r="N13" s="656"/>
    </row>
    <row r="14" spans="1:14">
      <c r="A14" s="760"/>
      <c r="F14" s="656"/>
      <c r="H14" s="760"/>
      <c r="N14" s="656"/>
    </row>
    <row r="15" spans="1:14" ht="15.75" thickBot="1">
      <c r="A15" s="772"/>
      <c r="B15" s="752"/>
      <c r="C15" s="752"/>
      <c r="D15" s="752"/>
      <c r="E15" s="752"/>
      <c r="F15" s="773"/>
      <c r="H15" s="772"/>
      <c r="I15" s="752"/>
      <c r="J15" s="752"/>
      <c r="K15" s="752"/>
      <c r="L15" s="752"/>
      <c r="M15" s="752"/>
      <c r="N15" s="773"/>
    </row>
    <row r="16" spans="1:14">
      <c r="A16" s="801"/>
      <c r="D16" s="656"/>
      <c r="F16" s="656"/>
      <c r="H16" s="760"/>
      <c r="I16" s="656"/>
      <c r="K16" s="656"/>
      <c r="M16" s="656"/>
      <c r="N16" s="656"/>
    </row>
    <row r="17" spans="1:14">
      <c r="A17" s="811"/>
      <c r="D17" s="717"/>
      <c r="E17" t="s">
        <v>151</v>
      </c>
      <c r="F17" s="656"/>
      <c r="H17" s="760" t="s">
        <v>151</v>
      </c>
      <c r="I17" s="759"/>
      <c r="J17" s="760" t="s">
        <v>151</v>
      </c>
      <c r="K17" s="656"/>
      <c r="L17" s="760" t="s">
        <v>151</v>
      </c>
      <c r="M17" s="656"/>
      <c r="N17" s="656"/>
    </row>
    <row r="18" spans="1:14">
      <c r="A18" s="810" t="s">
        <v>1686</v>
      </c>
      <c r="B18" s="709" t="s">
        <v>1740</v>
      </c>
      <c r="D18" s="656"/>
      <c r="E18" t="s">
        <v>1592</v>
      </c>
      <c r="F18" s="656"/>
      <c r="H18" s="760" t="s">
        <v>1592</v>
      </c>
      <c r="I18" s="717"/>
      <c r="J18" s="760" t="s">
        <v>1592</v>
      </c>
      <c r="K18" s="656"/>
      <c r="L18" s="760" t="s">
        <v>1592</v>
      </c>
      <c r="M18" s="656"/>
      <c r="N18" s="810" t="s">
        <v>1686</v>
      </c>
    </row>
    <row r="19" spans="1:14">
      <c r="A19" s="810" t="s">
        <v>1689</v>
      </c>
      <c r="B19" s="709"/>
      <c r="D19" s="656"/>
      <c r="F19" s="656"/>
      <c r="H19" s="800"/>
      <c r="I19" s="717"/>
      <c r="K19" s="656"/>
      <c r="M19" s="656"/>
      <c r="N19" s="810" t="s">
        <v>1689</v>
      </c>
    </row>
    <row r="20" spans="1:14" ht="15.75" thickBot="1">
      <c r="A20" s="812"/>
      <c r="B20" s="803" t="s">
        <v>2935</v>
      </c>
      <c r="C20" s="803"/>
      <c r="D20" s="814"/>
      <c r="E20" s="803" t="s">
        <v>2936</v>
      </c>
      <c r="F20" s="814"/>
      <c r="H20" s="815" t="s">
        <v>2937</v>
      </c>
      <c r="I20" s="814"/>
      <c r="J20" s="803" t="s">
        <v>2938</v>
      </c>
      <c r="K20" s="814"/>
      <c r="L20" s="803" t="s">
        <v>2268</v>
      </c>
      <c r="M20" s="814"/>
      <c r="N20" s="812"/>
    </row>
    <row r="21" spans="1:14">
      <c r="A21" s="829">
        <v>1</v>
      </c>
      <c r="B21" s="253" t="s">
        <v>824</v>
      </c>
      <c r="C21" s="719"/>
      <c r="D21" s="768"/>
      <c r="E21" s="771"/>
      <c r="F21" s="766"/>
      <c r="H21" s="718"/>
      <c r="I21" s="768"/>
      <c r="J21" s="719"/>
      <c r="K21" s="768"/>
      <c r="L21" s="771"/>
      <c r="M21" s="766"/>
      <c r="N21" s="829">
        <v>1</v>
      </c>
    </row>
    <row r="22" spans="1:14">
      <c r="A22" s="829">
        <v>2</v>
      </c>
      <c r="B22" s="253" t="s">
        <v>1230</v>
      </c>
      <c r="C22" s="719"/>
      <c r="D22" s="768"/>
      <c r="E22" s="823"/>
      <c r="F22" s="789"/>
      <c r="H22" s="718"/>
      <c r="I22" s="768"/>
      <c r="J22" s="719"/>
      <c r="K22" s="768"/>
      <c r="L22" s="823"/>
      <c r="M22" s="789"/>
      <c r="N22" s="829">
        <v>2</v>
      </c>
    </row>
    <row r="23" spans="1:14">
      <c r="A23" s="829">
        <v>3</v>
      </c>
      <c r="B23" s="253" t="s">
        <v>1231</v>
      </c>
      <c r="C23" s="719"/>
      <c r="D23" s="768"/>
      <c r="E23" s="823"/>
      <c r="F23" s="789"/>
      <c r="H23" s="718"/>
      <c r="I23" s="768"/>
      <c r="J23" s="719"/>
      <c r="K23" s="768"/>
      <c r="L23" s="823"/>
      <c r="M23" s="789"/>
      <c r="N23" s="829">
        <v>3</v>
      </c>
    </row>
    <row r="24" spans="1:14">
      <c r="A24" s="835">
        <v>4</v>
      </c>
      <c r="B24" s="253" t="s">
        <v>1593</v>
      </c>
      <c r="C24" s="719"/>
      <c r="D24" s="768"/>
      <c r="E24" s="719"/>
      <c r="F24" s="768"/>
      <c r="H24" s="840"/>
      <c r="I24" s="868"/>
      <c r="J24" s="719"/>
      <c r="K24" s="768"/>
      <c r="L24" s="719"/>
      <c r="M24" s="768"/>
      <c r="N24" s="835">
        <v>4</v>
      </c>
    </row>
    <row r="25" spans="1:14">
      <c r="A25" s="835">
        <v>5</v>
      </c>
      <c r="B25" s="253" t="s">
        <v>827</v>
      </c>
      <c r="C25" s="719"/>
      <c r="D25" s="768"/>
      <c r="E25" s="719"/>
      <c r="F25" s="768"/>
      <c r="H25" s="840"/>
      <c r="I25" s="868"/>
      <c r="J25" s="719"/>
      <c r="K25" s="768"/>
      <c r="L25" s="719"/>
      <c r="M25" s="768"/>
      <c r="N25" s="835">
        <v>5</v>
      </c>
    </row>
    <row r="26" spans="1:14">
      <c r="A26" s="835">
        <v>6</v>
      </c>
      <c r="B26" s="253" t="s">
        <v>2822</v>
      </c>
      <c r="C26" s="719"/>
      <c r="D26" s="768"/>
      <c r="E26" s="719"/>
      <c r="F26" s="768"/>
      <c r="H26" s="840"/>
      <c r="I26" s="868"/>
      <c r="J26" s="719"/>
      <c r="K26" s="768"/>
      <c r="L26" s="719"/>
      <c r="M26" s="768"/>
      <c r="N26" s="835">
        <v>6</v>
      </c>
    </row>
    <row r="27" spans="1:14">
      <c r="A27" s="835">
        <v>7</v>
      </c>
      <c r="B27" s="253" t="s">
        <v>828</v>
      </c>
      <c r="C27" s="719"/>
      <c r="D27" s="768"/>
      <c r="E27" s="719"/>
      <c r="F27" s="768"/>
      <c r="H27" s="840"/>
      <c r="I27" s="868"/>
      <c r="J27" s="719"/>
      <c r="K27" s="768"/>
      <c r="L27" s="719"/>
      <c r="M27" s="768"/>
      <c r="N27" s="835">
        <v>7</v>
      </c>
    </row>
    <row r="28" spans="1:14">
      <c r="A28" s="835">
        <v>8</v>
      </c>
      <c r="B28" s="253" t="s">
        <v>1239</v>
      </c>
      <c r="C28" s="719"/>
      <c r="D28" s="768"/>
      <c r="E28" s="719"/>
      <c r="F28" s="768"/>
      <c r="H28" s="840"/>
      <c r="I28" s="868"/>
      <c r="J28" s="719"/>
      <c r="K28" s="768"/>
      <c r="L28" s="719"/>
      <c r="M28" s="768"/>
      <c r="N28" s="835">
        <v>8</v>
      </c>
    </row>
    <row r="29" spans="1:14">
      <c r="A29" s="835">
        <v>9</v>
      </c>
      <c r="B29" s="253" t="s">
        <v>2823</v>
      </c>
      <c r="C29" s="719"/>
      <c r="D29" s="768"/>
      <c r="E29" s="719"/>
      <c r="F29" s="768"/>
      <c r="H29" s="840"/>
      <c r="I29" s="868"/>
      <c r="J29" s="719"/>
      <c r="K29" s="768"/>
      <c r="L29" s="719"/>
      <c r="M29" s="768"/>
      <c r="N29" s="835">
        <v>9</v>
      </c>
    </row>
    <row r="30" spans="1:14">
      <c r="A30" s="835">
        <v>10</v>
      </c>
      <c r="B30" s="253" t="s">
        <v>2824</v>
      </c>
      <c r="C30" s="719"/>
      <c r="D30" s="768"/>
      <c r="E30" s="719"/>
      <c r="F30" s="768"/>
      <c r="H30" s="840"/>
      <c r="I30" s="868"/>
      <c r="J30" s="719"/>
      <c r="K30" s="768"/>
      <c r="L30" s="719"/>
      <c r="M30" s="768"/>
      <c r="N30" s="835">
        <v>10</v>
      </c>
    </row>
    <row r="31" spans="1:14">
      <c r="A31" s="835">
        <v>11</v>
      </c>
      <c r="B31" s="253" t="s">
        <v>2825</v>
      </c>
      <c r="C31" s="719"/>
      <c r="D31" s="768"/>
      <c r="E31" s="719"/>
      <c r="F31" s="768"/>
      <c r="H31" s="840"/>
      <c r="I31" s="868"/>
      <c r="J31" s="719"/>
      <c r="K31" s="768"/>
      <c r="L31" s="719"/>
      <c r="M31" s="768"/>
      <c r="N31" s="835">
        <v>11</v>
      </c>
    </row>
    <row r="32" spans="1:14">
      <c r="A32" s="835">
        <v>12</v>
      </c>
      <c r="B32" s="253" t="s">
        <v>831</v>
      </c>
      <c r="C32" s="719"/>
      <c r="D32" s="768"/>
      <c r="E32" s="719"/>
      <c r="F32" s="768"/>
      <c r="H32" s="840"/>
      <c r="I32" s="868"/>
      <c r="J32" s="719"/>
      <c r="K32" s="768"/>
      <c r="L32" s="719"/>
      <c r="M32" s="768"/>
      <c r="N32" s="835">
        <v>12</v>
      </c>
    </row>
    <row r="33" spans="1:15">
      <c r="A33" s="835">
        <v>13</v>
      </c>
      <c r="B33" s="253" t="s">
        <v>832</v>
      </c>
      <c r="C33" s="719"/>
      <c r="D33" s="768"/>
      <c r="E33" s="719"/>
      <c r="F33" s="768"/>
      <c r="H33" s="840"/>
      <c r="I33" s="868"/>
      <c r="J33" s="719"/>
      <c r="K33" s="768"/>
      <c r="L33" s="719"/>
      <c r="M33" s="768"/>
      <c r="N33" s="835">
        <v>13</v>
      </c>
    </row>
    <row r="34" spans="1:15">
      <c r="A34" s="829">
        <v>14</v>
      </c>
      <c r="B34" s="253" t="s">
        <v>833</v>
      </c>
      <c r="C34" s="719"/>
      <c r="D34" s="768"/>
      <c r="E34" s="719"/>
      <c r="F34" s="768"/>
      <c r="H34" s="718"/>
      <c r="I34" s="768"/>
      <c r="J34" s="719"/>
      <c r="K34" s="768"/>
      <c r="L34" s="719"/>
      <c r="M34" s="768"/>
      <c r="N34" s="829">
        <v>14</v>
      </c>
    </row>
    <row r="35" spans="1:15">
      <c r="A35" s="829">
        <v>15</v>
      </c>
      <c r="B35" s="253" t="s">
        <v>201</v>
      </c>
      <c r="C35" s="719"/>
      <c r="D35" s="768"/>
      <c r="E35" s="719"/>
      <c r="F35" s="768"/>
      <c r="H35" s="718"/>
      <c r="I35" s="768"/>
      <c r="J35" s="719"/>
      <c r="K35" s="768"/>
      <c r="L35" s="719"/>
      <c r="M35" s="768"/>
      <c r="N35" s="829">
        <v>15</v>
      </c>
    </row>
    <row r="36" spans="1:15">
      <c r="A36" s="829">
        <v>16</v>
      </c>
      <c r="B36" s="253" t="s">
        <v>2826</v>
      </c>
      <c r="C36" s="719"/>
      <c r="D36" s="768"/>
      <c r="E36" s="719"/>
      <c r="F36" s="768"/>
      <c r="H36" s="718"/>
      <c r="I36" s="768"/>
      <c r="J36" s="719"/>
      <c r="K36" s="768"/>
      <c r="L36" s="719"/>
      <c r="M36" s="768"/>
      <c r="N36" s="829">
        <v>16</v>
      </c>
    </row>
    <row r="37" spans="1:15">
      <c r="A37" s="829">
        <v>17</v>
      </c>
      <c r="B37" s="253" t="s">
        <v>2827</v>
      </c>
      <c r="C37" s="719"/>
      <c r="D37" s="768"/>
      <c r="E37" s="719"/>
      <c r="F37" s="768"/>
      <c r="H37" s="718"/>
      <c r="I37" s="768"/>
      <c r="J37" s="719"/>
      <c r="K37" s="768"/>
      <c r="L37" s="719"/>
      <c r="M37" s="768"/>
      <c r="N37" s="829">
        <v>17</v>
      </c>
    </row>
    <row r="38" spans="1:15">
      <c r="A38" s="829">
        <v>18</v>
      </c>
      <c r="B38" s="253" t="s">
        <v>2828</v>
      </c>
      <c r="C38" s="719"/>
      <c r="D38" s="768"/>
      <c r="E38" s="719"/>
      <c r="F38" s="768"/>
      <c r="H38" s="718"/>
      <c r="I38" s="768"/>
      <c r="J38" s="719"/>
      <c r="K38" s="768"/>
      <c r="L38" s="719"/>
      <c r="M38" s="768"/>
      <c r="N38" s="829">
        <v>18</v>
      </c>
    </row>
    <row r="39" spans="1:15">
      <c r="A39" s="829">
        <v>19</v>
      </c>
      <c r="B39" s="253" t="s">
        <v>203</v>
      </c>
      <c r="C39" s="719"/>
      <c r="D39" s="768"/>
      <c r="E39" s="719"/>
      <c r="F39" s="768"/>
      <c r="H39" s="718"/>
      <c r="I39" s="768"/>
      <c r="J39" s="719"/>
      <c r="K39" s="768"/>
      <c r="L39" s="719"/>
      <c r="M39" s="768"/>
      <c r="N39" s="829">
        <v>19</v>
      </c>
    </row>
    <row r="40" spans="1:15" s="1116" customFormat="1">
      <c r="A40" s="1392">
        <v>20</v>
      </c>
      <c r="B40" s="253" t="s">
        <v>4250</v>
      </c>
      <c r="C40" s="76"/>
      <c r="D40" s="75"/>
      <c r="E40" s="76"/>
      <c r="F40" s="75"/>
      <c r="G40" s="13"/>
      <c r="H40" s="73"/>
      <c r="I40" s="75"/>
      <c r="J40" s="76"/>
      <c r="K40" s="75"/>
      <c r="L40" s="76"/>
      <c r="M40" s="75"/>
      <c r="N40" s="1392">
        <v>20</v>
      </c>
      <c r="O40" s="13"/>
    </row>
    <row r="41" spans="1:15">
      <c r="A41" s="829">
        <v>21</v>
      </c>
      <c r="B41" s="253" t="s">
        <v>2829</v>
      </c>
      <c r="C41" s="719"/>
      <c r="D41" s="768"/>
      <c r="E41" s="719"/>
      <c r="F41" s="768"/>
      <c r="H41" s="718"/>
      <c r="I41" s="768"/>
      <c r="J41" s="719"/>
      <c r="K41" s="768"/>
      <c r="L41" s="719"/>
      <c r="M41" s="768"/>
      <c r="N41" s="829">
        <v>21</v>
      </c>
    </row>
    <row r="42" spans="1:15">
      <c r="A42" s="829">
        <v>22</v>
      </c>
      <c r="B42" s="253" t="s">
        <v>4094</v>
      </c>
      <c r="C42" s="719"/>
      <c r="D42" s="768"/>
      <c r="E42" s="719"/>
      <c r="F42" s="768"/>
      <c r="H42" s="718"/>
      <c r="I42" s="768"/>
      <c r="J42" s="719"/>
      <c r="K42" s="768"/>
      <c r="L42" s="719"/>
      <c r="M42" s="768"/>
      <c r="N42" s="829">
        <v>22</v>
      </c>
    </row>
    <row r="43" spans="1:15">
      <c r="A43" s="829">
        <v>23</v>
      </c>
      <c r="B43" s="253" t="s">
        <v>2784</v>
      </c>
      <c r="C43" s="719"/>
      <c r="D43" s="768"/>
      <c r="E43" s="719"/>
      <c r="F43" s="768"/>
      <c r="H43" s="718"/>
      <c r="I43" s="768"/>
      <c r="J43" s="719"/>
      <c r="K43" s="768"/>
      <c r="L43" s="719"/>
      <c r="M43" s="768"/>
      <c r="N43" s="829">
        <v>23</v>
      </c>
    </row>
    <row r="44" spans="1:15">
      <c r="A44" s="829">
        <v>24</v>
      </c>
      <c r="B44" s="253" t="s">
        <v>207</v>
      </c>
      <c r="C44" s="719"/>
      <c r="D44" s="768"/>
      <c r="E44" s="719"/>
      <c r="F44" s="768"/>
      <c r="H44" s="718"/>
      <c r="I44" s="768"/>
      <c r="J44" s="719"/>
      <c r="K44" s="768"/>
      <c r="L44" s="719"/>
      <c r="M44" s="768"/>
      <c r="N44" s="829">
        <v>24</v>
      </c>
    </row>
    <row r="45" spans="1:15">
      <c r="A45" s="829">
        <v>25</v>
      </c>
      <c r="B45" s="253" t="s">
        <v>208</v>
      </c>
      <c r="C45" s="719"/>
      <c r="D45" s="768"/>
      <c r="E45" s="719"/>
      <c r="F45" s="768"/>
      <c r="H45" s="718"/>
      <c r="I45" s="768"/>
      <c r="J45" s="719"/>
      <c r="K45" s="768"/>
      <c r="L45" s="719"/>
      <c r="M45" s="768"/>
      <c r="N45" s="829">
        <v>25</v>
      </c>
    </row>
    <row r="46" spans="1:15">
      <c r="A46" s="829">
        <v>26</v>
      </c>
      <c r="B46" s="253" t="s">
        <v>2785</v>
      </c>
      <c r="C46" s="719"/>
      <c r="D46" s="768"/>
      <c r="E46" s="719"/>
      <c r="F46" s="768"/>
      <c r="H46" s="718"/>
      <c r="I46" s="768"/>
      <c r="J46" s="719"/>
      <c r="K46" s="768"/>
      <c r="L46" s="719"/>
      <c r="M46" s="768"/>
      <c r="N46" s="829">
        <v>26</v>
      </c>
    </row>
    <row r="47" spans="1:15">
      <c r="A47" s="829">
        <v>27</v>
      </c>
      <c r="B47" s="253" t="s">
        <v>210</v>
      </c>
      <c r="C47" s="719"/>
      <c r="D47" s="768"/>
      <c r="E47" s="719"/>
      <c r="F47" s="768"/>
      <c r="H47" s="718"/>
      <c r="I47" s="768"/>
      <c r="J47" s="719"/>
      <c r="K47" s="768"/>
      <c r="L47" s="719"/>
      <c r="M47" s="768"/>
      <c r="N47" s="829">
        <v>27</v>
      </c>
    </row>
    <row r="48" spans="1:15">
      <c r="A48" s="829">
        <v>28</v>
      </c>
      <c r="B48" s="253" t="s">
        <v>2786</v>
      </c>
      <c r="C48" s="719"/>
      <c r="D48" s="768"/>
      <c r="E48" s="719"/>
      <c r="F48" s="768"/>
      <c r="H48" s="718"/>
      <c r="I48" s="768"/>
      <c r="J48" s="719"/>
      <c r="K48" s="768"/>
      <c r="L48" s="719"/>
      <c r="M48" s="768"/>
      <c r="N48" s="829">
        <v>28</v>
      </c>
    </row>
    <row r="49" spans="1:14">
      <c r="A49" s="829">
        <v>29</v>
      </c>
      <c r="B49" s="253" t="s">
        <v>212</v>
      </c>
      <c r="C49" s="719"/>
      <c r="D49" s="768"/>
      <c r="E49" s="719"/>
      <c r="F49" s="768"/>
      <c r="H49" s="718"/>
      <c r="I49" s="768"/>
      <c r="J49" s="719"/>
      <c r="K49" s="768"/>
      <c r="L49" s="719"/>
      <c r="M49" s="768"/>
      <c r="N49" s="829">
        <v>29</v>
      </c>
    </row>
    <row r="50" spans="1:14">
      <c r="A50" s="829">
        <v>30</v>
      </c>
      <c r="B50" s="253" t="s">
        <v>213</v>
      </c>
      <c r="C50" s="719"/>
      <c r="D50" s="768"/>
      <c r="E50" s="719"/>
      <c r="F50" s="768"/>
      <c r="H50" s="718"/>
      <c r="I50" s="768"/>
      <c r="J50" s="719"/>
      <c r="K50" s="768"/>
      <c r="L50" s="719"/>
      <c r="M50" s="768"/>
      <c r="N50" s="829">
        <v>30</v>
      </c>
    </row>
    <row r="51" spans="1:14">
      <c r="A51" s="829">
        <v>31</v>
      </c>
      <c r="B51" s="253" t="s">
        <v>214</v>
      </c>
      <c r="C51" s="719"/>
      <c r="D51" s="768"/>
      <c r="E51" s="719"/>
      <c r="F51" s="768"/>
      <c r="H51" s="718"/>
      <c r="I51" s="768"/>
      <c r="J51" s="719"/>
      <c r="K51" s="768"/>
      <c r="L51" s="719"/>
      <c r="M51" s="768"/>
      <c r="N51" s="829">
        <v>31</v>
      </c>
    </row>
    <row r="52" spans="1:14">
      <c r="A52" s="829">
        <v>32</v>
      </c>
      <c r="B52" s="253" t="s">
        <v>215</v>
      </c>
      <c r="C52" s="719"/>
      <c r="D52" s="768"/>
      <c r="E52" s="719"/>
      <c r="F52" s="768"/>
      <c r="H52" s="718"/>
      <c r="I52" s="768"/>
      <c r="J52" s="719"/>
      <c r="K52" s="768"/>
      <c r="L52" s="719"/>
      <c r="M52" s="768"/>
      <c r="N52" s="829">
        <v>32</v>
      </c>
    </row>
    <row r="53" spans="1:14">
      <c r="A53" s="829">
        <v>33</v>
      </c>
      <c r="B53" s="253" t="s">
        <v>216</v>
      </c>
      <c r="C53" s="719"/>
      <c r="D53" s="768"/>
      <c r="E53" s="719"/>
      <c r="F53" s="768"/>
      <c r="H53" s="718"/>
      <c r="I53" s="768"/>
      <c r="J53" s="719"/>
      <c r="K53" s="768"/>
      <c r="L53" s="719"/>
      <c r="M53" s="768"/>
      <c r="N53" s="829">
        <v>33</v>
      </c>
    </row>
    <row r="54" spans="1:14">
      <c r="A54" s="829">
        <v>34</v>
      </c>
      <c r="B54" s="253" t="s">
        <v>2787</v>
      </c>
      <c r="C54" s="719"/>
      <c r="D54" s="768"/>
      <c r="E54" s="719"/>
      <c r="F54" s="768"/>
      <c r="H54" s="718"/>
      <c r="I54" s="768"/>
      <c r="J54" s="719"/>
      <c r="K54" s="768"/>
      <c r="L54" s="719"/>
      <c r="M54" s="768"/>
      <c r="N54" s="829">
        <v>34</v>
      </c>
    </row>
    <row r="55" spans="1:14">
      <c r="A55" s="829">
        <v>35</v>
      </c>
      <c r="B55" s="253" t="s">
        <v>2788</v>
      </c>
      <c r="C55" s="719"/>
      <c r="D55" s="768"/>
      <c r="E55" s="719"/>
      <c r="F55" s="768"/>
      <c r="H55" s="718"/>
      <c r="I55" s="768"/>
      <c r="J55" s="719"/>
      <c r="K55" s="768"/>
      <c r="L55" s="719"/>
      <c r="M55" s="768"/>
      <c r="N55" s="829">
        <v>35</v>
      </c>
    </row>
    <row r="56" spans="1:14">
      <c r="A56" s="829">
        <v>36</v>
      </c>
      <c r="B56" s="253" t="s">
        <v>2789</v>
      </c>
      <c r="C56" s="719"/>
      <c r="D56" s="768"/>
      <c r="E56" s="719"/>
      <c r="F56" s="768"/>
      <c r="H56" s="718"/>
      <c r="I56" s="768"/>
      <c r="J56" s="719"/>
      <c r="K56" s="768"/>
      <c r="L56" s="719"/>
      <c r="M56" s="768"/>
      <c r="N56" s="829">
        <v>36</v>
      </c>
    </row>
    <row r="57" spans="1:14">
      <c r="A57" s="829">
        <v>37</v>
      </c>
      <c r="B57" s="253" t="s">
        <v>2790</v>
      </c>
      <c r="C57" s="719"/>
      <c r="D57" s="768"/>
      <c r="E57" s="719"/>
      <c r="F57" s="768"/>
      <c r="H57" s="718"/>
      <c r="I57" s="768"/>
      <c r="J57" s="719"/>
      <c r="K57" s="768"/>
      <c r="L57" s="719"/>
      <c r="M57" s="768"/>
      <c r="N57" s="829">
        <v>37</v>
      </c>
    </row>
    <row r="58" spans="1:14">
      <c r="A58" s="1120">
        <v>38</v>
      </c>
      <c r="B58" s="192" t="s">
        <v>4466</v>
      </c>
      <c r="C58" s="13"/>
      <c r="D58" s="656"/>
      <c r="F58" s="656"/>
      <c r="H58" s="1117"/>
      <c r="I58" s="1118"/>
      <c r="J58" s="1119"/>
      <c r="K58" s="1118"/>
      <c r="L58" s="1119"/>
      <c r="M58" s="1118"/>
      <c r="N58" s="1120">
        <v>38</v>
      </c>
    </row>
    <row r="59" spans="1:14" s="13" customFormat="1" ht="15.75" thickBot="1">
      <c r="A59" s="1393">
        <v>39</v>
      </c>
      <c r="B59" s="1394" t="s">
        <v>4093</v>
      </c>
      <c r="C59" s="1395"/>
      <c r="D59" s="1396"/>
      <c r="E59" s="1395"/>
      <c r="F59" s="1397"/>
      <c r="H59" s="95"/>
      <c r="I59" s="97"/>
      <c r="J59" s="96"/>
      <c r="K59" s="97"/>
      <c r="L59" s="96"/>
      <c r="M59" s="97"/>
      <c r="N59" s="1393">
        <v>39</v>
      </c>
    </row>
    <row r="61" spans="1:14">
      <c r="A61" s="13" t="s">
        <v>4501</v>
      </c>
      <c r="B61" s="13"/>
      <c r="C61" s="13"/>
      <c r="D61" s="13"/>
      <c r="E61" s="13"/>
      <c r="F61" s="13"/>
      <c r="G61" s="13"/>
      <c r="H61" s="13" t="s">
        <v>4501</v>
      </c>
      <c r="I61" s="13"/>
    </row>
    <row r="62" spans="1:14">
      <c r="A62" s="709" t="s">
        <v>3257</v>
      </c>
      <c r="B62" s="709"/>
      <c r="C62" s="709"/>
      <c r="D62" s="709"/>
      <c r="E62" s="709"/>
      <c r="F62" s="709"/>
      <c r="H62" s="709" t="s">
        <v>3258</v>
      </c>
      <c r="I62" s="709"/>
      <c r="J62" s="709"/>
      <c r="K62" s="709"/>
      <c r="L62" s="709"/>
      <c r="M62" s="709"/>
      <c r="N62" s="709"/>
    </row>
  </sheetData>
  <printOptions horizontalCentered="1" verticalCentered="1"/>
  <pageMargins left="0.25" right="0.25" top="0.25" bottom="0.25" header="0" footer="0"/>
  <pageSetup scale="70" fitToWidth="2" orientation="portrait" horizontalDpi="300" verticalDpi="300" r:id="rId1"/>
  <headerFooter alignWithMargins="0"/>
  <customProperties>
    <customPr name="_pios_id" r:id="rId2"/>
  </customPropertie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ransitionEvaluation="1">
    <tabColor rgb="FF92D050"/>
    <pageSetUpPr fitToPage="1"/>
  </sheetPr>
  <dimension ref="A1:P134"/>
  <sheetViews>
    <sheetView zoomScale="70" zoomScaleNormal="70" workbookViewId="0"/>
  </sheetViews>
  <sheetFormatPr defaultColWidth="9.6640625" defaultRowHeight="15"/>
  <cols>
    <col min="1" max="1" width="4.6640625" customWidth="1"/>
    <col min="2" max="3" width="16.6640625" customWidth="1"/>
    <col min="4" max="4" width="12.5546875" customWidth="1"/>
    <col min="5" max="5" width="14.6640625" customWidth="1"/>
    <col min="6" max="6" width="12.6640625" customWidth="1"/>
    <col min="7" max="7" width="14.44140625" customWidth="1"/>
    <col min="8" max="8" width="18.5546875" customWidth="1"/>
    <col min="9" max="9" width="2.6640625" customWidth="1"/>
    <col min="10" max="11" width="16.6640625" customWidth="1"/>
    <col min="12" max="12" width="17.5546875" customWidth="1"/>
    <col min="13" max="15" width="16.6640625" customWidth="1"/>
    <col min="16" max="16" width="4.6640625" customWidth="1"/>
  </cols>
  <sheetData>
    <row r="1" spans="1:16">
      <c r="A1" s="710" t="s">
        <v>1757</v>
      </c>
      <c r="B1" s="711"/>
      <c r="C1" s="711"/>
      <c r="D1" s="798"/>
      <c r="E1" s="795" t="s">
        <v>1307</v>
      </c>
      <c r="F1" s="822"/>
      <c r="G1" s="797" t="s">
        <v>1759</v>
      </c>
      <c r="H1" s="782" t="s">
        <v>1760</v>
      </c>
      <c r="J1" s="710" t="s">
        <v>1757</v>
      </c>
      <c r="K1" s="711"/>
      <c r="L1" s="795" t="s">
        <v>1307</v>
      </c>
      <c r="M1" s="713"/>
      <c r="N1" s="797" t="s">
        <v>1759</v>
      </c>
      <c r="O1" s="808" t="s">
        <v>1760</v>
      </c>
      <c r="P1" s="782"/>
    </row>
    <row r="2" spans="1:16">
      <c r="A2" s="71" t="str">
        <f>'Data Sheet'!$C$25</f>
        <v xml:space="preserve">Niagara Mohawk Power Corporation </v>
      </c>
      <c r="E2" s="760" t="s">
        <v>1100</v>
      </c>
      <c r="F2" s="661"/>
      <c r="G2" s="810" t="s">
        <v>1761</v>
      </c>
      <c r="H2" s="656"/>
      <c r="J2" s="71" t="str">
        <f>'Data Sheet'!$C$25</f>
        <v xml:space="preserve">Niagara Mohawk Power Corporation </v>
      </c>
      <c r="L2" s="760" t="s">
        <v>1100</v>
      </c>
      <c r="M2" s="656"/>
      <c r="N2" s="810" t="s">
        <v>1761</v>
      </c>
      <c r="O2" s="758"/>
      <c r="P2" s="759"/>
    </row>
    <row r="3" spans="1:16" ht="15" customHeight="1" thickBot="1">
      <c r="A3" s="772"/>
      <c r="B3" s="752"/>
      <c r="C3" s="752"/>
      <c r="D3" s="752"/>
      <c r="E3" s="772" t="s">
        <v>1101</v>
      </c>
      <c r="F3" s="752"/>
      <c r="G3" s="876" t="str">
        <f>'Data Sheet'!$C$40</f>
        <v>April 30, 2025</v>
      </c>
      <c r="H3" s="961" t="str">
        <f>'Data Sheet'!$C$38</f>
        <v>December 31, 2024</v>
      </c>
      <c r="J3" s="772"/>
      <c r="K3" s="752"/>
      <c r="L3" s="772" t="s">
        <v>1101</v>
      </c>
      <c r="M3" s="773"/>
      <c r="N3" s="867" t="str">
        <f>'Data Sheet'!$C$40</f>
        <v>April 30, 2025</v>
      </c>
      <c r="O3" s="738" t="str">
        <f>'Data Sheet'!$C$38</f>
        <v>December 31, 2024</v>
      </c>
      <c r="P3" s="814"/>
    </row>
    <row r="4" spans="1:16" ht="17.25" customHeight="1" thickBot="1">
      <c r="A4" s="457" t="s">
        <v>3259</v>
      </c>
      <c r="B4" s="458"/>
      <c r="C4" s="458"/>
      <c r="D4" s="803"/>
      <c r="E4" s="803"/>
      <c r="F4" s="803"/>
      <c r="G4" s="805"/>
      <c r="H4" s="814"/>
      <c r="J4" s="3763" t="s">
        <v>4468</v>
      </c>
      <c r="K4" s="3764"/>
      <c r="L4" s="3764"/>
      <c r="M4" s="3764"/>
      <c r="N4" s="3764"/>
      <c r="O4" s="3764"/>
      <c r="P4" s="3765"/>
    </row>
    <row r="5" spans="1:16" ht="15.75">
      <c r="A5" s="68"/>
      <c r="B5" s="70"/>
      <c r="C5" s="70"/>
      <c r="D5" s="709"/>
      <c r="E5" s="709"/>
      <c r="F5" s="709"/>
      <c r="G5" s="808"/>
      <c r="H5" s="656"/>
      <c r="J5" s="68"/>
      <c r="K5" s="70"/>
      <c r="L5" s="70"/>
      <c r="M5" s="709"/>
      <c r="N5" s="709"/>
      <c r="O5" s="808"/>
      <c r="P5" s="656"/>
    </row>
    <row r="6" spans="1:16">
      <c r="A6" s="760" t="s">
        <v>3261</v>
      </c>
      <c r="E6" t="s">
        <v>3262</v>
      </c>
      <c r="H6" s="656"/>
      <c r="J6" s="760" t="s">
        <v>3263</v>
      </c>
      <c r="M6" t="s">
        <v>3264</v>
      </c>
      <c r="P6" s="656"/>
    </row>
    <row r="7" spans="1:16">
      <c r="A7" s="760" t="s">
        <v>3265</v>
      </c>
      <c r="E7" t="s">
        <v>3266</v>
      </c>
      <c r="H7" s="656"/>
      <c r="J7" s="760" t="s">
        <v>3267</v>
      </c>
      <c r="M7" t="s">
        <v>3268</v>
      </c>
      <c r="P7" s="656"/>
    </row>
    <row r="8" spans="1:16">
      <c r="A8" s="760" t="s">
        <v>3269</v>
      </c>
      <c r="E8" t="s">
        <v>3270</v>
      </c>
      <c r="H8" s="656"/>
      <c r="J8" s="760" t="s">
        <v>3271</v>
      </c>
      <c r="M8" t="s">
        <v>3272</v>
      </c>
      <c r="P8" s="656"/>
    </row>
    <row r="9" spans="1:16">
      <c r="A9" s="760" t="s">
        <v>3273</v>
      </c>
      <c r="E9" t="s">
        <v>3274</v>
      </c>
      <c r="H9" s="656"/>
      <c r="J9" s="760" t="s">
        <v>3275</v>
      </c>
      <c r="M9" t="s">
        <v>3276</v>
      </c>
      <c r="P9" s="656"/>
    </row>
    <row r="10" spans="1:16">
      <c r="A10" s="760"/>
      <c r="H10" s="656"/>
      <c r="J10" s="760" t="s">
        <v>3277</v>
      </c>
      <c r="M10" t="s">
        <v>3278</v>
      </c>
      <c r="P10" s="656"/>
    </row>
    <row r="11" spans="1:16" ht="15.75" thickBot="1">
      <c r="A11" s="760"/>
      <c r="H11" s="656"/>
      <c r="J11" s="760"/>
      <c r="P11" s="656"/>
    </row>
    <row r="12" spans="1:16" ht="15.75" thickBot="1">
      <c r="A12" s="809"/>
      <c r="B12" s="808"/>
      <c r="C12" s="782"/>
      <c r="D12" s="782"/>
      <c r="E12" s="807" t="s">
        <v>3279</v>
      </c>
      <c r="F12" s="807" t="s">
        <v>3280</v>
      </c>
      <c r="G12" s="782" t="s">
        <v>3280</v>
      </c>
      <c r="H12" s="757"/>
      <c r="J12" s="938" t="s">
        <v>4063</v>
      </c>
      <c r="K12" s="807"/>
      <c r="L12" s="805" t="s">
        <v>2784</v>
      </c>
      <c r="M12" s="804"/>
      <c r="N12" s="807"/>
      <c r="O12" s="807"/>
      <c r="P12" s="757"/>
    </row>
    <row r="13" spans="1:16">
      <c r="A13" s="810"/>
      <c r="B13" s="800"/>
      <c r="C13" s="717"/>
      <c r="D13" s="717" t="s">
        <v>2258</v>
      </c>
      <c r="E13" s="717" t="s">
        <v>3282</v>
      </c>
      <c r="F13" s="717" t="s">
        <v>3283</v>
      </c>
      <c r="G13" s="717" t="s">
        <v>3284</v>
      </c>
      <c r="H13" s="717"/>
      <c r="J13" s="320" t="s">
        <v>4064</v>
      </c>
      <c r="K13" s="810"/>
      <c r="L13" s="717"/>
      <c r="M13" s="717"/>
      <c r="N13" s="717" t="s">
        <v>3285</v>
      </c>
      <c r="O13" s="717" t="s">
        <v>3286</v>
      </c>
      <c r="P13" s="717"/>
    </row>
    <row r="14" spans="1:16">
      <c r="A14" s="810" t="s">
        <v>1686</v>
      </c>
      <c r="B14" s="758" t="s">
        <v>3287</v>
      </c>
      <c r="C14" s="759"/>
      <c r="D14" s="717" t="s">
        <v>3288</v>
      </c>
      <c r="E14" s="717" t="s">
        <v>3289</v>
      </c>
      <c r="F14" s="717" t="s">
        <v>1918</v>
      </c>
      <c r="G14" s="717" t="s">
        <v>2875</v>
      </c>
      <c r="H14" s="717" t="s">
        <v>2876</v>
      </c>
      <c r="J14" s="320" t="s">
        <v>4467</v>
      </c>
      <c r="K14" s="810" t="s">
        <v>3532</v>
      </c>
      <c r="L14" s="717"/>
      <c r="M14" s="717"/>
      <c r="N14" s="717" t="s">
        <v>503</v>
      </c>
      <c r="O14" s="717" t="s">
        <v>2877</v>
      </c>
      <c r="P14" s="810" t="s">
        <v>1686</v>
      </c>
    </row>
    <row r="15" spans="1:16">
      <c r="A15" s="810" t="s">
        <v>1689</v>
      </c>
      <c r="B15" s="758"/>
      <c r="C15" s="759"/>
      <c r="D15" s="717" t="s">
        <v>2878</v>
      </c>
      <c r="E15" s="717" t="s">
        <v>2879</v>
      </c>
      <c r="F15" s="717" t="s">
        <v>2880</v>
      </c>
      <c r="G15" s="717" t="s">
        <v>3281</v>
      </c>
      <c r="H15" s="717"/>
      <c r="J15" s="810" t="s">
        <v>2881</v>
      </c>
      <c r="K15" s="810" t="s">
        <v>2882</v>
      </c>
      <c r="L15" s="717" t="s">
        <v>2429</v>
      </c>
      <c r="M15" s="717" t="s">
        <v>3524</v>
      </c>
      <c r="N15" s="717" t="s">
        <v>2429</v>
      </c>
      <c r="O15" s="717" t="s">
        <v>2883</v>
      </c>
      <c r="P15" s="810" t="s">
        <v>1689</v>
      </c>
    </row>
    <row r="16" spans="1:16">
      <c r="A16" s="810"/>
      <c r="B16" s="758"/>
      <c r="C16" s="759"/>
      <c r="D16" s="717"/>
      <c r="E16" s="717" t="s">
        <v>2884</v>
      </c>
      <c r="F16" s="717" t="s">
        <v>2885</v>
      </c>
      <c r="G16" s="717" t="s">
        <v>2886</v>
      </c>
      <c r="H16" s="717"/>
      <c r="J16" s="810" t="s">
        <v>2887</v>
      </c>
      <c r="K16" s="810"/>
      <c r="L16" s="717"/>
      <c r="M16" s="717"/>
      <c r="N16" s="717"/>
      <c r="O16" s="717" t="s">
        <v>2888</v>
      </c>
      <c r="P16" s="810"/>
    </row>
    <row r="17" spans="1:16" ht="15.75" thickBot="1">
      <c r="A17" s="812"/>
      <c r="B17" s="803" t="s">
        <v>2935</v>
      </c>
      <c r="C17" s="814"/>
      <c r="D17" s="813" t="s">
        <v>2936</v>
      </c>
      <c r="E17" s="813" t="s">
        <v>2937</v>
      </c>
      <c r="F17" s="813" t="s">
        <v>2938</v>
      </c>
      <c r="G17" s="813" t="s">
        <v>2268</v>
      </c>
      <c r="H17" s="813" t="s">
        <v>2269</v>
      </c>
      <c r="J17" s="812" t="s">
        <v>2270</v>
      </c>
      <c r="K17" s="813" t="s">
        <v>2271</v>
      </c>
      <c r="L17" s="813" t="s">
        <v>2272</v>
      </c>
      <c r="M17" s="813" t="s">
        <v>2273</v>
      </c>
      <c r="N17" s="813" t="s">
        <v>2274</v>
      </c>
      <c r="O17" s="813" t="s">
        <v>2275</v>
      </c>
      <c r="P17" s="812"/>
    </row>
    <row r="18" spans="1:16">
      <c r="A18" s="801">
        <v>1</v>
      </c>
      <c r="B18" s="817"/>
      <c r="C18" s="656"/>
      <c r="D18" s="656"/>
      <c r="E18" s="656"/>
      <c r="F18" s="656"/>
      <c r="G18" s="819"/>
      <c r="H18" s="819"/>
      <c r="J18" s="857"/>
      <c r="K18" s="972"/>
      <c r="L18" s="819"/>
      <c r="M18" s="819"/>
      <c r="N18" s="656"/>
      <c r="O18" s="656"/>
      <c r="P18" s="801">
        <v>1</v>
      </c>
    </row>
    <row r="19" spans="1:16">
      <c r="A19" s="801">
        <v>2</v>
      </c>
      <c r="B19" s="817"/>
      <c r="C19" s="656"/>
      <c r="D19" s="656"/>
      <c r="E19" s="656"/>
      <c r="F19" s="656"/>
      <c r="G19" s="819"/>
      <c r="H19" s="819"/>
      <c r="J19" s="857"/>
      <c r="K19" s="972"/>
      <c r="L19" s="819"/>
      <c r="M19" s="819"/>
      <c r="N19" s="656"/>
      <c r="O19" s="656"/>
      <c r="P19" s="801">
        <v>2</v>
      </c>
    </row>
    <row r="20" spans="1:16">
      <c r="A20" s="801">
        <v>3</v>
      </c>
      <c r="B20" s="817"/>
      <c r="C20" s="656"/>
      <c r="D20" s="656"/>
      <c r="E20" s="656"/>
      <c r="F20" s="656"/>
      <c r="G20" s="819"/>
      <c r="H20" s="819"/>
      <c r="J20" s="857"/>
      <c r="K20" s="972"/>
      <c r="L20" s="819"/>
      <c r="M20" s="819"/>
      <c r="N20" s="656"/>
      <c r="O20" s="656"/>
      <c r="P20" s="801">
        <v>3</v>
      </c>
    </row>
    <row r="21" spans="1:16">
      <c r="A21" s="801">
        <v>4</v>
      </c>
      <c r="B21" s="817"/>
      <c r="C21" s="656"/>
      <c r="D21" s="656"/>
      <c r="E21" s="656"/>
      <c r="F21" s="656"/>
      <c r="G21" s="819"/>
      <c r="H21" s="819"/>
      <c r="J21" s="857"/>
      <c r="K21" s="972"/>
      <c r="L21" s="819"/>
      <c r="M21" s="819"/>
      <c r="N21" s="656"/>
      <c r="O21" s="656"/>
      <c r="P21" s="801">
        <v>4</v>
      </c>
    </row>
    <row r="22" spans="1:16">
      <c r="A22" s="801">
        <v>5</v>
      </c>
      <c r="B22" s="817"/>
      <c r="C22" s="656"/>
      <c r="D22" s="656"/>
      <c r="E22" s="656"/>
      <c r="F22" s="656"/>
      <c r="G22" s="819"/>
      <c r="H22" s="819"/>
      <c r="J22" s="857"/>
      <c r="K22" s="972"/>
      <c r="L22" s="819"/>
      <c r="M22" s="819"/>
      <c r="N22" s="656"/>
      <c r="O22" s="656"/>
      <c r="P22" s="801">
        <v>5</v>
      </c>
    </row>
    <row r="23" spans="1:16">
      <c r="A23" s="801">
        <v>6</v>
      </c>
      <c r="B23" s="817"/>
      <c r="C23" s="656"/>
      <c r="D23" s="656"/>
      <c r="E23" s="656"/>
      <c r="F23" s="656"/>
      <c r="G23" s="819"/>
      <c r="H23" s="819"/>
      <c r="J23" s="857"/>
      <c r="K23" s="972"/>
      <c r="L23" s="819"/>
      <c r="M23" s="819"/>
      <c r="N23" s="656"/>
      <c r="O23" s="656"/>
      <c r="P23" s="801">
        <v>6</v>
      </c>
    </row>
    <row r="24" spans="1:16">
      <c r="A24" s="801">
        <v>7</v>
      </c>
      <c r="B24" s="817"/>
      <c r="C24" s="656"/>
      <c r="D24" s="656"/>
      <c r="E24" s="656"/>
      <c r="F24" s="656"/>
      <c r="G24" s="819"/>
      <c r="H24" s="819"/>
      <c r="J24" s="857"/>
      <c r="K24" s="972"/>
      <c r="L24" s="819"/>
      <c r="M24" s="819"/>
      <c r="N24" s="656"/>
      <c r="O24" s="656"/>
      <c r="P24" s="801">
        <v>7</v>
      </c>
    </row>
    <row r="25" spans="1:16">
      <c r="A25" s="801">
        <v>8</v>
      </c>
      <c r="B25" s="817"/>
      <c r="C25" s="656"/>
      <c r="D25" s="656"/>
      <c r="E25" s="656"/>
      <c r="F25" s="656"/>
      <c r="G25" s="819"/>
      <c r="H25" s="819"/>
      <c r="J25" s="857"/>
      <c r="K25" s="972"/>
      <c r="L25" s="819"/>
      <c r="M25" s="819"/>
      <c r="N25" s="656"/>
      <c r="O25" s="656"/>
      <c r="P25" s="801">
        <v>8</v>
      </c>
    </row>
    <row r="26" spans="1:16">
      <c r="A26" s="801">
        <v>9</v>
      </c>
      <c r="B26" s="817"/>
      <c r="C26" s="656"/>
      <c r="D26" s="656"/>
      <c r="E26" s="656"/>
      <c r="F26" s="656"/>
      <c r="G26" s="819"/>
      <c r="H26" s="819"/>
      <c r="J26" s="857"/>
      <c r="K26" s="972"/>
      <c r="L26" s="819"/>
      <c r="M26" s="819"/>
      <c r="N26" s="656"/>
      <c r="O26" s="656"/>
      <c r="P26" s="801">
        <v>9</v>
      </c>
    </row>
    <row r="27" spans="1:16">
      <c r="A27" s="801">
        <v>10</v>
      </c>
      <c r="B27" s="817"/>
      <c r="C27" s="656"/>
      <c r="D27" s="656"/>
      <c r="E27" s="656"/>
      <c r="F27" s="656"/>
      <c r="G27" s="819"/>
      <c r="H27" s="819"/>
      <c r="J27" s="857"/>
      <c r="K27" s="972"/>
      <c r="L27" s="819"/>
      <c r="M27" s="819"/>
      <c r="N27" s="656"/>
      <c r="O27" s="656"/>
      <c r="P27" s="801">
        <v>10</v>
      </c>
    </row>
    <row r="28" spans="1:16">
      <c r="A28" s="801">
        <v>11</v>
      </c>
      <c r="B28" s="817"/>
      <c r="C28" s="656"/>
      <c r="D28" s="656"/>
      <c r="E28" s="656"/>
      <c r="F28" s="656"/>
      <c r="G28" s="819"/>
      <c r="H28" s="819"/>
      <c r="J28" s="857"/>
      <c r="K28" s="972"/>
      <c r="L28" s="819"/>
      <c r="M28" s="819"/>
      <c r="N28" s="656"/>
      <c r="O28" s="656"/>
      <c r="P28" s="801">
        <v>11</v>
      </c>
    </row>
    <row r="29" spans="1:16">
      <c r="A29" s="801">
        <v>12</v>
      </c>
      <c r="B29" s="760"/>
      <c r="C29" s="656"/>
      <c r="D29" s="656"/>
      <c r="E29" s="656"/>
      <c r="F29" s="656"/>
      <c r="G29" s="819"/>
      <c r="H29" s="819"/>
      <c r="J29" s="857"/>
      <c r="K29" s="857"/>
      <c r="L29" s="819"/>
      <c r="M29" s="819"/>
      <c r="N29" s="656"/>
      <c r="O29" s="656"/>
      <c r="P29" s="801">
        <v>12</v>
      </c>
    </row>
    <row r="30" spans="1:16">
      <c r="A30" s="801">
        <v>13</v>
      </c>
      <c r="B30" s="760"/>
      <c r="C30" s="656"/>
      <c r="D30" s="656"/>
      <c r="E30" s="656"/>
      <c r="F30" s="656"/>
      <c r="G30" s="819"/>
      <c r="H30" s="819"/>
      <c r="J30" s="857"/>
      <c r="K30" s="857"/>
      <c r="L30" s="819"/>
      <c r="M30" s="819"/>
      <c r="N30" s="656"/>
      <c r="O30" s="656"/>
      <c r="P30" s="801">
        <v>13</v>
      </c>
    </row>
    <row r="31" spans="1:16">
      <c r="A31" s="801">
        <v>14</v>
      </c>
      <c r="B31" s="760"/>
      <c r="C31" s="656"/>
      <c r="D31" s="656"/>
      <c r="E31" s="656"/>
      <c r="F31" s="656"/>
      <c r="G31" s="819"/>
      <c r="H31" s="819"/>
      <c r="J31" s="857"/>
      <c r="K31" s="857"/>
      <c r="L31" s="819"/>
      <c r="M31" s="819"/>
      <c r="N31" s="656"/>
      <c r="O31" s="656"/>
      <c r="P31" s="801">
        <v>14</v>
      </c>
    </row>
    <row r="32" spans="1:16">
      <c r="A32" s="801">
        <v>15</v>
      </c>
      <c r="B32" s="760"/>
      <c r="C32" s="656"/>
      <c r="D32" s="656"/>
      <c r="E32" s="656"/>
      <c r="F32" s="656"/>
      <c r="G32" s="819"/>
      <c r="H32" s="819"/>
      <c r="J32" s="857"/>
      <c r="K32" s="857"/>
      <c r="L32" s="819"/>
      <c r="M32" s="819"/>
      <c r="N32" s="656"/>
      <c r="O32" s="656"/>
      <c r="P32" s="801">
        <v>15</v>
      </c>
    </row>
    <row r="33" spans="1:16">
      <c r="A33" s="801">
        <v>16</v>
      </c>
      <c r="B33" s="760"/>
      <c r="C33" s="656"/>
      <c r="D33" s="656"/>
      <c r="E33" s="656"/>
      <c r="F33" s="656"/>
      <c r="G33" s="819"/>
      <c r="H33" s="819"/>
      <c r="J33" s="857"/>
      <c r="K33" s="857"/>
      <c r="L33" s="819"/>
      <c r="M33" s="819"/>
      <c r="N33" s="656"/>
      <c r="O33" s="656"/>
      <c r="P33" s="801">
        <v>16</v>
      </c>
    </row>
    <row r="34" spans="1:16">
      <c r="A34" s="801">
        <v>17</v>
      </c>
      <c r="B34" s="760"/>
      <c r="C34" s="656"/>
      <c r="D34" s="656"/>
      <c r="E34" s="656"/>
      <c r="F34" s="656"/>
      <c r="G34" s="819"/>
      <c r="H34" s="819"/>
      <c r="J34" s="857"/>
      <c r="K34" s="857"/>
      <c r="L34" s="819"/>
      <c r="M34" s="819"/>
      <c r="N34" s="656"/>
      <c r="O34" s="656"/>
      <c r="P34" s="801">
        <v>17</v>
      </c>
    </row>
    <row r="35" spans="1:16">
      <c r="A35" s="801">
        <v>18</v>
      </c>
      <c r="B35" s="760"/>
      <c r="C35" s="656"/>
      <c r="D35" s="656"/>
      <c r="E35" s="656"/>
      <c r="F35" s="656"/>
      <c r="G35" s="819"/>
      <c r="H35" s="819"/>
      <c r="J35" s="857"/>
      <c r="K35" s="857"/>
      <c r="L35" s="819"/>
      <c r="M35" s="819"/>
      <c r="N35" s="656"/>
      <c r="O35" s="656"/>
      <c r="P35" s="801">
        <v>18</v>
      </c>
    </row>
    <row r="36" spans="1:16">
      <c r="A36" s="801">
        <v>19</v>
      </c>
      <c r="B36" s="760"/>
      <c r="C36" s="656"/>
      <c r="D36" s="656"/>
      <c r="E36" s="656"/>
      <c r="F36" s="656"/>
      <c r="G36" s="819"/>
      <c r="H36" s="819"/>
      <c r="J36" s="857"/>
      <c r="K36" s="857"/>
      <c r="L36" s="819"/>
      <c r="M36" s="819"/>
      <c r="N36" s="656"/>
      <c r="O36" s="656"/>
      <c r="P36" s="801">
        <v>19</v>
      </c>
    </row>
    <row r="37" spans="1:16">
      <c r="A37" s="801">
        <v>20</v>
      </c>
      <c r="B37" s="760"/>
      <c r="C37" s="656"/>
      <c r="D37" s="656"/>
      <c r="E37" s="656"/>
      <c r="F37" s="656"/>
      <c r="G37" s="819"/>
      <c r="H37" s="819"/>
      <c r="J37" s="857"/>
      <c r="K37" s="857"/>
      <c r="L37" s="819"/>
      <c r="M37" s="819"/>
      <c r="N37" s="656"/>
      <c r="O37" s="656"/>
      <c r="P37" s="801">
        <v>20</v>
      </c>
    </row>
    <row r="38" spans="1:16">
      <c r="A38" s="801">
        <v>21</v>
      </c>
      <c r="B38" s="760"/>
      <c r="C38" s="656"/>
      <c r="D38" s="656"/>
      <c r="E38" s="656"/>
      <c r="F38" s="656"/>
      <c r="G38" s="819"/>
      <c r="H38" s="819"/>
      <c r="J38" s="857"/>
      <c r="K38" s="857"/>
      <c r="L38" s="819"/>
      <c r="M38" s="819"/>
      <c r="N38" s="656"/>
      <c r="O38" s="656"/>
      <c r="P38" s="801">
        <v>21</v>
      </c>
    </row>
    <row r="39" spans="1:16">
      <c r="A39" s="801">
        <v>22</v>
      </c>
      <c r="B39" s="760"/>
      <c r="C39" s="656"/>
      <c r="D39" s="656"/>
      <c r="E39" s="656"/>
      <c r="F39" s="656"/>
      <c r="G39" s="819"/>
      <c r="H39" s="819"/>
      <c r="J39" s="857"/>
      <c r="K39" s="857"/>
      <c r="L39" s="819"/>
      <c r="M39" s="819"/>
      <c r="N39" s="656"/>
      <c r="O39" s="656"/>
      <c r="P39" s="801">
        <v>22</v>
      </c>
    </row>
    <row r="40" spans="1:16">
      <c r="A40" s="801">
        <v>23</v>
      </c>
      <c r="B40" s="760"/>
      <c r="C40" s="656"/>
      <c r="D40" s="656"/>
      <c r="E40" s="656"/>
      <c r="F40" s="656"/>
      <c r="G40" s="819"/>
      <c r="H40" s="819"/>
      <c r="J40" s="857"/>
      <c r="K40" s="857"/>
      <c r="L40" s="819"/>
      <c r="M40" s="819"/>
      <c r="N40" s="656"/>
      <c r="O40" s="656"/>
      <c r="P40" s="801">
        <v>23</v>
      </c>
    </row>
    <row r="41" spans="1:16">
      <c r="A41" s="801">
        <v>24</v>
      </c>
      <c r="B41" s="760"/>
      <c r="C41" s="656"/>
      <c r="D41" s="656"/>
      <c r="E41" s="656"/>
      <c r="F41" s="656"/>
      <c r="G41" s="819"/>
      <c r="H41" s="819"/>
      <c r="J41" s="857"/>
      <c r="K41" s="857"/>
      <c r="L41" s="819"/>
      <c r="M41" s="819"/>
      <c r="N41" s="656"/>
      <c r="O41" s="656"/>
      <c r="P41" s="801">
        <v>24</v>
      </c>
    </row>
    <row r="42" spans="1:16">
      <c r="A42" s="801">
        <v>25</v>
      </c>
      <c r="B42" s="760"/>
      <c r="C42" s="656"/>
      <c r="D42" s="656"/>
      <c r="E42" s="656"/>
      <c r="F42" s="656"/>
      <c r="G42" s="819"/>
      <c r="H42" s="819"/>
      <c r="J42" s="857"/>
      <c r="K42" s="857"/>
      <c r="L42" s="819"/>
      <c r="M42" s="819"/>
      <c r="N42" s="656"/>
      <c r="O42" s="656"/>
      <c r="P42" s="801">
        <v>25</v>
      </c>
    </row>
    <row r="43" spans="1:16">
      <c r="A43" s="801">
        <v>26</v>
      </c>
      <c r="B43" s="760"/>
      <c r="C43" s="656"/>
      <c r="D43" s="656"/>
      <c r="E43" s="656"/>
      <c r="F43" s="656"/>
      <c r="G43" s="819"/>
      <c r="H43" s="819"/>
      <c r="J43" s="857"/>
      <c r="K43" s="857"/>
      <c r="L43" s="819"/>
      <c r="M43" s="819"/>
      <c r="N43" s="656"/>
      <c r="O43" s="656"/>
      <c r="P43" s="801">
        <v>26</v>
      </c>
    </row>
    <row r="44" spans="1:16">
      <c r="A44" s="801">
        <v>27</v>
      </c>
      <c r="B44" s="760"/>
      <c r="C44" s="656"/>
      <c r="D44" s="656"/>
      <c r="E44" s="656"/>
      <c r="F44" s="656"/>
      <c r="G44" s="819"/>
      <c r="H44" s="819"/>
      <c r="J44" s="857"/>
      <c r="K44" s="857"/>
      <c r="L44" s="819"/>
      <c r="M44" s="819"/>
      <c r="N44" s="656"/>
      <c r="O44" s="656"/>
      <c r="P44" s="801">
        <v>27</v>
      </c>
    </row>
    <row r="45" spans="1:16">
      <c r="A45" s="801">
        <v>28</v>
      </c>
      <c r="B45" s="760"/>
      <c r="C45" s="656"/>
      <c r="D45" s="656"/>
      <c r="E45" s="656"/>
      <c r="F45" s="656"/>
      <c r="G45" s="819"/>
      <c r="H45" s="819"/>
      <c r="J45" s="857"/>
      <c r="K45" s="857"/>
      <c r="L45" s="819"/>
      <c r="M45" s="819"/>
      <c r="N45" s="656"/>
      <c r="O45" s="656"/>
      <c r="P45" s="801">
        <v>28</v>
      </c>
    </row>
    <row r="46" spans="1:16">
      <c r="A46" s="801">
        <v>29</v>
      </c>
      <c r="B46" s="760"/>
      <c r="C46" s="656"/>
      <c r="D46" s="656"/>
      <c r="E46" s="656"/>
      <c r="F46" s="656"/>
      <c r="G46" s="819"/>
      <c r="H46" s="819"/>
      <c r="J46" s="857"/>
      <c r="K46" s="857"/>
      <c r="L46" s="819"/>
      <c r="M46" s="819"/>
      <c r="N46" s="656"/>
      <c r="O46" s="656"/>
      <c r="P46" s="801">
        <v>29</v>
      </c>
    </row>
    <row r="47" spans="1:16">
      <c r="A47" s="801">
        <v>30</v>
      </c>
      <c r="B47" s="760"/>
      <c r="C47" s="656"/>
      <c r="D47" s="656"/>
      <c r="E47" s="656"/>
      <c r="F47" s="656"/>
      <c r="G47" s="819"/>
      <c r="H47" s="819"/>
      <c r="J47" s="857"/>
      <c r="K47" s="857"/>
      <c r="L47" s="819"/>
      <c r="M47" s="819"/>
      <c r="N47" s="656"/>
      <c r="O47" s="656"/>
      <c r="P47" s="801">
        <v>30</v>
      </c>
    </row>
    <row r="48" spans="1:16">
      <c r="A48" s="801">
        <v>31</v>
      </c>
      <c r="B48" s="760"/>
      <c r="C48" s="656"/>
      <c r="D48" s="656"/>
      <c r="E48" s="656"/>
      <c r="F48" s="656"/>
      <c r="G48" s="819"/>
      <c r="H48" s="819"/>
      <c r="J48" s="857"/>
      <c r="K48" s="857"/>
      <c r="L48" s="819"/>
      <c r="M48" s="819"/>
      <c r="N48" s="656"/>
      <c r="O48" s="656"/>
      <c r="P48" s="801">
        <v>31</v>
      </c>
    </row>
    <row r="49" spans="1:16">
      <c r="A49" s="801">
        <v>32</v>
      </c>
      <c r="B49" s="760"/>
      <c r="C49" s="656"/>
      <c r="D49" s="656"/>
      <c r="E49" s="656"/>
      <c r="F49" s="656"/>
      <c r="G49" s="819"/>
      <c r="H49" s="819"/>
      <c r="J49" s="857"/>
      <c r="K49" s="857"/>
      <c r="L49" s="819"/>
      <c r="M49" s="819"/>
      <c r="N49" s="656"/>
      <c r="O49" s="656"/>
      <c r="P49" s="801">
        <v>32</v>
      </c>
    </row>
    <row r="50" spans="1:16">
      <c r="A50" s="801">
        <v>33</v>
      </c>
      <c r="B50" s="760"/>
      <c r="C50" s="656"/>
      <c r="D50" s="656"/>
      <c r="E50" s="656"/>
      <c r="F50" s="656"/>
      <c r="G50" s="819"/>
      <c r="H50" s="819"/>
      <c r="J50" s="857"/>
      <c r="K50" s="857"/>
      <c r="L50" s="819"/>
      <c r="M50" s="819"/>
      <c r="N50" s="656"/>
      <c r="O50" s="656"/>
      <c r="P50" s="801">
        <v>33</v>
      </c>
    </row>
    <row r="51" spans="1:16">
      <c r="A51" s="801">
        <v>34</v>
      </c>
      <c r="B51" s="760"/>
      <c r="C51" s="656"/>
      <c r="D51" s="656"/>
      <c r="E51" s="656"/>
      <c r="F51" s="656"/>
      <c r="G51" s="819"/>
      <c r="H51" s="819"/>
      <c r="J51" s="857"/>
      <c r="K51" s="857"/>
      <c r="L51" s="819"/>
      <c r="M51" s="819"/>
      <c r="N51" s="656"/>
      <c r="O51" s="656"/>
      <c r="P51" s="801">
        <v>34</v>
      </c>
    </row>
    <row r="52" spans="1:16">
      <c r="A52" s="801">
        <v>35</v>
      </c>
      <c r="B52" s="760"/>
      <c r="C52" s="656"/>
      <c r="D52" s="656"/>
      <c r="E52" s="656"/>
      <c r="F52" s="656"/>
      <c r="G52" s="819"/>
      <c r="H52" s="819"/>
      <c r="J52" s="857"/>
      <c r="K52" s="857"/>
      <c r="L52" s="819"/>
      <c r="M52" s="819"/>
      <c r="N52" s="656"/>
      <c r="O52" s="656"/>
      <c r="P52" s="801">
        <v>35</v>
      </c>
    </row>
    <row r="53" spans="1:16">
      <c r="A53" s="801">
        <v>36</v>
      </c>
      <c r="B53" s="760"/>
      <c r="C53" s="656"/>
      <c r="D53" s="656"/>
      <c r="E53" s="656"/>
      <c r="F53" s="656"/>
      <c r="G53" s="819"/>
      <c r="H53" s="819"/>
      <c r="J53" s="857"/>
      <c r="K53" s="857"/>
      <c r="L53" s="819"/>
      <c r="M53" s="819"/>
      <c r="N53" s="656"/>
      <c r="O53" s="656"/>
      <c r="P53" s="801">
        <v>36</v>
      </c>
    </row>
    <row r="54" spans="1:16">
      <c r="A54" s="801">
        <v>37</v>
      </c>
      <c r="B54" s="760"/>
      <c r="C54" s="656"/>
      <c r="D54" s="656"/>
      <c r="E54" s="656"/>
      <c r="F54" s="656"/>
      <c r="G54" s="819"/>
      <c r="H54" s="819"/>
      <c r="J54" s="857"/>
      <c r="K54" s="857"/>
      <c r="L54" s="819"/>
      <c r="M54" s="819"/>
      <c r="N54" s="656"/>
      <c r="O54" s="656"/>
      <c r="P54" s="801">
        <v>37</v>
      </c>
    </row>
    <row r="55" spans="1:16">
      <c r="A55" s="801">
        <v>38</v>
      </c>
      <c r="B55" s="760"/>
      <c r="C55" s="656"/>
      <c r="D55" s="656"/>
      <c r="E55" s="656"/>
      <c r="F55" s="656"/>
      <c r="G55" s="819"/>
      <c r="H55" s="819"/>
      <c r="J55" s="857"/>
      <c r="K55" s="857"/>
      <c r="L55" s="819"/>
      <c r="M55" s="819"/>
      <c r="N55" s="656"/>
      <c r="O55" s="656"/>
      <c r="P55" s="801">
        <v>38</v>
      </c>
    </row>
    <row r="56" spans="1:16">
      <c r="A56" s="801">
        <v>39</v>
      </c>
      <c r="B56" s="760"/>
      <c r="C56" s="656"/>
      <c r="D56" s="656"/>
      <c r="E56" s="656"/>
      <c r="F56" s="656"/>
      <c r="G56" s="819"/>
      <c r="H56" s="819"/>
      <c r="J56" s="857"/>
      <c r="K56" s="857"/>
      <c r="L56" s="819"/>
      <c r="M56" s="819"/>
      <c r="N56" s="656"/>
      <c r="O56" s="656"/>
      <c r="P56" s="801">
        <v>39</v>
      </c>
    </row>
    <row r="57" spans="1:16">
      <c r="A57" s="801">
        <v>40</v>
      </c>
      <c r="B57" s="760"/>
      <c r="C57" s="656"/>
      <c r="D57" s="656"/>
      <c r="E57" s="656"/>
      <c r="F57" s="656"/>
      <c r="G57" s="819"/>
      <c r="H57" s="819"/>
      <c r="J57" s="857"/>
      <c r="K57" s="857"/>
      <c r="L57" s="819"/>
      <c r="M57" s="819"/>
      <c r="N57" s="656"/>
      <c r="O57" s="656"/>
      <c r="P57" s="801">
        <v>40</v>
      </c>
    </row>
    <row r="58" spans="1:16">
      <c r="A58" s="801">
        <v>41</v>
      </c>
      <c r="B58" s="760"/>
      <c r="C58" s="656"/>
      <c r="D58" s="656"/>
      <c r="E58" s="656"/>
      <c r="F58" s="656"/>
      <c r="G58" s="819"/>
      <c r="H58" s="819"/>
      <c r="J58" s="857"/>
      <c r="K58" s="857"/>
      <c r="L58" s="819"/>
      <c r="M58" s="819"/>
      <c r="N58" s="656"/>
      <c r="O58" s="656"/>
      <c r="P58" s="801">
        <v>41</v>
      </c>
    </row>
    <row r="59" spans="1:16">
      <c r="A59" s="801">
        <v>42</v>
      </c>
      <c r="B59" s="760"/>
      <c r="C59" s="656"/>
      <c r="D59" s="656"/>
      <c r="E59" s="656"/>
      <c r="F59" s="656"/>
      <c r="G59" s="819"/>
      <c r="H59" s="819"/>
      <c r="J59" s="857"/>
      <c r="K59" s="857"/>
      <c r="L59" s="819"/>
      <c r="M59" s="819"/>
      <c r="N59" s="656"/>
      <c r="O59" s="656"/>
      <c r="P59" s="801">
        <v>42</v>
      </c>
    </row>
    <row r="60" spans="1:16">
      <c r="A60" s="801">
        <v>43</v>
      </c>
      <c r="B60" s="760"/>
      <c r="C60" s="656"/>
      <c r="D60" s="656"/>
      <c r="E60" s="656"/>
      <c r="F60" s="656"/>
      <c r="G60" s="819"/>
      <c r="H60" s="819"/>
      <c r="J60" s="857"/>
      <c r="K60" s="857"/>
      <c r="L60" s="819"/>
      <c r="M60" s="819"/>
      <c r="N60" s="656"/>
      <c r="O60" s="656"/>
      <c r="P60" s="801">
        <v>43</v>
      </c>
    </row>
    <row r="61" spans="1:16">
      <c r="A61" s="801">
        <v>44</v>
      </c>
      <c r="B61" s="760"/>
      <c r="C61" s="656"/>
      <c r="D61" s="656"/>
      <c r="E61" s="656"/>
      <c r="F61" s="656"/>
      <c r="G61" s="819"/>
      <c r="H61" s="819"/>
      <c r="J61" s="857"/>
      <c r="K61" s="857"/>
      <c r="L61" s="819"/>
      <c r="M61" s="819"/>
      <c r="N61" s="656"/>
      <c r="O61" s="656"/>
      <c r="P61" s="801">
        <v>44</v>
      </c>
    </row>
    <row r="62" spans="1:16">
      <c r="A62" s="801">
        <v>45</v>
      </c>
      <c r="B62" s="760"/>
      <c r="C62" s="656"/>
      <c r="D62" s="656"/>
      <c r="E62" s="656"/>
      <c r="F62" s="656"/>
      <c r="G62" s="819"/>
      <c r="H62" s="819"/>
      <c r="J62" s="857"/>
      <c r="K62" s="857"/>
      <c r="L62" s="819"/>
      <c r="M62" s="819"/>
      <c r="N62" s="656"/>
      <c r="O62" s="656"/>
      <c r="P62" s="801">
        <v>45</v>
      </c>
    </row>
    <row r="63" spans="1:16" ht="15.75" thickBot="1">
      <c r="A63" s="820">
        <v>46</v>
      </c>
      <c r="B63" s="772"/>
      <c r="C63" s="813"/>
      <c r="D63" s="773"/>
      <c r="E63" s="773"/>
      <c r="F63" s="773"/>
      <c r="G63" s="864"/>
      <c r="H63" s="864"/>
      <c r="J63" s="865"/>
      <c r="K63" s="865"/>
      <c r="L63" s="973"/>
      <c r="M63" s="864"/>
      <c r="N63" s="773"/>
      <c r="O63" s="773"/>
      <c r="P63" s="820">
        <v>46</v>
      </c>
    </row>
    <row r="64" spans="1:16">
      <c r="C64" s="661"/>
      <c r="L64" s="661"/>
    </row>
    <row r="65" spans="1:16">
      <c r="A65" s="13" t="s">
        <v>4501</v>
      </c>
      <c r="J65" s="13" t="s">
        <v>4501</v>
      </c>
      <c r="P65" s="755" t="s">
        <v>2889</v>
      </c>
    </row>
    <row r="66" spans="1:16">
      <c r="A66" s="709" t="s">
        <v>2890</v>
      </c>
      <c r="B66" s="709"/>
      <c r="C66" s="709"/>
      <c r="D66" s="709"/>
      <c r="E66" s="709"/>
      <c r="F66" s="709"/>
      <c r="G66" s="709"/>
      <c r="H66" s="709"/>
      <c r="J66" s="709" t="s">
        <v>2891</v>
      </c>
      <c r="K66" s="709"/>
      <c r="L66" s="709"/>
      <c r="M66" s="709"/>
      <c r="N66" s="709"/>
      <c r="O66" s="709"/>
      <c r="P66" s="709"/>
    </row>
    <row r="68" spans="1:16" ht="15.75">
      <c r="A68" s="70" t="s">
        <v>401</v>
      </c>
      <c r="B68" s="709"/>
      <c r="C68" s="709"/>
      <c r="D68" s="709"/>
      <c r="E68" s="709"/>
      <c r="F68" s="709"/>
      <c r="G68" s="709"/>
      <c r="H68" s="709"/>
    </row>
    <row r="70" spans="1:16" ht="16.5" thickBot="1">
      <c r="A70" s="765" t="str">
        <f>'Data Sheet'!$C$25</f>
        <v xml:space="preserve">Niagara Mohawk Power Corporation </v>
      </c>
      <c r="D70" s="676"/>
      <c r="E70" s="676"/>
      <c r="F70" s="661"/>
      <c r="G70" s="821" t="str">
        <f>'Data Sheet'!$C$40</f>
        <v>April 30, 2025</v>
      </c>
      <c r="H70" t="str">
        <f>'Data Sheet'!$C$38</f>
        <v>December 31, 2024</v>
      </c>
      <c r="J70" s="765" t="str">
        <f>'Data Sheet'!$C$25</f>
        <v xml:space="preserve">Niagara Mohawk Power Corporation </v>
      </c>
      <c r="L70" s="676"/>
      <c r="M70" s="676"/>
      <c r="N70" s="821" t="str">
        <f>'Data Sheet'!$C$40</f>
        <v>April 30, 2025</v>
      </c>
      <c r="O70" t="str">
        <f>'Data Sheet'!$C$38</f>
        <v>December 31, 2024</v>
      </c>
      <c r="P70" s="709"/>
    </row>
    <row r="71" spans="1:16">
      <c r="A71" s="710"/>
      <c r="B71" s="711"/>
      <c r="C71" s="711"/>
      <c r="D71" s="711"/>
      <c r="E71" s="711"/>
      <c r="F71" s="711"/>
      <c r="G71" s="711"/>
      <c r="H71" s="757"/>
      <c r="J71" s="710"/>
      <c r="K71" s="711"/>
      <c r="L71" s="711"/>
      <c r="M71" s="711"/>
      <c r="N71" s="711"/>
      <c r="O71" s="711"/>
      <c r="P71" s="782"/>
    </row>
    <row r="72" spans="1:16" ht="15.75">
      <c r="A72" s="68" t="s">
        <v>3259</v>
      </c>
      <c r="B72" s="70"/>
      <c r="C72" s="70"/>
      <c r="D72" s="709"/>
      <c r="E72" s="709"/>
      <c r="F72" s="709"/>
      <c r="G72" s="709"/>
      <c r="H72" s="759"/>
      <c r="J72" s="68" t="s">
        <v>3260</v>
      </c>
      <c r="K72" s="70"/>
      <c r="L72" s="70"/>
      <c r="M72" s="709"/>
      <c r="N72" s="709"/>
      <c r="O72" s="709"/>
      <c r="P72" s="759"/>
    </row>
    <row r="73" spans="1:16" ht="16.5" thickBot="1">
      <c r="A73" s="457"/>
      <c r="B73" s="458"/>
      <c r="C73" s="458"/>
      <c r="D73" s="803"/>
      <c r="E73" s="803"/>
      <c r="F73" s="803"/>
      <c r="G73" s="803"/>
      <c r="H73" s="773"/>
      <c r="J73" s="457"/>
      <c r="K73" s="458"/>
      <c r="L73" s="458"/>
      <c r="M73" s="803"/>
      <c r="N73" s="803"/>
      <c r="O73" s="803"/>
      <c r="P73" s="773"/>
    </row>
    <row r="74" spans="1:16">
      <c r="A74" s="760" t="s">
        <v>3261</v>
      </c>
      <c r="E74" t="s">
        <v>3262</v>
      </c>
      <c r="H74" s="656"/>
      <c r="J74" s="760" t="s">
        <v>3263</v>
      </c>
      <c r="M74" t="s">
        <v>3264</v>
      </c>
      <c r="P74" s="656"/>
    </row>
    <row r="75" spans="1:16">
      <c r="A75" s="760" t="s">
        <v>3265</v>
      </c>
      <c r="E75" t="s">
        <v>3266</v>
      </c>
      <c r="H75" s="656"/>
      <c r="J75" s="760" t="s">
        <v>3267</v>
      </c>
      <c r="M75" t="s">
        <v>3268</v>
      </c>
      <c r="P75" s="656"/>
    </row>
    <row r="76" spans="1:16">
      <c r="A76" s="760" t="s">
        <v>3269</v>
      </c>
      <c r="E76" t="s">
        <v>3270</v>
      </c>
      <c r="H76" s="656"/>
      <c r="J76" s="760" t="s">
        <v>3271</v>
      </c>
      <c r="M76" t="s">
        <v>3272</v>
      </c>
      <c r="P76" s="656"/>
    </row>
    <row r="77" spans="1:16">
      <c r="A77" s="760" t="s">
        <v>3273</v>
      </c>
      <c r="E77" t="s">
        <v>3274</v>
      </c>
      <c r="H77" s="656"/>
      <c r="J77" s="760" t="s">
        <v>3275</v>
      </c>
      <c r="M77" t="s">
        <v>3276</v>
      </c>
      <c r="P77" s="656"/>
    </row>
    <row r="78" spans="1:16">
      <c r="A78" s="760"/>
      <c r="H78" s="656"/>
      <c r="J78" s="760" t="s">
        <v>3277</v>
      </c>
      <c r="M78" t="s">
        <v>3278</v>
      </c>
      <c r="P78" s="656"/>
    </row>
    <row r="79" spans="1:16" ht="15.75" thickBot="1">
      <c r="A79" s="760"/>
      <c r="H79" s="656"/>
      <c r="J79" s="760"/>
      <c r="P79" s="656"/>
    </row>
    <row r="80" spans="1:16" ht="15.75" thickBot="1">
      <c r="A80" s="809"/>
      <c r="B80" s="808"/>
      <c r="C80" s="782"/>
      <c r="D80" s="782"/>
      <c r="E80" s="807" t="s">
        <v>3279</v>
      </c>
      <c r="F80" s="807" t="s">
        <v>3280</v>
      </c>
      <c r="G80" s="782" t="s">
        <v>3280</v>
      </c>
      <c r="H80" s="757"/>
      <c r="J80" s="938" t="s">
        <v>4063</v>
      </c>
      <c r="K80" s="807"/>
      <c r="L80" s="805" t="s">
        <v>2784</v>
      </c>
      <c r="M80" s="804"/>
      <c r="N80" s="807"/>
      <c r="O80" s="807"/>
      <c r="P80" s="757"/>
    </row>
    <row r="81" spans="1:16">
      <c r="A81" s="810"/>
      <c r="B81" s="800"/>
      <c r="C81" s="717"/>
      <c r="D81" s="717" t="s">
        <v>2258</v>
      </c>
      <c r="E81" s="717" t="s">
        <v>3282</v>
      </c>
      <c r="F81" s="717" t="s">
        <v>3283</v>
      </c>
      <c r="G81" s="717" t="s">
        <v>3284</v>
      </c>
      <c r="H81" s="717"/>
      <c r="J81" s="320" t="s">
        <v>4064</v>
      </c>
      <c r="K81" s="810"/>
      <c r="L81" s="717"/>
      <c r="M81" s="717"/>
      <c r="N81" s="717" t="s">
        <v>3285</v>
      </c>
      <c r="O81" s="717" t="s">
        <v>3286</v>
      </c>
      <c r="P81" s="717"/>
    </row>
    <row r="82" spans="1:16">
      <c r="A82" s="810" t="s">
        <v>1686</v>
      </c>
      <c r="B82" s="758" t="s">
        <v>3287</v>
      </c>
      <c r="C82" s="759"/>
      <c r="D82" s="717" t="s">
        <v>3288</v>
      </c>
      <c r="E82" s="717" t="s">
        <v>3289</v>
      </c>
      <c r="F82" s="717" t="s">
        <v>1918</v>
      </c>
      <c r="G82" s="717" t="s">
        <v>2875</v>
      </c>
      <c r="H82" s="717" t="s">
        <v>2876</v>
      </c>
      <c r="J82" s="320" t="s">
        <v>4467</v>
      </c>
      <c r="K82" s="810" t="s">
        <v>3532</v>
      </c>
      <c r="L82" s="717"/>
      <c r="M82" s="717"/>
      <c r="N82" s="717" t="s">
        <v>503</v>
      </c>
      <c r="O82" s="717" t="s">
        <v>2877</v>
      </c>
      <c r="P82" s="810" t="s">
        <v>1686</v>
      </c>
    </row>
    <row r="83" spans="1:16">
      <c r="A83" s="810" t="s">
        <v>1689</v>
      </c>
      <c r="B83" s="758"/>
      <c r="C83" s="759"/>
      <c r="D83" s="717" t="s">
        <v>2878</v>
      </c>
      <c r="E83" s="717" t="s">
        <v>2879</v>
      </c>
      <c r="F83" s="717" t="s">
        <v>2880</v>
      </c>
      <c r="G83" s="717" t="s">
        <v>3281</v>
      </c>
      <c r="H83" s="717"/>
      <c r="J83" s="810" t="s">
        <v>2881</v>
      </c>
      <c r="K83" s="810" t="s">
        <v>2882</v>
      </c>
      <c r="L83" s="717" t="s">
        <v>2429</v>
      </c>
      <c r="M83" s="717" t="s">
        <v>3524</v>
      </c>
      <c r="N83" s="717" t="s">
        <v>2429</v>
      </c>
      <c r="O83" s="717" t="s">
        <v>2883</v>
      </c>
      <c r="P83" s="810" t="s">
        <v>1689</v>
      </c>
    </row>
    <row r="84" spans="1:16">
      <c r="A84" s="810"/>
      <c r="B84" s="758"/>
      <c r="C84" s="759"/>
      <c r="D84" s="717"/>
      <c r="E84" s="717" t="s">
        <v>2884</v>
      </c>
      <c r="F84" s="717" t="s">
        <v>2885</v>
      </c>
      <c r="G84" s="717" t="s">
        <v>2886</v>
      </c>
      <c r="H84" s="717"/>
      <c r="J84" s="810" t="s">
        <v>2887</v>
      </c>
      <c r="K84" s="810"/>
      <c r="L84" s="717"/>
      <c r="M84" s="717"/>
      <c r="N84" s="717"/>
      <c r="O84" s="717" t="s">
        <v>2888</v>
      </c>
      <c r="P84" s="810"/>
    </row>
    <row r="85" spans="1:16" ht="15.75" thickBot="1">
      <c r="A85" s="812"/>
      <c r="B85" s="803" t="s">
        <v>2935</v>
      </c>
      <c r="C85" s="814"/>
      <c r="D85" s="813" t="s">
        <v>2936</v>
      </c>
      <c r="E85" s="813" t="s">
        <v>2937</v>
      </c>
      <c r="F85" s="813" t="s">
        <v>2938</v>
      </c>
      <c r="G85" s="813" t="s">
        <v>2268</v>
      </c>
      <c r="H85" s="813" t="s">
        <v>2269</v>
      </c>
      <c r="J85" s="812" t="s">
        <v>2270</v>
      </c>
      <c r="K85" s="813" t="s">
        <v>2271</v>
      </c>
      <c r="L85" s="813" t="s">
        <v>2272</v>
      </c>
      <c r="M85" s="813" t="s">
        <v>2273</v>
      </c>
      <c r="N85" s="813" t="s">
        <v>2274</v>
      </c>
      <c r="O85" s="813" t="s">
        <v>2275</v>
      </c>
      <c r="P85" s="812"/>
    </row>
    <row r="86" spans="1:16">
      <c r="A86" s="801">
        <v>1</v>
      </c>
      <c r="B86" s="817"/>
      <c r="C86" s="656"/>
      <c r="D86" s="656"/>
      <c r="E86" s="656"/>
      <c r="F86" s="656"/>
      <c r="G86" s="819"/>
      <c r="H86" s="819"/>
      <c r="J86" s="857"/>
      <c r="K86" s="972"/>
      <c r="L86" s="819"/>
      <c r="M86" s="819"/>
      <c r="N86" s="656"/>
      <c r="O86" s="656"/>
      <c r="P86" s="801">
        <v>1</v>
      </c>
    </row>
    <row r="87" spans="1:16">
      <c r="A87" s="801">
        <v>2</v>
      </c>
      <c r="B87" s="817"/>
      <c r="C87" s="656"/>
      <c r="D87" s="656"/>
      <c r="E87" s="656"/>
      <c r="F87" s="656"/>
      <c r="G87" s="819"/>
      <c r="H87" s="819"/>
      <c r="J87" s="857"/>
      <c r="K87" s="972"/>
      <c r="L87" s="819"/>
      <c r="M87" s="819"/>
      <c r="N87" s="656"/>
      <c r="O87" s="656"/>
      <c r="P87" s="801">
        <v>2</v>
      </c>
    </row>
    <row r="88" spans="1:16">
      <c r="A88" s="801">
        <v>3</v>
      </c>
      <c r="B88" s="817"/>
      <c r="C88" s="656"/>
      <c r="D88" s="656"/>
      <c r="E88" s="656"/>
      <c r="F88" s="656"/>
      <c r="G88" s="819"/>
      <c r="H88" s="819"/>
      <c r="J88" s="857"/>
      <c r="K88" s="972"/>
      <c r="L88" s="819"/>
      <c r="M88" s="819"/>
      <c r="N88" s="656"/>
      <c r="O88" s="656"/>
      <c r="P88" s="801">
        <v>3</v>
      </c>
    </row>
    <row r="89" spans="1:16">
      <c r="A89" s="801">
        <v>4</v>
      </c>
      <c r="B89" s="817"/>
      <c r="C89" s="656"/>
      <c r="D89" s="656"/>
      <c r="E89" s="656"/>
      <c r="F89" s="656"/>
      <c r="G89" s="819"/>
      <c r="H89" s="819"/>
      <c r="J89" s="857"/>
      <c r="K89" s="972"/>
      <c r="L89" s="819"/>
      <c r="M89" s="819"/>
      <c r="N89" s="656"/>
      <c r="O89" s="656"/>
      <c r="P89" s="801">
        <v>4</v>
      </c>
    </row>
    <row r="90" spans="1:16">
      <c r="A90" s="801">
        <v>5</v>
      </c>
      <c r="B90" s="817"/>
      <c r="C90" s="656"/>
      <c r="D90" s="656"/>
      <c r="E90" s="656"/>
      <c r="F90" s="656"/>
      <c r="G90" s="819"/>
      <c r="H90" s="819"/>
      <c r="J90" s="857"/>
      <c r="K90" s="972"/>
      <c r="L90" s="819"/>
      <c r="M90" s="819"/>
      <c r="N90" s="656"/>
      <c r="O90" s="656"/>
      <c r="P90" s="801">
        <v>5</v>
      </c>
    </row>
    <row r="91" spans="1:16">
      <c r="A91" s="801">
        <v>6</v>
      </c>
      <c r="B91" s="817"/>
      <c r="C91" s="656"/>
      <c r="D91" s="656"/>
      <c r="E91" s="656"/>
      <c r="F91" s="656"/>
      <c r="G91" s="819"/>
      <c r="H91" s="819"/>
      <c r="J91" s="857"/>
      <c r="K91" s="972"/>
      <c r="L91" s="819"/>
      <c r="M91" s="819"/>
      <c r="N91" s="656"/>
      <c r="O91" s="656"/>
      <c r="P91" s="801">
        <v>6</v>
      </c>
    </row>
    <row r="92" spans="1:16">
      <c r="A92" s="801">
        <v>7</v>
      </c>
      <c r="B92" s="817"/>
      <c r="C92" s="656"/>
      <c r="D92" s="656"/>
      <c r="E92" s="656"/>
      <c r="F92" s="656"/>
      <c r="G92" s="819"/>
      <c r="H92" s="819"/>
      <c r="J92" s="857"/>
      <c r="K92" s="972"/>
      <c r="L92" s="819"/>
      <c r="M92" s="819"/>
      <c r="N92" s="656"/>
      <c r="O92" s="656"/>
      <c r="P92" s="801">
        <v>7</v>
      </c>
    </row>
    <row r="93" spans="1:16">
      <c r="A93" s="801">
        <v>8</v>
      </c>
      <c r="B93" s="817"/>
      <c r="C93" s="656"/>
      <c r="D93" s="656"/>
      <c r="E93" s="656"/>
      <c r="F93" s="656"/>
      <c r="G93" s="819"/>
      <c r="H93" s="819"/>
      <c r="J93" s="857"/>
      <c r="K93" s="972"/>
      <c r="L93" s="819"/>
      <c r="M93" s="819"/>
      <c r="N93" s="656"/>
      <c r="O93" s="656"/>
      <c r="P93" s="801">
        <v>8</v>
      </c>
    </row>
    <row r="94" spans="1:16">
      <c r="A94" s="801">
        <v>9</v>
      </c>
      <c r="B94" s="817"/>
      <c r="C94" s="656"/>
      <c r="D94" s="656"/>
      <c r="E94" s="656"/>
      <c r="F94" s="656"/>
      <c r="G94" s="819"/>
      <c r="H94" s="819"/>
      <c r="J94" s="857"/>
      <c r="K94" s="972"/>
      <c r="L94" s="819"/>
      <c r="M94" s="819"/>
      <c r="N94" s="656"/>
      <c r="O94" s="656"/>
      <c r="P94" s="801">
        <v>9</v>
      </c>
    </row>
    <row r="95" spans="1:16">
      <c r="A95" s="801">
        <v>10</v>
      </c>
      <c r="B95" s="817"/>
      <c r="C95" s="656"/>
      <c r="D95" s="656"/>
      <c r="E95" s="656"/>
      <c r="F95" s="656"/>
      <c r="G95" s="819"/>
      <c r="H95" s="819"/>
      <c r="J95" s="857"/>
      <c r="K95" s="972"/>
      <c r="L95" s="819"/>
      <c r="M95" s="819"/>
      <c r="N95" s="656"/>
      <c r="O95" s="656"/>
      <c r="P95" s="801">
        <v>10</v>
      </c>
    </row>
    <row r="96" spans="1:16">
      <c r="A96" s="801">
        <v>11</v>
      </c>
      <c r="B96" s="817"/>
      <c r="C96" s="656"/>
      <c r="D96" s="656"/>
      <c r="E96" s="656"/>
      <c r="F96" s="656"/>
      <c r="G96" s="819"/>
      <c r="H96" s="819"/>
      <c r="J96" s="857"/>
      <c r="K96" s="972"/>
      <c r="L96" s="819"/>
      <c r="M96" s="819"/>
      <c r="N96" s="656"/>
      <c r="O96" s="656"/>
      <c r="P96" s="801">
        <v>11</v>
      </c>
    </row>
    <row r="97" spans="1:16">
      <c r="A97" s="801">
        <v>12</v>
      </c>
      <c r="B97" s="760"/>
      <c r="C97" s="656"/>
      <c r="D97" s="656"/>
      <c r="E97" s="656"/>
      <c r="F97" s="656"/>
      <c r="G97" s="819"/>
      <c r="H97" s="819"/>
      <c r="J97" s="857"/>
      <c r="K97" s="857"/>
      <c r="L97" s="819"/>
      <c r="M97" s="819"/>
      <c r="N97" s="656"/>
      <c r="O97" s="656"/>
      <c r="P97" s="801">
        <v>12</v>
      </c>
    </row>
    <row r="98" spans="1:16">
      <c r="A98" s="801">
        <v>13</v>
      </c>
      <c r="B98" s="760"/>
      <c r="C98" s="656"/>
      <c r="D98" s="656"/>
      <c r="E98" s="656"/>
      <c r="F98" s="656"/>
      <c r="G98" s="819"/>
      <c r="H98" s="819"/>
      <c r="J98" s="857"/>
      <c r="K98" s="857"/>
      <c r="L98" s="819"/>
      <c r="M98" s="819"/>
      <c r="N98" s="656"/>
      <c r="O98" s="656"/>
      <c r="P98" s="801">
        <v>13</v>
      </c>
    </row>
    <row r="99" spans="1:16">
      <c r="A99" s="801">
        <v>14</v>
      </c>
      <c r="B99" s="760"/>
      <c r="C99" s="656"/>
      <c r="D99" s="656"/>
      <c r="E99" s="656"/>
      <c r="F99" s="656"/>
      <c r="G99" s="819"/>
      <c r="H99" s="819"/>
      <c r="J99" s="857"/>
      <c r="K99" s="857"/>
      <c r="L99" s="819"/>
      <c r="M99" s="819"/>
      <c r="N99" s="656"/>
      <c r="O99" s="656"/>
      <c r="P99" s="801">
        <v>14</v>
      </c>
    </row>
    <row r="100" spans="1:16">
      <c r="A100" s="801">
        <v>15</v>
      </c>
      <c r="B100" s="760"/>
      <c r="C100" s="656"/>
      <c r="D100" s="656"/>
      <c r="E100" s="656"/>
      <c r="F100" s="656"/>
      <c r="G100" s="819"/>
      <c r="H100" s="819"/>
      <c r="J100" s="857"/>
      <c r="K100" s="857"/>
      <c r="L100" s="819"/>
      <c r="M100" s="819"/>
      <c r="N100" s="656"/>
      <c r="O100" s="656"/>
      <c r="P100" s="801">
        <v>15</v>
      </c>
    </row>
    <row r="101" spans="1:16">
      <c r="A101" s="801">
        <v>16</v>
      </c>
      <c r="B101" s="760"/>
      <c r="C101" s="656"/>
      <c r="D101" s="656"/>
      <c r="E101" s="656"/>
      <c r="F101" s="656"/>
      <c r="G101" s="819"/>
      <c r="H101" s="819"/>
      <c r="J101" s="857"/>
      <c r="K101" s="857"/>
      <c r="L101" s="819"/>
      <c r="M101" s="819"/>
      <c r="N101" s="656"/>
      <c r="O101" s="656"/>
      <c r="P101" s="801">
        <v>16</v>
      </c>
    </row>
    <row r="102" spans="1:16">
      <c r="A102" s="801">
        <v>17</v>
      </c>
      <c r="B102" s="760"/>
      <c r="C102" s="656"/>
      <c r="D102" s="656"/>
      <c r="E102" s="656"/>
      <c r="F102" s="656"/>
      <c r="G102" s="819"/>
      <c r="H102" s="819"/>
      <c r="J102" s="857"/>
      <c r="K102" s="857"/>
      <c r="L102" s="819"/>
      <c r="M102" s="819"/>
      <c r="N102" s="656"/>
      <c r="O102" s="656"/>
      <c r="P102" s="801">
        <v>17</v>
      </c>
    </row>
    <row r="103" spans="1:16">
      <c r="A103" s="801">
        <v>18</v>
      </c>
      <c r="B103" s="760"/>
      <c r="C103" s="656"/>
      <c r="D103" s="656"/>
      <c r="E103" s="656"/>
      <c r="F103" s="656"/>
      <c r="G103" s="819"/>
      <c r="H103" s="819"/>
      <c r="J103" s="857"/>
      <c r="K103" s="857"/>
      <c r="L103" s="819"/>
      <c r="M103" s="819"/>
      <c r="N103" s="656"/>
      <c r="O103" s="656"/>
      <c r="P103" s="801">
        <v>18</v>
      </c>
    </row>
    <row r="104" spans="1:16">
      <c r="A104" s="801">
        <v>19</v>
      </c>
      <c r="B104" s="760"/>
      <c r="C104" s="656"/>
      <c r="D104" s="656"/>
      <c r="E104" s="656"/>
      <c r="F104" s="656"/>
      <c r="G104" s="819"/>
      <c r="H104" s="819"/>
      <c r="J104" s="857"/>
      <c r="K104" s="857"/>
      <c r="L104" s="819"/>
      <c r="M104" s="819"/>
      <c r="N104" s="656"/>
      <c r="O104" s="656"/>
      <c r="P104" s="801">
        <v>19</v>
      </c>
    </row>
    <row r="105" spans="1:16">
      <c r="A105" s="801">
        <v>20</v>
      </c>
      <c r="B105" s="760"/>
      <c r="C105" s="656"/>
      <c r="D105" s="656"/>
      <c r="E105" s="656"/>
      <c r="F105" s="656"/>
      <c r="G105" s="819"/>
      <c r="H105" s="819"/>
      <c r="J105" s="857"/>
      <c r="K105" s="857"/>
      <c r="L105" s="819"/>
      <c r="M105" s="819"/>
      <c r="N105" s="656"/>
      <c r="O105" s="656"/>
      <c r="P105" s="801">
        <v>20</v>
      </c>
    </row>
    <row r="106" spans="1:16">
      <c r="A106" s="801">
        <v>21</v>
      </c>
      <c r="B106" s="760"/>
      <c r="C106" s="656"/>
      <c r="D106" s="656"/>
      <c r="E106" s="656"/>
      <c r="F106" s="656"/>
      <c r="G106" s="819"/>
      <c r="H106" s="819"/>
      <c r="J106" s="857"/>
      <c r="K106" s="857"/>
      <c r="L106" s="819"/>
      <c r="M106" s="819"/>
      <c r="N106" s="656"/>
      <c r="O106" s="656"/>
      <c r="P106" s="801">
        <v>21</v>
      </c>
    </row>
    <row r="107" spans="1:16">
      <c r="A107" s="801">
        <v>22</v>
      </c>
      <c r="B107" s="760"/>
      <c r="C107" s="656"/>
      <c r="D107" s="656"/>
      <c r="E107" s="656"/>
      <c r="F107" s="656"/>
      <c r="G107" s="819"/>
      <c r="H107" s="819"/>
      <c r="J107" s="857"/>
      <c r="K107" s="857"/>
      <c r="L107" s="819"/>
      <c r="M107" s="819"/>
      <c r="N107" s="656"/>
      <c r="O107" s="656"/>
      <c r="P107" s="801">
        <v>22</v>
      </c>
    </row>
    <row r="108" spans="1:16">
      <c r="A108" s="801">
        <v>23</v>
      </c>
      <c r="B108" s="760"/>
      <c r="C108" s="656"/>
      <c r="D108" s="656"/>
      <c r="E108" s="656"/>
      <c r="F108" s="656"/>
      <c r="G108" s="819"/>
      <c r="H108" s="819"/>
      <c r="J108" s="857"/>
      <c r="K108" s="857"/>
      <c r="L108" s="819"/>
      <c r="M108" s="819"/>
      <c r="N108" s="656"/>
      <c r="O108" s="656"/>
      <c r="P108" s="801">
        <v>23</v>
      </c>
    </row>
    <row r="109" spans="1:16">
      <c r="A109" s="801">
        <v>24</v>
      </c>
      <c r="B109" s="760"/>
      <c r="C109" s="656"/>
      <c r="D109" s="656"/>
      <c r="E109" s="656"/>
      <c r="F109" s="656"/>
      <c r="G109" s="819"/>
      <c r="H109" s="819"/>
      <c r="J109" s="857"/>
      <c r="K109" s="857"/>
      <c r="L109" s="819"/>
      <c r="M109" s="819"/>
      <c r="N109" s="656"/>
      <c r="O109" s="656"/>
      <c r="P109" s="801">
        <v>24</v>
      </c>
    </row>
    <row r="110" spans="1:16">
      <c r="A110" s="801">
        <v>25</v>
      </c>
      <c r="B110" s="760"/>
      <c r="C110" s="656"/>
      <c r="D110" s="656"/>
      <c r="E110" s="656"/>
      <c r="F110" s="656"/>
      <c r="G110" s="819"/>
      <c r="H110" s="819"/>
      <c r="J110" s="857"/>
      <c r="K110" s="857"/>
      <c r="L110" s="819"/>
      <c r="M110" s="819"/>
      <c r="N110" s="656"/>
      <c r="O110" s="656"/>
      <c r="P110" s="801">
        <v>25</v>
      </c>
    </row>
    <row r="111" spans="1:16">
      <c r="A111" s="801">
        <v>26</v>
      </c>
      <c r="B111" s="760"/>
      <c r="C111" s="656"/>
      <c r="D111" s="656"/>
      <c r="E111" s="656"/>
      <c r="F111" s="656"/>
      <c r="G111" s="819"/>
      <c r="H111" s="819"/>
      <c r="J111" s="857"/>
      <c r="K111" s="857"/>
      <c r="L111" s="819"/>
      <c r="M111" s="819"/>
      <c r="N111" s="656"/>
      <c r="O111" s="656"/>
      <c r="P111" s="801">
        <v>26</v>
      </c>
    </row>
    <row r="112" spans="1:16">
      <c r="A112" s="801">
        <v>27</v>
      </c>
      <c r="B112" s="760"/>
      <c r="C112" s="656"/>
      <c r="D112" s="656"/>
      <c r="E112" s="656"/>
      <c r="F112" s="656"/>
      <c r="G112" s="819"/>
      <c r="H112" s="819"/>
      <c r="J112" s="857"/>
      <c r="K112" s="857"/>
      <c r="L112" s="819"/>
      <c r="M112" s="819"/>
      <c r="N112" s="656"/>
      <c r="O112" s="656"/>
      <c r="P112" s="801">
        <v>27</v>
      </c>
    </row>
    <row r="113" spans="1:16">
      <c r="A113" s="801">
        <v>28</v>
      </c>
      <c r="B113" s="760"/>
      <c r="C113" s="656"/>
      <c r="D113" s="656"/>
      <c r="E113" s="656"/>
      <c r="F113" s="656"/>
      <c r="G113" s="819"/>
      <c r="H113" s="819"/>
      <c r="J113" s="857"/>
      <c r="K113" s="857"/>
      <c r="L113" s="819"/>
      <c r="M113" s="819"/>
      <c r="N113" s="656"/>
      <c r="O113" s="656"/>
      <c r="P113" s="801">
        <v>28</v>
      </c>
    </row>
    <row r="114" spans="1:16">
      <c r="A114" s="801">
        <v>29</v>
      </c>
      <c r="B114" s="760"/>
      <c r="C114" s="656"/>
      <c r="D114" s="656"/>
      <c r="E114" s="656"/>
      <c r="F114" s="656"/>
      <c r="G114" s="819"/>
      <c r="H114" s="819"/>
      <c r="J114" s="857"/>
      <c r="K114" s="857"/>
      <c r="L114" s="819"/>
      <c r="M114" s="819"/>
      <c r="N114" s="656"/>
      <c r="O114" s="656"/>
      <c r="P114" s="801">
        <v>29</v>
      </c>
    </row>
    <row r="115" spans="1:16">
      <c r="A115" s="801">
        <v>30</v>
      </c>
      <c r="B115" s="760"/>
      <c r="C115" s="656"/>
      <c r="D115" s="656"/>
      <c r="E115" s="656"/>
      <c r="F115" s="656"/>
      <c r="G115" s="819"/>
      <c r="H115" s="819"/>
      <c r="J115" s="857"/>
      <c r="K115" s="857"/>
      <c r="L115" s="819"/>
      <c r="M115" s="819"/>
      <c r="N115" s="656"/>
      <c r="O115" s="656"/>
      <c r="P115" s="801">
        <v>30</v>
      </c>
    </row>
    <row r="116" spans="1:16">
      <c r="A116" s="801">
        <v>31</v>
      </c>
      <c r="B116" s="760"/>
      <c r="C116" s="656"/>
      <c r="D116" s="656"/>
      <c r="E116" s="656"/>
      <c r="F116" s="656"/>
      <c r="G116" s="819"/>
      <c r="H116" s="819"/>
      <c r="J116" s="857"/>
      <c r="K116" s="857"/>
      <c r="L116" s="819"/>
      <c r="M116" s="819"/>
      <c r="N116" s="656"/>
      <c r="O116" s="656"/>
      <c r="P116" s="801">
        <v>31</v>
      </c>
    </row>
    <row r="117" spans="1:16">
      <c r="A117" s="801">
        <v>32</v>
      </c>
      <c r="B117" s="760"/>
      <c r="C117" s="656"/>
      <c r="D117" s="656"/>
      <c r="E117" s="656"/>
      <c r="F117" s="656"/>
      <c r="G117" s="819"/>
      <c r="H117" s="819"/>
      <c r="J117" s="857"/>
      <c r="K117" s="857"/>
      <c r="L117" s="819"/>
      <c r="M117" s="819"/>
      <c r="N117" s="656"/>
      <c r="O117" s="656"/>
      <c r="P117" s="801">
        <v>32</v>
      </c>
    </row>
    <row r="118" spans="1:16">
      <c r="A118" s="801">
        <v>33</v>
      </c>
      <c r="B118" s="760"/>
      <c r="C118" s="656"/>
      <c r="D118" s="656"/>
      <c r="E118" s="656"/>
      <c r="F118" s="656"/>
      <c r="G118" s="819"/>
      <c r="H118" s="819"/>
      <c r="J118" s="857"/>
      <c r="K118" s="857"/>
      <c r="L118" s="819"/>
      <c r="M118" s="819"/>
      <c r="N118" s="656"/>
      <c r="O118" s="656"/>
      <c r="P118" s="801">
        <v>33</v>
      </c>
    </row>
    <row r="119" spans="1:16">
      <c r="A119" s="801">
        <v>34</v>
      </c>
      <c r="B119" s="760"/>
      <c r="C119" s="656"/>
      <c r="D119" s="656"/>
      <c r="E119" s="656"/>
      <c r="F119" s="656"/>
      <c r="G119" s="819"/>
      <c r="H119" s="819"/>
      <c r="J119" s="857"/>
      <c r="K119" s="857"/>
      <c r="L119" s="819"/>
      <c r="M119" s="819"/>
      <c r="N119" s="656"/>
      <c r="O119" s="656"/>
      <c r="P119" s="801">
        <v>34</v>
      </c>
    </row>
    <row r="120" spans="1:16">
      <c r="A120" s="801">
        <v>35</v>
      </c>
      <c r="B120" s="760"/>
      <c r="C120" s="656"/>
      <c r="D120" s="656"/>
      <c r="E120" s="656"/>
      <c r="F120" s="656"/>
      <c r="G120" s="819"/>
      <c r="H120" s="819"/>
      <c r="J120" s="857"/>
      <c r="K120" s="857"/>
      <c r="L120" s="819"/>
      <c r="M120" s="819"/>
      <c r="N120" s="656"/>
      <c r="O120" s="656"/>
      <c r="P120" s="801">
        <v>35</v>
      </c>
    </row>
    <row r="121" spans="1:16">
      <c r="A121" s="801">
        <v>36</v>
      </c>
      <c r="B121" s="760"/>
      <c r="C121" s="656"/>
      <c r="D121" s="656"/>
      <c r="E121" s="656"/>
      <c r="F121" s="656"/>
      <c r="G121" s="819"/>
      <c r="H121" s="819"/>
      <c r="J121" s="857"/>
      <c r="K121" s="857"/>
      <c r="L121" s="819"/>
      <c r="M121" s="819"/>
      <c r="N121" s="656"/>
      <c r="O121" s="656"/>
      <c r="P121" s="801">
        <v>36</v>
      </c>
    </row>
    <row r="122" spans="1:16">
      <c r="A122" s="801">
        <v>37</v>
      </c>
      <c r="B122" s="760"/>
      <c r="C122" s="656"/>
      <c r="D122" s="656"/>
      <c r="E122" s="656"/>
      <c r="F122" s="656"/>
      <c r="G122" s="819"/>
      <c r="H122" s="819"/>
      <c r="J122" s="857"/>
      <c r="K122" s="857"/>
      <c r="L122" s="819"/>
      <c r="M122" s="819"/>
      <c r="N122" s="656"/>
      <c r="O122" s="656"/>
      <c r="P122" s="801">
        <v>37</v>
      </c>
    </row>
    <row r="123" spans="1:16">
      <c r="A123" s="801">
        <v>38</v>
      </c>
      <c r="B123" s="760"/>
      <c r="C123" s="656"/>
      <c r="D123" s="656"/>
      <c r="E123" s="656"/>
      <c r="F123" s="656"/>
      <c r="G123" s="819"/>
      <c r="H123" s="819"/>
      <c r="J123" s="857"/>
      <c r="K123" s="857"/>
      <c r="L123" s="819"/>
      <c r="M123" s="819"/>
      <c r="N123" s="656"/>
      <c r="O123" s="656"/>
      <c r="P123" s="801">
        <v>38</v>
      </c>
    </row>
    <row r="124" spans="1:16">
      <c r="A124" s="801">
        <v>39</v>
      </c>
      <c r="B124" s="760"/>
      <c r="C124" s="656"/>
      <c r="D124" s="656"/>
      <c r="E124" s="656"/>
      <c r="F124" s="656"/>
      <c r="G124" s="819"/>
      <c r="H124" s="819"/>
      <c r="J124" s="857"/>
      <c r="K124" s="857"/>
      <c r="L124" s="819"/>
      <c r="M124" s="819"/>
      <c r="N124" s="656"/>
      <c r="O124" s="656"/>
      <c r="P124" s="801">
        <v>39</v>
      </c>
    </row>
    <row r="125" spans="1:16">
      <c r="A125" s="801">
        <v>40</v>
      </c>
      <c r="B125" s="760"/>
      <c r="C125" s="656"/>
      <c r="D125" s="656"/>
      <c r="E125" s="656"/>
      <c r="F125" s="656"/>
      <c r="G125" s="819"/>
      <c r="H125" s="819"/>
      <c r="J125" s="857"/>
      <c r="K125" s="857"/>
      <c r="L125" s="819"/>
      <c r="M125" s="819"/>
      <c r="N125" s="656"/>
      <c r="O125" s="656"/>
      <c r="P125" s="801">
        <v>40</v>
      </c>
    </row>
    <row r="126" spans="1:16">
      <c r="A126" s="801">
        <v>41</v>
      </c>
      <c r="B126" s="760"/>
      <c r="C126" s="656"/>
      <c r="D126" s="656"/>
      <c r="E126" s="656"/>
      <c r="F126" s="656"/>
      <c r="G126" s="819"/>
      <c r="H126" s="819"/>
      <c r="J126" s="857"/>
      <c r="K126" s="857"/>
      <c r="L126" s="819"/>
      <c r="M126" s="819"/>
      <c r="N126" s="656"/>
      <c r="O126" s="656"/>
      <c r="P126" s="801">
        <v>41</v>
      </c>
    </row>
    <row r="127" spans="1:16">
      <c r="A127" s="801">
        <v>42</v>
      </c>
      <c r="B127" s="760"/>
      <c r="C127" s="656"/>
      <c r="D127" s="656"/>
      <c r="E127" s="656"/>
      <c r="F127" s="656"/>
      <c r="G127" s="819"/>
      <c r="H127" s="819"/>
      <c r="J127" s="857"/>
      <c r="K127" s="857"/>
      <c r="L127" s="819"/>
      <c r="M127" s="819"/>
      <c r="N127" s="656"/>
      <c r="O127" s="656"/>
      <c r="P127" s="801">
        <v>42</v>
      </c>
    </row>
    <row r="128" spans="1:16">
      <c r="A128" s="801">
        <v>43</v>
      </c>
      <c r="B128" s="760"/>
      <c r="C128" s="656"/>
      <c r="D128" s="656"/>
      <c r="E128" s="656"/>
      <c r="F128" s="656"/>
      <c r="G128" s="819"/>
      <c r="H128" s="819"/>
      <c r="J128" s="857"/>
      <c r="K128" s="857"/>
      <c r="L128" s="819"/>
      <c r="M128" s="819"/>
      <c r="N128" s="656"/>
      <c r="O128" s="656"/>
      <c r="P128" s="801">
        <v>43</v>
      </c>
    </row>
    <row r="129" spans="1:16">
      <c r="A129" s="801">
        <v>44</v>
      </c>
      <c r="B129" s="760"/>
      <c r="C129" s="656"/>
      <c r="D129" s="656"/>
      <c r="E129" s="656"/>
      <c r="F129" s="656"/>
      <c r="G129" s="819"/>
      <c r="H129" s="819"/>
      <c r="J129" s="857"/>
      <c r="K129" s="857"/>
      <c r="L129" s="819"/>
      <c r="M129" s="819"/>
      <c r="N129" s="656"/>
      <c r="O129" s="656"/>
      <c r="P129" s="801">
        <v>44</v>
      </c>
    </row>
    <row r="130" spans="1:16">
      <c r="A130" s="801">
        <v>45</v>
      </c>
      <c r="B130" s="760"/>
      <c r="C130" s="656"/>
      <c r="D130" s="656"/>
      <c r="E130" s="656"/>
      <c r="F130" s="656"/>
      <c r="G130" s="819"/>
      <c r="H130" s="819"/>
      <c r="J130" s="857"/>
      <c r="K130" s="857"/>
      <c r="L130" s="819"/>
      <c r="M130" s="819"/>
      <c r="N130" s="656"/>
      <c r="O130" s="656"/>
      <c r="P130" s="801">
        <v>45</v>
      </c>
    </row>
    <row r="131" spans="1:16" ht="15.75" thickBot="1">
      <c r="A131" s="820">
        <v>46</v>
      </c>
      <c r="B131" s="772"/>
      <c r="C131" s="813"/>
      <c r="D131" s="773"/>
      <c r="E131" s="773"/>
      <c r="F131" s="773"/>
      <c r="G131" s="864"/>
      <c r="H131" s="864"/>
      <c r="J131" s="865"/>
      <c r="K131" s="865"/>
      <c r="L131" s="973"/>
      <c r="M131" s="864"/>
      <c r="N131" s="773"/>
      <c r="O131" s="773"/>
      <c r="P131" s="820">
        <v>46</v>
      </c>
    </row>
    <row r="132" spans="1:16">
      <c r="C132" s="661"/>
      <c r="L132" s="661"/>
    </row>
    <row r="133" spans="1:16">
      <c r="A133" s="13" t="s">
        <v>4501</v>
      </c>
      <c r="J133" s="13" t="s">
        <v>4501</v>
      </c>
      <c r="P133" s="755" t="s">
        <v>2889</v>
      </c>
    </row>
    <row r="134" spans="1:16">
      <c r="A134" s="709" t="s">
        <v>2892</v>
      </c>
      <c r="B134" s="709"/>
      <c r="C134" s="709"/>
      <c r="D134" s="709"/>
      <c r="E134" s="709"/>
      <c r="F134" s="709"/>
      <c r="G134" s="709"/>
      <c r="H134" s="709"/>
      <c r="J134" s="709" t="s">
        <v>2893</v>
      </c>
      <c r="K134" s="709"/>
      <c r="L134" s="709"/>
      <c r="M134" s="709"/>
      <c r="N134" s="709"/>
      <c r="O134" s="709"/>
      <c r="P134" s="709"/>
    </row>
  </sheetData>
  <mergeCells count="1">
    <mergeCell ref="J4:P4"/>
  </mergeCells>
  <printOptions horizontalCentered="1" verticalCentered="1"/>
  <pageMargins left="0.5" right="0.5" top="0.5" bottom="0.5" header="0" footer="0"/>
  <pageSetup scale="71" fitToWidth="2" fitToHeight="2" pageOrder="overThenDown" orientation="portrait" horizontalDpi="300" verticalDpi="300" r:id="rId1"/>
  <headerFooter alignWithMargins="0"/>
  <customProperties>
    <customPr name="_pios_id" r:id="rId2"/>
  </customPropertie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92D050"/>
  </sheetPr>
  <dimension ref="A1:U123"/>
  <sheetViews>
    <sheetView zoomScale="70" zoomScaleNormal="70" workbookViewId="0">
      <selection activeCell="P27" sqref="P27"/>
    </sheetView>
  </sheetViews>
  <sheetFormatPr defaultRowHeight="15"/>
  <cols>
    <col min="1" max="1" width="4.6640625" customWidth="1"/>
    <col min="2" max="2" width="39.6640625" customWidth="1"/>
    <col min="3" max="3" width="26.6640625" customWidth="1"/>
    <col min="4" max="4" width="27.44140625" customWidth="1"/>
    <col min="5" max="5" width="23.5546875" customWidth="1"/>
    <col min="6" max="6" width="22" customWidth="1"/>
    <col min="7" max="8" width="13.44140625" customWidth="1"/>
    <col min="9" max="9" width="25" customWidth="1"/>
    <col min="10" max="11" width="13.44140625" customWidth="1"/>
    <col min="12" max="12" width="17" customWidth="1"/>
    <col min="13" max="13" width="20.6640625" customWidth="1"/>
    <col min="14" max="14" width="19" style="13" customWidth="1"/>
    <col min="15" max="15" width="19" customWidth="1"/>
    <col min="16" max="16" width="20.44140625" bestFit="1" customWidth="1"/>
    <col min="17" max="17" width="13.6640625" bestFit="1" customWidth="1"/>
    <col min="18" max="18" width="9" bestFit="1" customWidth="1"/>
    <col min="19" max="19" width="13.6640625" bestFit="1" customWidth="1"/>
    <col min="20" max="20" width="9.6640625" bestFit="1" customWidth="1"/>
    <col min="21" max="21" width="3.44140625" bestFit="1" customWidth="1"/>
  </cols>
  <sheetData>
    <row r="1" spans="1:21" ht="15.75" thickBot="1">
      <c r="A1" s="1021"/>
      <c r="B1" s="1021"/>
      <c r="C1" s="1021"/>
      <c r="D1" s="1021"/>
      <c r="E1" s="1021"/>
      <c r="F1" s="1021"/>
      <c r="G1" s="1021"/>
      <c r="H1" s="1021"/>
      <c r="I1" s="1021"/>
      <c r="J1" s="1021"/>
      <c r="K1" s="1021"/>
      <c r="L1" s="1021"/>
      <c r="M1" s="1021"/>
      <c r="N1" s="1022"/>
    </row>
    <row r="2" spans="1:21" ht="15.75" thickTop="1">
      <c r="A2" s="978" t="s">
        <v>3199</v>
      </c>
      <c r="B2" s="979"/>
      <c r="C2" s="980" t="s">
        <v>3200</v>
      </c>
      <c r="D2" s="981" t="s">
        <v>1759</v>
      </c>
      <c r="E2" s="983" t="s">
        <v>1760</v>
      </c>
      <c r="F2" s="978" t="s">
        <v>1757</v>
      </c>
      <c r="G2" s="980"/>
      <c r="H2" s="982" t="s">
        <v>3200</v>
      </c>
      <c r="I2" s="980"/>
      <c r="J2" s="982" t="s">
        <v>1759</v>
      </c>
      <c r="K2" s="980"/>
      <c r="L2" s="982" t="s">
        <v>1760</v>
      </c>
      <c r="M2" s="983"/>
      <c r="N2" s="978" t="s">
        <v>1757</v>
      </c>
      <c r="O2" s="980"/>
      <c r="P2" s="982" t="s">
        <v>3200</v>
      </c>
      <c r="Q2" s="982" t="s">
        <v>1759</v>
      </c>
      <c r="R2" s="980"/>
      <c r="S2" s="982" t="s">
        <v>1760</v>
      </c>
      <c r="T2" s="980"/>
      <c r="U2" s="983"/>
    </row>
    <row r="3" spans="1:21">
      <c r="A3" s="71" t="str">
        <f>'Data Sheet'!$C$25</f>
        <v xml:space="preserve">Niagara Mohawk Power Corporation </v>
      </c>
      <c r="B3" s="80"/>
      <c r="C3" s="13" t="s">
        <v>3201</v>
      </c>
      <c r="D3" s="77" t="s">
        <v>3219</v>
      </c>
      <c r="E3" s="985"/>
      <c r="F3" s="71" t="str">
        <f>'Data Sheet'!$C$25</f>
        <v xml:space="preserve">Niagara Mohawk Power Corporation </v>
      </c>
      <c r="G3" s="13"/>
      <c r="H3" s="90" t="s">
        <v>3201</v>
      </c>
      <c r="I3" s="13"/>
      <c r="J3" s="90" t="s">
        <v>3219</v>
      </c>
      <c r="K3" s="13"/>
      <c r="L3" s="90"/>
      <c r="M3" s="985"/>
      <c r="N3" s="71" t="str">
        <f>'Data Sheet'!$C$25</f>
        <v xml:space="preserve">Niagara Mohawk Power Corporation </v>
      </c>
      <c r="O3" s="13"/>
      <c r="P3" s="90" t="s">
        <v>3201</v>
      </c>
      <c r="Q3" s="90" t="s">
        <v>3219</v>
      </c>
      <c r="R3" s="13"/>
      <c r="S3" s="90"/>
      <c r="T3" s="13"/>
      <c r="U3" s="985"/>
    </row>
    <row r="4" spans="1:21" ht="15.75" thickBot="1">
      <c r="A4" s="986" t="s">
        <v>3202</v>
      </c>
      <c r="B4" s="80"/>
      <c r="C4" s="13" t="s">
        <v>3203</v>
      </c>
      <c r="D4" s="876" t="str">
        <f>'Data Sheet'!$C$40</f>
        <v>April 30, 2025</v>
      </c>
      <c r="E4" s="961" t="str">
        <f>'Data Sheet'!$C$38</f>
        <v>December 31, 2024</v>
      </c>
      <c r="F4" s="986"/>
      <c r="G4" s="76"/>
      <c r="H4" s="92" t="s">
        <v>3203</v>
      </c>
      <c r="I4" s="1121"/>
      <c r="J4" s="92" t="str">
        <f>'Data Sheet'!$C$40</f>
        <v>April 30, 2025</v>
      </c>
      <c r="L4" s="92" t="str">
        <f>'Data Sheet'!$C$38</f>
        <v>December 31, 2024</v>
      </c>
      <c r="M4" s="987"/>
      <c r="N4" s="986"/>
      <c r="O4" s="76"/>
      <c r="P4" s="92" t="s">
        <v>3203</v>
      </c>
      <c r="Q4" s="92" t="str">
        <f>'Data Sheet'!$C$40</f>
        <v>April 30, 2025</v>
      </c>
      <c r="R4" s="1122" t="s">
        <v>1746</v>
      </c>
      <c r="S4" s="92" t="str">
        <f>'Data Sheet'!$C$38</f>
        <v>December 31, 2024</v>
      </c>
      <c r="T4" s="76"/>
      <c r="U4" s="987"/>
    </row>
    <row r="5" spans="1:21">
      <c r="A5" s="1023" t="s">
        <v>4095</v>
      </c>
      <c r="B5" s="190"/>
      <c r="C5" s="190"/>
      <c r="D5" s="190"/>
      <c r="E5" s="989"/>
      <c r="F5" s="1023" t="s">
        <v>4096</v>
      </c>
      <c r="G5" s="190"/>
      <c r="H5" s="190"/>
      <c r="I5" s="190"/>
      <c r="J5" s="190"/>
      <c r="K5" s="190"/>
      <c r="L5" s="190"/>
      <c r="M5" s="989"/>
      <c r="N5" s="1023" t="s">
        <v>4096</v>
      </c>
      <c r="O5" s="190"/>
      <c r="P5" s="190"/>
      <c r="Q5" s="190"/>
      <c r="R5" s="190"/>
      <c r="S5" s="190"/>
      <c r="T5" s="190"/>
      <c r="U5" s="989"/>
    </row>
    <row r="6" spans="1:21">
      <c r="A6" s="984" t="s">
        <v>4097</v>
      </c>
      <c r="B6" s="13"/>
      <c r="C6" s="13"/>
      <c r="D6" s="13"/>
      <c r="E6" s="985"/>
      <c r="F6" s="984" t="s">
        <v>4098</v>
      </c>
      <c r="G6" s="13"/>
      <c r="H6" s="13"/>
      <c r="I6" s="13"/>
      <c r="J6" s="13"/>
      <c r="K6" s="13"/>
      <c r="L6" s="13"/>
      <c r="M6" s="985"/>
      <c r="N6" s="984"/>
      <c r="O6" s="13"/>
      <c r="P6" s="13"/>
      <c r="Q6" s="13"/>
      <c r="R6" s="13"/>
      <c r="S6" s="13"/>
      <c r="T6" s="13"/>
      <c r="U6" s="985"/>
    </row>
    <row r="7" spans="1:21">
      <c r="A7" s="984" t="s">
        <v>4099</v>
      </c>
      <c r="B7" s="192"/>
      <c r="C7" s="192"/>
      <c r="D7" s="192"/>
      <c r="E7" s="985"/>
      <c r="F7" s="984" t="s">
        <v>4100</v>
      </c>
      <c r="G7" s="192"/>
      <c r="H7" s="192"/>
      <c r="I7" s="192"/>
      <c r="J7" s="192"/>
      <c r="K7" s="192"/>
      <c r="L7" s="192"/>
      <c r="M7" s="985"/>
      <c r="N7" s="984"/>
      <c r="O7" s="192"/>
      <c r="P7" s="192"/>
      <c r="Q7" s="192"/>
      <c r="R7" s="192"/>
      <c r="S7" s="192"/>
      <c r="T7" s="192"/>
      <c r="U7" s="985"/>
    </row>
    <row r="8" spans="1:21">
      <c r="A8" s="984" t="s">
        <v>4101</v>
      </c>
      <c r="B8" s="192"/>
      <c r="C8" s="192"/>
      <c r="D8" s="192"/>
      <c r="E8" s="985"/>
      <c r="F8" s="984" t="s">
        <v>4116</v>
      </c>
      <c r="G8" s="192"/>
      <c r="H8" s="192"/>
      <c r="I8" s="192"/>
      <c r="J8" s="192"/>
      <c r="K8" s="192"/>
      <c r="L8" s="192"/>
      <c r="M8" s="985"/>
      <c r="N8" s="984"/>
      <c r="O8" s="192"/>
      <c r="P8" s="192"/>
      <c r="Q8" s="192"/>
      <c r="R8" s="192"/>
      <c r="S8" s="192"/>
      <c r="T8" s="192"/>
      <c r="U8" s="985"/>
    </row>
    <row r="9" spans="1:21">
      <c r="A9" s="984" t="s">
        <v>4102</v>
      </c>
      <c r="B9" s="192"/>
      <c r="C9" s="192"/>
      <c r="D9" s="192"/>
      <c r="E9" s="985"/>
      <c r="F9" s="984" t="s">
        <v>4117</v>
      </c>
      <c r="G9" s="192"/>
      <c r="H9" s="192"/>
      <c r="I9" s="192"/>
      <c r="J9" s="192"/>
      <c r="K9" s="192"/>
      <c r="L9" s="192"/>
      <c r="M9" s="985"/>
      <c r="N9" s="984"/>
      <c r="O9" s="192"/>
      <c r="P9" s="192"/>
      <c r="Q9" s="192"/>
      <c r="R9" s="192"/>
      <c r="S9" s="192"/>
      <c r="T9" s="192"/>
      <c r="U9" s="985"/>
    </row>
    <row r="10" spans="1:21">
      <c r="A10" s="984" t="s">
        <v>4103</v>
      </c>
      <c r="B10" s="192"/>
      <c r="C10" s="192"/>
      <c r="D10" s="192"/>
      <c r="E10" s="985"/>
      <c r="F10" s="984" t="s">
        <v>4115</v>
      </c>
      <c r="G10" s="192"/>
      <c r="H10" s="192"/>
      <c r="I10" s="192"/>
      <c r="J10" s="192"/>
      <c r="K10" s="192"/>
      <c r="L10" s="192"/>
      <c r="M10" s="985"/>
      <c r="N10" s="984"/>
      <c r="O10" s="192"/>
      <c r="P10" s="192"/>
      <c r="Q10" s="192"/>
      <c r="R10" s="192"/>
      <c r="S10" s="192"/>
      <c r="T10" s="192"/>
      <c r="U10" s="985"/>
    </row>
    <row r="11" spans="1:21">
      <c r="A11" s="984" t="s">
        <v>4104</v>
      </c>
      <c r="B11" s="192"/>
      <c r="C11" s="192"/>
      <c r="D11" s="192"/>
      <c r="E11" s="985"/>
      <c r="F11" s="984" t="s">
        <v>4118</v>
      </c>
      <c r="G11" s="192"/>
      <c r="H11" s="192"/>
      <c r="I11" s="192"/>
      <c r="J11" s="192"/>
      <c r="K11" s="192"/>
      <c r="L11" s="192"/>
      <c r="M11" s="985"/>
      <c r="N11" s="984"/>
      <c r="O11" s="192"/>
      <c r="P11" s="192"/>
      <c r="Q11" s="192"/>
      <c r="R11" s="192"/>
      <c r="S11" s="192"/>
      <c r="T11" s="192"/>
      <c r="U11" s="985"/>
    </row>
    <row r="12" spans="1:21">
      <c r="A12" s="984" t="s">
        <v>4105</v>
      </c>
      <c r="B12" s="192"/>
      <c r="C12" s="192"/>
      <c r="D12" s="192"/>
      <c r="E12" s="985"/>
      <c r="F12" s="984" t="s">
        <v>4119</v>
      </c>
      <c r="G12" s="192"/>
      <c r="H12" s="192"/>
      <c r="I12" s="192"/>
      <c r="J12" s="192"/>
      <c r="K12" s="192"/>
      <c r="L12" s="192"/>
      <c r="M12" s="985"/>
      <c r="N12" s="984"/>
      <c r="O12" s="192"/>
      <c r="P12" s="192"/>
      <c r="Q12" s="192"/>
      <c r="R12" s="192"/>
      <c r="S12" s="192"/>
      <c r="T12" s="192"/>
      <c r="U12" s="985"/>
    </row>
    <row r="13" spans="1:21">
      <c r="A13" s="984"/>
      <c r="B13" s="192"/>
      <c r="C13" s="192"/>
      <c r="D13" s="192"/>
      <c r="E13" s="985"/>
      <c r="F13" s="984" t="s">
        <v>4120</v>
      </c>
      <c r="G13" s="192"/>
      <c r="H13" s="192"/>
      <c r="I13" s="192"/>
      <c r="J13" s="192"/>
      <c r="K13" s="192"/>
      <c r="L13" s="192"/>
      <c r="M13" s="985"/>
      <c r="N13" s="984"/>
      <c r="O13" s="192"/>
      <c r="P13" s="192"/>
      <c r="Q13" s="192"/>
      <c r="R13" s="192"/>
      <c r="S13" s="192"/>
      <c r="T13" s="192"/>
      <c r="U13" s="985"/>
    </row>
    <row r="14" spans="1:21">
      <c r="A14" s="984"/>
      <c r="B14" s="13"/>
      <c r="C14" s="1024"/>
      <c r="D14" s="1024"/>
      <c r="E14" s="1025"/>
      <c r="F14" s="986"/>
      <c r="G14" s="76"/>
      <c r="H14" s="76"/>
      <c r="I14" s="1024"/>
      <c r="J14" s="1024"/>
      <c r="K14" s="13"/>
      <c r="L14" s="1024"/>
      <c r="M14" s="1025"/>
      <c r="N14" s="986"/>
      <c r="O14" s="76"/>
      <c r="P14" s="76"/>
      <c r="Q14" s="1024"/>
      <c r="R14" s="13"/>
      <c r="S14" s="1024"/>
      <c r="T14" s="76"/>
      <c r="U14" s="1025"/>
    </row>
    <row r="15" spans="1:21">
      <c r="A15" s="1026"/>
      <c r="B15" s="994"/>
      <c r="C15" s="1027"/>
      <c r="D15" s="1027"/>
      <c r="E15" s="1028"/>
      <c r="F15" s="3766" t="s">
        <v>4109</v>
      </c>
      <c r="G15" s="3767"/>
      <c r="H15" s="3768"/>
      <c r="I15" s="3769" t="s">
        <v>4110</v>
      </c>
      <c r="J15" s="3770"/>
      <c r="K15" s="3771"/>
      <c r="L15" s="1030"/>
      <c r="M15" s="1028"/>
      <c r="N15" s="1134"/>
      <c r="O15" s="1135" t="s">
        <v>4121</v>
      </c>
      <c r="P15" s="1075"/>
      <c r="Q15" s="1027"/>
      <c r="R15" s="1136"/>
      <c r="S15" s="1030"/>
      <c r="T15" s="246"/>
      <c r="U15" s="1028"/>
    </row>
    <row r="16" spans="1:21">
      <c r="A16" s="995"/>
      <c r="B16" s="996"/>
      <c r="C16" s="1008"/>
      <c r="D16" s="1008"/>
      <c r="E16" s="1032"/>
      <c r="F16" s="1031"/>
      <c r="G16" s="246"/>
      <c r="H16" s="1123"/>
      <c r="I16" s="1124"/>
      <c r="J16" s="246"/>
      <c r="K16" s="1125"/>
      <c r="L16" s="1030"/>
      <c r="M16" s="1032"/>
      <c r="N16" s="1031"/>
      <c r="O16" s="246" t="s">
        <v>4122</v>
      </c>
      <c r="P16" s="245"/>
      <c r="Q16" s="1137"/>
      <c r="R16" s="996"/>
      <c r="S16" s="1030"/>
      <c r="T16" s="246"/>
      <c r="U16" s="1032"/>
    </row>
    <row r="17" spans="1:21">
      <c r="A17" s="995"/>
      <c r="B17" s="996"/>
      <c r="C17" s="1008"/>
      <c r="D17" s="1008"/>
      <c r="E17" s="1032"/>
      <c r="F17" s="995"/>
      <c r="G17" s="1137"/>
      <c r="H17" s="245"/>
      <c r="I17" s="1008"/>
      <c r="J17" s="1008"/>
      <c r="K17" s="1076"/>
      <c r="L17" s="1030"/>
      <c r="M17" s="1032"/>
      <c r="N17" s="995"/>
      <c r="O17" s="1137" t="s">
        <v>4123</v>
      </c>
      <c r="P17" s="245"/>
      <c r="Q17" s="1008"/>
      <c r="R17" s="1076"/>
      <c r="S17" s="1030"/>
      <c r="T17" s="246"/>
      <c r="U17" s="1032"/>
    </row>
    <row r="18" spans="1:21">
      <c r="A18" s="995"/>
      <c r="B18" s="996"/>
      <c r="C18" s="1008"/>
      <c r="D18" s="1008"/>
      <c r="E18" s="1032"/>
      <c r="F18" s="1031"/>
      <c r="G18" s="246"/>
      <c r="H18" s="996"/>
      <c r="I18" s="1076"/>
      <c r="J18" s="1076"/>
      <c r="K18" s="1076"/>
      <c r="L18" s="1030"/>
      <c r="M18" s="1032"/>
      <c r="N18" s="1031" t="s">
        <v>4124</v>
      </c>
      <c r="O18" s="246" t="s">
        <v>4125</v>
      </c>
      <c r="P18" s="996" t="s">
        <v>4126</v>
      </c>
      <c r="Q18" s="1008"/>
      <c r="R18" s="1076"/>
      <c r="S18" s="1030"/>
      <c r="T18" s="246"/>
      <c r="U18" s="1032"/>
    </row>
    <row r="19" spans="1:21">
      <c r="A19" s="995"/>
      <c r="B19" s="996"/>
      <c r="C19" s="1008" t="s">
        <v>4251</v>
      </c>
      <c r="D19" s="1008"/>
      <c r="E19" s="1032"/>
      <c r="F19" s="1031"/>
      <c r="G19" s="246"/>
      <c r="H19" s="996"/>
      <c r="I19" s="1076"/>
      <c r="J19" s="1076"/>
      <c r="K19" s="1076"/>
      <c r="L19" s="1030" t="s">
        <v>4108</v>
      </c>
      <c r="M19" s="1029" t="s">
        <v>4111</v>
      </c>
      <c r="N19" s="1031" t="s">
        <v>4112</v>
      </c>
      <c r="O19" s="246" t="s">
        <v>4127</v>
      </c>
      <c r="P19" s="996" t="s">
        <v>4127</v>
      </c>
      <c r="Q19" s="1030" t="s">
        <v>4128</v>
      </c>
      <c r="R19" s="1138" t="s">
        <v>2172</v>
      </c>
      <c r="S19" s="1030" t="s">
        <v>1335</v>
      </c>
      <c r="T19" s="246" t="s">
        <v>1336</v>
      </c>
      <c r="U19" s="1032"/>
    </row>
    <row r="20" spans="1:21">
      <c r="A20" s="995" t="s">
        <v>1686</v>
      </c>
      <c r="B20" s="996" t="s">
        <v>4106</v>
      </c>
      <c r="C20" s="1008" t="s">
        <v>3503</v>
      </c>
      <c r="D20" s="1008" t="s">
        <v>4107</v>
      </c>
      <c r="E20" s="1029" t="s">
        <v>4108</v>
      </c>
      <c r="F20" s="1031" t="s">
        <v>2172</v>
      </c>
      <c r="G20" s="246" t="s">
        <v>1335</v>
      </c>
      <c r="H20" s="996" t="s">
        <v>1336</v>
      </c>
      <c r="I20" s="1076" t="s">
        <v>2172</v>
      </c>
      <c r="J20" s="1076" t="s">
        <v>1335</v>
      </c>
      <c r="K20" s="1076" t="s">
        <v>1336</v>
      </c>
      <c r="L20" s="1030" t="s">
        <v>3508</v>
      </c>
      <c r="M20" s="1029" t="s">
        <v>4112</v>
      </c>
      <c r="N20" s="1031" t="s">
        <v>4129</v>
      </c>
      <c r="O20" s="246" t="s">
        <v>4130</v>
      </c>
      <c r="P20" s="996" t="s">
        <v>4130</v>
      </c>
      <c r="Q20" s="1137" t="s">
        <v>1131</v>
      </c>
      <c r="R20" s="996" t="s">
        <v>4131</v>
      </c>
      <c r="S20" s="1030" t="s">
        <v>4131</v>
      </c>
      <c r="T20" s="246" t="s">
        <v>4131</v>
      </c>
      <c r="U20" s="1032"/>
    </row>
    <row r="21" spans="1:21">
      <c r="A21" s="1139" t="s">
        <v>1689</v>
      </c>
      <c r="B21" s="996" t="s">
        <v>2935</v>
      </c>
      <c r="C21" s="1033" t="s">
        <v>2936</v>
      </c>
      <c r="D21" s="1008" t="s">
        <v>2937</v>
      </c>
      <c r="E21" s="1348" t="s">
        <v>2938</v>
      </c>
      <c r="F21" s="995" t="s">
        <v>2268</v>
      </c>
      <c r="G21" s="245" t="s">
        <v>2269</v>
      </c>
      <c r="H21" s="1035" t="s">
        <v>2270</v>
      </c>
      <c r="I21" s="1035" t="s">
        <v>2271</v>
      </c>
      <c r="J21" s="1035" t="s">
        <v>2272</v>
      </c>
      <c r="K21" s="1126" t="s">
        <v>2273</v>
      </c>
      <c r="L21" s="1036" t="s">
        <v>2274</v>
      </c>
      <c r="M21" s="1348" t="s">
        <v>2275</v>
      </c>
      <c r="N21" s="995" t="s">
        <v>168</v>
      </c>
      <c r="O21" s="245" t="s">
        <v>169</v>
      </c>
      <c r="P21" s="1035" t="s">
        <v>170</v>
      </c>
      <c r="Q21" s="1126" t="s">
        <v>171</v>
      </c>
      <c r="R21" s="1036" t="s">
        <v>1038</v>
      </c>
      <c r="S21" s="1036" t="s">
        <v>4132</v>
      </c>
      <c r="T21" s="524" t="s">
        <v>4133</v>
      </c>
      <c r="U21" s="1037"/>
    </row>
    <row r="22" spans="1:21">
      <c r="A22" s="1038">
        <v>1</v>
      </c>
      <c r="B22" s="1001"/>
      <c r="C22" s="1002"/>
      <c r="D22" s="1002"/>
      <c r="E22" s="1044"/>
      <c r="F22" s="1039"/>
      <c r="G22" s="1040"/>
      <c r="H22" s="1041"/>
      <c r="I22" s="1040"/>
      <c r="J22" s="1127"/>
      <c r="K22" s="1042"/>
      <c r="L22" s="1128"/>
      <c r="M22" s="1044"/>
      <c r="N22" s="1039"/>
      <c r="O22" s="1040"/>
      <c r="P22" s="1041"/>
      <c r="Q22" s="1127" t="s">
        <v>4134</v>
      </c>
      <c r="R22" s="1042"/>
      <c r="S22" s="1128"/>
      <c r="T22" s="1043"/>
      <c r="U22" s="1044">
        <v>1</v>
      </c>
    </row>
    <row r="23" spans="1:21">
      <c r="A23" s="1038">
        <v>2</v>
      </c>
      <c r="B23" s="1001"/>
      <c r="C23" s="1002"/>
      <c r="D23" s="1004"/>
      <c r="E23" s="1048"/>
      <c r="F23" s="1045"/>
      <c r="G23" s="274"/>
      <c r="H23" s="274"/>
      <c r="I23" s="388"/>
      <c r="J23" s="1129"/>
      <c r="K23" s="1046"/>
      <c r="L23" s="1046"/>
      <c r="M23" s="1048"/>
      <c r="N23" s="1045"/>
      <c r="O23" s="274"/>
      <c r="P23" s="274"/>
      <c r="Q23" s="1129" t="s">
        <v>4135</v>
      </c>
      <c r="R23" s="1046"/>
      <c r="S23" s="1046"/>
      <c r="T23" s="1047"/>
      <c r="U23" s="1048">
        <v>2</v>
      </c>
    </row>
    <row r="24" spans="1:21">
      <c r="A24" s="1038">
        <v>3</v>
      </c>
      <c r="B24" s="1001"/>
      <c r="C24" s="1002"/>
      <c r="D24" s="1004"/>
      <c r="E24" s="1048"/>
      <c r="F24" s="1049"/>
      <c r="G24" s="207"/>
      <c r="H24" s="207"/>
      <c r="I24" s="224"/>
      <c r="J24" s="1006"/>
      <c r="K24" s="1050"/>
      <c r="L24" s="1050"/>
      <c r="M24" s="1048"/>
      <c r="N24" s="1049"/>
      <c r="O24" s="207"/>
      <c r="P24" s="207"/>
      <c r="Q24" s="1006" t="s">
        <v>4136</v>
      </c>
      <c r="R24" s="1050"/>
      <c r="S24" s="1050"/>
      <c r="T24" s="1047"/>
      <c r="U24" s="1048">
        <v>3</v>
      </c>
    </row>
    <row r="25" spans="1:21">
      <c r="A25" s="1038">
        <v>4</v>
      </c>
      <c r="B25" s="1001"/>
      <c r="C25" s="1002"/>
      <c r="D25" s="1006"/>
      <c r="E25" s="1048"/>
      <c r="F25" s="1049"/>
      <c r="G25" s="207"/>
      <c r="H25" s="207"/>
      <c r="I25" s="224"/>
      <c r="J25" s="1006"/>
      <c r="K25" s="1050"/>
      <c r="L25" s="1050"/>
      <c r="M25" s="1048"/>
      <c r="N25" s="1049"/>
      <c r="O25" s="207"/>
      <c r="P25" s="207"/>
      <c r="Q25" s="1006" t="s">
        <v>4137</v>
      </c>
      <c r="R25" s="1050"/>
      <c r="S25" s="1050"/>
      <c r="T25" s="1047"/>
      <c r="U25" s="1048">
        <v>4</v>
      </c>
    </row>
    <row r="26" spans="1:21">
      <c r="A26" s="1038">
        <v>5</v>
      </c>
      <c r="B26" s="1001"/>
      <c r="C26" s="1002"/>
      <c r="D26" s="1006"/>
      <c r="E26" s="1048"/>
      <c r="F26" s="1049"/>
      <c r="G26" s="562"/>
      <c r="H26" s="562"/>
      <c r="I26" s="214"/>
      <c r="J26" s="1016"/>
      <c r="K26" s="1051"/>
      <c r="L26" s="1051"/>
      <c r="M26" s="1048"/>
      <c r="N26" s="1049"/>
      <c r="O26" s="562"/>
      <c r="P26" s="562"/>
      <c r="Q26" s="1016" t="s">
        <v>2252</v>
      </c>
      <c r="R26" s="1051"/>
      <c r="S26" s="1051"/>
      <c r="T26" s="1047"/>
      <c r="U26" s="1048">
        <v>5</v>
      </c>
    </row>
    <row r="27" spans="1:21">
      <c r="A27" s="1038">
        <v>6</v>
      </c>
      <c r="B27" s="1001"/>
      <c r="C27" s="1002"/>
      <c r="D27" s="1009"/>
      <c r="E27" s="1048"/>
      <c r="F27" s="1052"/>
      <c r="G27" s="1053"/>
      <c r="H27" s="1053"/>
      <c r="I27" s="1130"/>
      <c r="J27" s="1053"/>
      <c r="K27" s="1054"/>
      <c r="L27" s="1053"/>
      <c r="M27" s="1048"/>
      <c r="N27" s="1052"/>
      <c r="O27" s="1053"/>
      <c r="P27" s="1053"/>
      <c r="Q27" s="1053"/>
      <c r="R27" s="1054"/>
      <c r="S27" s="1053"/>
      <c r="T27" s="1047"/>
      <c r="U27" s="1048">
        <v>6</v>
      </c>
    </row>
    <row r="28" spans="1:21">
      <c r="A28" s="1038">
        <v>7</v>
      </c>
      <c r="B28" s="1001"/>
      <c r="C28" s="1002"/>
      <c r="D28" s="1011"/>
      <c r="E28" s="1048"/>
      <c r="F28" s="1055"/>
      <c r="G28" s="1056"/>
      <c r="H28" s="1053"/>
      <c r="I28" s="1131"/>
      <c r="J28" s="1056"/>
      <c r="K28" s="1057"/>
      <c r="L28" s="1056"/>
      <c r="M28" s="1048"/>
      <c r="N28" s="1055"/>
      <c r="O28" s="1056"/>
      <c r="P28" s="1053"/>
      <c r="Q28" s="1056"/>
      <c r="R28" s="1057"/>
      <c r="S28" s="1056"/>
      <c r="T28" s="1047"/>
      <c r="U28" s="1048">
        <v>7</v>
      </c>
    </row>
    <row r="29" spans="1:21">
      <c r="A29" s="1038">
        <v>8</v>
      </c>
      <c r="B29" s="1001"/>
      <c r="C29" s="1002"/>
      <c r="D29" s="1006"/>
      <c r="E29" s="1048"/>
      <c r="F29" s="1049"/>
      <c r="G29" s="390"/>
      <c r="H29" s="390"/>
      <c r="I29" s="391"/>
      <c r="J29" s="1011"/>
      <c r="K29" s="1058"/>
      <c r="L29" s="1058"/>
      <c r="M29" s="1048"/>
      <c r="N29" s="1049"/>
      <c r="O29" s="390"/>
      <c r="P29" s="390"/>
      <c r="Q29" s="1011"/>
      <c r="R29" s="1058"/>
      <c r="S29" s="1058"/>
      <c r="T29" s="1047"/>
      <c r="U29" s="1048">
        <v>8</v>
      </c>
    </row>
    <row r="30" spans="1:21">
      <c r="A30" s="1038">
        <v>9</v>
      </c>
      <c r="B30" s="1001"/>
      <c r="C30" s="1002"/>
      <c r="D30" s="1006"/>
      <c r="E30" s="1048"/>
      <c r="F30" s="1059"/>
      <c r="G30" s="207"/>
      <c r="H30" s="207"/>
      <c r="I30" s="224"/>
      <c r="J30" s="1006"/>
      <c r="K30" s="1050"/>
      <c r="L30" s="1050"/>
      <c r="M30" s="1048"/>
      <c r="N30" s="1059"/>
      <c r="O30" s="207"/>
      <c r="P30" s="207"/>
      <c r="Q30" s="1006"/>
      <c r="R30" s="1050"/>
      <c r="S30" s="1050"/>
      <c r="T30" s="1047"/>
      <c r="U30" s="1048">
        <v>9</v>
      </c>
    </row>
    <row r="31" spans="1:21">
      <c r="A31" s="1038">
        <v>10</v>
      </c>
      <c r="B31" s="1001"/>
      <c r="C31" s="1002"/>
      <c r="D31" s="1006"/>
      <c r="E31" s="1048"/>
      <c r="F31" s="1049"/>
      <c r="G31" s="207"/>
      <c r="H31" s="207"/>
      <c r="I31" s="224"/>
      <c r="J31" s="1006"/>
      <c r="K31" s="1050"/>
      <c r="L31" s="1050"/>
      <c r="M31" s="1048"/>
      <c r="N31" s="1049"/>
      <c r="O31" s="207"/>
      <c r="P31" s="207"/>
      <c r="Q31" s="1006"/>
      <c r="R31" s="1050"/>
      <c r="S31" s="1050"/>
      <c r="T31" s="1047"/>
      <c r="U31" s="1048">
        <v>10</v>
      </c>
    </row>
    <row r="32" spans="1:21">
      <c r="A32" s="1038">
        <v>11</v>
      </c>
      <c r="B32" s="1001"/>
      <c r="C32" s="1002"/>
      <c r="D32" s="1006"/>
      <c r="E32" s="1048"/>
      <c r="F32" s="1049"/>
      <c r="G32" s="207"/>
      <c r="H32" s="207"/>
      <c r="I32" s="224"/>
      <c r="J32" s="1006"/>
      <c r="K32" s="1050"/>
      <c r="L32" s="1050"/>
      <c r="M32" s="1048"/>
      <c r="N32" s="1049"/>
      <c r="O32" s="207"/>
      <c r="P32" s="207"/>
      <c r="Q32" s="1006"/>
      <c r="R32" s="1050"/>
      <c r="S32" s="1050"/>
      <c r="T32" s="1047"/>
      <c r="U32" s="1048">
        <v>11</v>
      </c>
    </row>
    <row r="33" spans="1:21">
      <c r="A33" s="1038">
        <v>12</v>
      </c>
      <c r="B33" s="1001"/>
      <c r="C33" s="1002"/>
      <c r="D33" s="1006"/>
      <c r="E33" s="1048"/>
      <c r="F33" s="1049"/>
      <c r="G33" s="207"/>
      <c r="H33" s="207"/>
      <c r="I33" s="224"/>
      <c r="J33" s="1006"/>
      <c r="K33" s="1050"/>
      <c r="L33" s="1050"/>
      <c r="M33" s="1048"/>
      <c r="N33" s="1049"/>
      <c r="O33" s="207"/>
      <c r="P33" s="207"/>
      <c r="Q33" s="1006"/>
      <c r="R33" s="1050"/>
      <c r="S33" s="1050"/>
      <c r="T33" s="1047"/>
      <c r="U33" s="1048">
        <v>12</v>
      </c>
    </row>
    <row r="34" spans="1:21">
      <c r="A34" s="1038">
        <v>13</v>
      </c>
      <c r="B34" s="1001"/>
      <c r="C34" s="1002"/>
      <c r="D34" s="1006"/>
      <c r="E34" s="1048"/>
      <c r="F34" s="1049"/>
      <c r="G34" s="207"/>
      <c r="H34" s="207"/>
      <c r="I34" s="224"/>
      <c r="J34" s="1006"/>
      <c r="K34" s="1050"/>
      <c r="L34" s="1050"/>
      <c r="M34" s="1048"/>
      <c r="N34" s="1049"/>
      <c r="O34" s="207"/>
      <c r="P34" s="207"/>
      <c r="Q34" s="1006"/>
      <c r="R34" s="1050"/>
      <c r="S34" s="1050"/>
      <c r="T34" s="1047"/>
      <c r="U34" s="1048">
        <v>13</v>
      </c>
    </row>
    <row r="35" spans="1:21">
      <c r="A35" s="1038">
        <v>14</v>
      </c>
      <c r="B35" s="1001"/>
      <c r="C35" s="1002"/>
      <c r="D35" s="1006"/>
      <c r="E35" s="1048"/>
      <c r="F35" s="1049"/>
      <c r="G35" s="207"/>
      <c r="H35" s="207"/>
      <c r="I35" s="224"/>
      <c r="J35" s="1006"/>
      <c r="K35" s="1050"/>
      <c r="L35" s="1050"/>
      <c r="M35" s="1048"/>
      <c r="N35" s="1049"/>
      <c r="O35" s="207"/>
      <c r="P35" s="207"/>
      <c r="Q35" s="1006"/>
      <c r="R35" s="1050"/>
      <c r="S35" s="1050"/>
      <c r="T35" s="1047"/>
      <c r="U35" s="1048">
        <v>14</v>
      </c>
    </row>
    <row r="36" spans="1:21">
      <c r="A36" s="1038">
        <v>15</v>
      </c>
      <c r="B36" s="1001"/>
      <c r="C36" s="1002"/>
      <c r="D36" s="1006"/>
      <c r="E36" s="1048"/>
      <c r="F36" s="1049"/>
      <c r="G36" s="562"/>
      <c r="H36" s="562"/>
      <c r="I36" s="214"/>
      <c r="J36" s="1016"/>
      <c r="K36" s="1050"/>
      <c r="L36" s="1050"/>
      <c r="M36" s="1048"/>
      <c r="N36" s="1049"/>
      <c r="O36" s="562"/>
      <c r="P36" s="562"/>
      <c r="Q36" s="1016"/>
      <c r="R36" s="1050"/>
      <c r="S36" s="1050"/>
      <c r="T36" s="1047"/>
      <c r="U36" s="1048">
        <v>15</v>
      </c>
    </row>
    <row r="37" spans="1:21">
      <c r="A37" s="1038">
        <v>16</v>
      </c>
      <c r="B37" s="1001"/>
      <c r="C37" s="1002"/>
      <c r="D37" s="1006"/>
      <c r="E37" s="1048"/>
      <c r="F37" s="1060"/>
      <c r="G37" s="1053"/>
      <c r="H37" s="1054"/>
      <c r="I37" s="1132"/>
      <c r="J37" s="1053"/>
      <c r="K37" s="1050"/>
      <c r="L37" s="1050"/>
      <c r="M37" s="1048"/>
      <c r="N37" s="1060"/>
      <c r="O37" s="1053"/>
      <c r="P37" s="1054"/>
      <c r="Q37" s="1053"/>
      <c r="R37" s="1050"/>
      <c r="S37" s="1050"/>
      <c r="T37" s="1047"/>
      <c r="U37" s="1048">
        <v>16</v>
      </c>
    </row>
    <row r="38" spans="1:21">
      <c r="A38" s="1038">
        <v>17</v>
      </c>
      <c r="B38" s="1001"/>
      <c r="C38" s="1002"/>
      <c r="D38" s="1006"/>
      <c r="E38" s="1048"/>
      <c r="F38" s="1049"/>
      <c r="G38" s="390"/>
      <c r="H38" s="390"/>
      <c r="I38" s="391"/>
      <c r="J38" s="1011"/>
      <c r="K38" s="1050"/>
      <c r="L38" s="1050"/>
      <c r="M38" s="1048"/>
      <c r="N38" s="1049"/>
      <c r="O38" s="390"/>
      <c r="P38" s="390"/>
      <c r="Q38" s="1011"/>
      <c r="R38" s="1050"/>
      <c r="S38" s="1050"/>
      <c r="T38" s="1047"/>
      <c r="U38" s="1048">
        <v>17</v>
      </c>
    </row>
    <row r="39" spans="1:21">
      <c r="A39" s="1038">
        <v>18</v>
      </c>
      <c r="B39" s="1001"/>
      <c r="C39" s="1002"/>
      <c r="D39" s="1006"/>
      <c r="E39" s="1048"/>
      <c r="F39" s="1049"/>
      <c r="G39" s="207"/>
      <c r="H39" s="207"/>
      <c r="I39" s="224"/>
      <c r="J39" s="1006"/>
      <c r="K39" s="1050"/>
      <c r="L39" s="1050"/>
      <c r="M39" s="1048"/>
      <c r="N39" s="1049"/>
      <c r="O39" s="207"/>
      <c r="P39" s="207"/>
      <c r="Q39" s="1006"/>
      <c r="R39" s="1050"/>
      <c r="S39" s="1050"/>
      <c r="T39" s="1047"/>
      <c r="U39" s="1048">
        <v>18</v>
      </c>
    </row>
    <row r="40" spans="1:21">
      <c r="A40" s="1038">
        <v>19</v>
      </c>
      <c r="B40" s="1001"/>
      <c r="C40" s="1002"/>
      <c r="D40" s="1006"/>
      <c r="E40" s="1048"/>
      <c r="F40" s="1049"/>
      <c r="G40" s="207"/>
      <c r="H40" s="207"/>
      <c r="I40" s="224"/>
      <c r="J40" s="1006"/>
      <c r="K40" s="1050"/>
      <c r="L40" s="1050"/>
      <c r="M40" s="1048"/>
      <c r="N40" s="1049"/>
      <c r="O40" s="207"/>
      <c r="P40" s="207"/>
      <c r="Q40" s="1006"/>
      <c r="R40" s="1050"/>
      <c r="S40" s="1051"/>
      <c r="T40" s="1047"/>
      <c r="U40" s="1048">
        <v>19</v>
      </c>
    </row>
    <row r="41" spans="1:21">
      <c r="A41" s="1038">
        <v>20</v>
      </c>
      <c r="B41" s="1001"/>
      <c r="C41" s="1002"/>
      <c r="D41" s="1006"/>
      <c r="E41" s="1048"/>
      <c r="F41" s="1049"/>
      <c r="G41" s="207"/>
      <c r="H41" s="207"/>
      <c r="I41" s="224"/>
      <c r="J41" s="1006"/>
      <c r="K41" s="1050"/>
      <c r="L41" s="1050"/>
      <c r="M41" s="1048"/>
      <c r="N41" s="1049"/>
      <c r="O41" s="207"/>
      <c r="P41" s="207"/>
      <c r="Q41" s="1006"/>
      <c r="R41" s="1050"/>
      <c r="S41" s="1605"/>
      <c r="T41" s="1047"/>
      <c r="U41" s="1048">
        <v>20</v>
      </c>
    </row>
    <row r="42" spans="1:21">
      <c r="A42" s="1038">
        <v>21</v>
      </c>
      <c r="B42" s="1001"/>
      <c r="C42" s="1002"/>
      <c r="D42" s="1006"/>
      <c r="E42" s="1048"/>
      <c r="F42" s="1049"/>
      <c r="G42" s="207"/>
      <c r="H42" s="207"/>
      <c r="I42" s="224"/>
      <c r="J42" s="1006"/>
      <c r="K42" s="1050"/>
      <c r="L42" s="1050"/>
      <c r="M42" s="1048"/>
      <c r="N42" s="1049"/>
      <c r="O42" s="207"/>
      <c r="P42" s="207"/>
      <c r="Q42" s="1006"/>
      <c r="R42" s="1050"/>
      <c r="S42" s="1050"/>
      <c r="T42" s="1047"/>
      <c r="U42" s="1048">
        <v>21</v>
      </c>
    </row>
    <row r="43" spans="1:21">
      <c r="A43" s="1038">
        <v>22</v>
      </c>
      <c r="B43" s="1001"/>
      <c r="C43" s="1002"/>
      <c r="D43" s="1006"/>
      <c r="E43" s="1048"/>
      <c r="F43" s="1049"/>
      <c r="G43" s="207"/>
      <c r="H43" s="207"/>
      <c r="I43" s="224"/>
      <c r="J43" s="1006"/>
      <c r="K43" s="1050"/>
      <c r="L43" s="1050"/>
      <c r="M43" s="1048"/>
      <c r="N43" s="1049"/>
      <c r="O43" s="207"/>
      <c r="P43" s="207"/>
      <c r="Q43" s="1006"/>
      <c r="R43" s="1050"/>
      <c r="S43" s="1050"/>
      <c r="T43" s="1047"/>
      <c r="U43" s="1048">
        <v>22</v>
      </c>
    </row>
    <row r="44" spans="1:21">
      <c r="A44" s="1038">
        <v>23</v>
      </c>
      <c r="B44" s="1001"/>
      <c r="C44" s="1002"/>
      <c r="D44" s="1006"/>
      <c r="E44" s="1048"/>
      <c r="F44" s="1049"/>
      <c r="G44" s="207"/>
      <c r="H44" s="207"/>
      <c r="I44" s="224"/>
      <c r="J44" s="1006"/>
      <c r="K44" s="1050"/>
      <c r="L44" s="1050"/>
      <c r="M44" s="1048"/>
      <c r="N44" s="1049"/>
      <c r="O44" s="207"/>
      <c r="P44" s="207"/>
      <c r="Q44" s="1006"/>
      <c r="R44" s="1050"/>
      <c r="S44" s="1050"/>
      <c r="T44" s="1047"/>
      <c r="U44" s="1048">
        <v>23</v>
      </c>
    </row>
    <row r="45" spans="1:21">
      <c r="A45" s="1038">
        <v>24</v>
      </c>
      <c r="B45" s="1001"/>
      <c r="C45" s="1002"/>
      <c r="D45" s="1006"/>
      <c r="E45" s="1048"/>
      <c r="F45" s="1061"/>
      <c r="G45" s="1009"/>
      <c r="H45" s="1050"/>
      <c r="I45" s="224"/>
      <c r="J45" s="1006"/>
      <c r="K45" s="1050"/>
      <c r="L45" s="1050"/>
      <c r="M45" s="1048"/>
      <c r="N45" s="1061"/>
      <c r="O45" s="1009"/>
      <c r="P45" s="1050"/>
      <c r="Q45" s="1006"/>
      <c r="R45" s="1050"/>
      <c r="S45" s="1050"/>
      <c r="T45" s="1047"/>
      <c r="U45" s="1048">
        <v>24</v>
      </c>
    </row>
    <row r="46" spans="1:21">
      <c r="A46" s="1038">
        <v>25</v>
      </c>
      <c r="B46" s="1001"/>
      <c r="C46" s="1002"/>
      <c r="D46" s="1006"/>
      <c r="E46" s="1048"/>
      <c r="F46" s="1049"/>
      <c r="G46" s="390"/>
      <c r="H46" s="207"/>
      <c r="I46" s="224"/>
      <c r="J46" s="1006"/>
      <c r="K46" s="1050"/>
      <c r="L46" s="1050"/>
      <c r="M46" s="1048"/>
      <c r="N46" s="1049"/>
      <c r="O46" s="390"/>
      <c r="P46" s="207"/>
      <c r="Q46" s="1006"/>
      <c r="R46" s="1050"/>
      <c r="S46" s="1050"/>
      <c r="T46" s="1047"/>
      <c r="U46" s="1048">
        <v>25</v>
      </c>
    </row>
    <row r="47" spans="1:21">
      <c r="A47" s="1038">
        <v>26</v>
      </c>
      <c r="B47" s="1001"/>
      <c r="C47" s="1002"/>
      <c r="D47" s="1006"/>
      <c r="E47" s="1048"/>
      <c r="F47" s="1049"/>
      <c r="G47" s="207"/>
      <c r="H47" s="207"/>
      <c r="I47" s="224"/>
      <c r="J47" s="1006"/>
      <c r="K47" s="1050"/>
      <c r="L47" s="1050"/>
      <c r="M47" s="1048"/>
      <c r="N47" s="1049"/>
      <c r="O47" s="207"/>
      <c r="P47" s="207"/>
      <c r="Q47" s="1006"/>
      <c r="R47" s="1050"/>
      <c r="S47" s="1050"/>
      <c r="T47" s="1047"/>
      <c r="U47" s="1048">
        <v>26</v>
      </c>
    </row>
    <row r="48" spans="1:21">
      <c r="A48" s="1038">
        <v>27</v>
      </c>
      <c r="B48" s="1001"/>
      <c r="C48" s="1002"/>
      <c r="D48" s="1006"/>
      <c r="E48" s="1048"/>
      <c r="F48" s="1049"/>
      <c r="G48" s="207"/>
      <c r="H48" s="207"/>
      <c r="I48" s="224"/>
      <c r="J48" s="1006"/>
      <c r="K48" s="1050"/>
      <c r="L48" s="1050"/>
      <c r="M48" s="1048"/>
      <c r="N48" s="1049"/>
      <c r="O48" s="207"/>
      <c r="P48" s="207"/>
      <c r="Q48" s="1006"/>
      <c r="R48" s="1050"/>
      <c r="S48" s="1050"/>
      <c r="T48" s="1047"/>
      <c r="U48" s="1048">
        <v>27</v>
      </c>
    </row>
    <row r="49" spans="1:21">
      <c r="A49" s="1038">
        <v>28</v>
      </c>
      <c r="B49" s="1001"/>
      <c r="C49" s="1002"/>
      <c r="D49" s="1006"/>
      <c r="E49" s="1048"/>
      <c r="F49" s="1049"/>
      <c r="G49" s="207"/>
      <c r="H49" s="207"/>
      <c r="I49" s="224"/>
      <c r="J49" s="1006"/>
      <c r="K49" s="1050"/>
      <c r="L49" s="1050"/>
      <c r="M49" s="1048"/>
      <c r="N49" s="1049"/>
      <c r="O49" s="207"/>
      <c r="P49" s="207"/>
      <c r="Q49" s="1006"/>
      <c r="R49" s="1050"/>
      <c r="S49" s="1050"/>
      <c r="T49" s="1047"/>
      <c r="U49" s="1048">
        <v>28</v>
      </c>
    </row>
    <row r="50" spans="1:21">
      <c r="A50" s="1038">
        <v>29</v>
      </c>
      <c r="B50" s="1001"/>
      <c r="C50" s="1002"/>
      <c r="D50" s="1006"/>
      <c r="E50" s="1048"/>
      <c r="F50" s="1049"/>
      <c r="G50" s="207"/>
      <c r="H50" s="207"/>
      <c r="I50" s="224"/>
      <c r="J50" s="1006"/>
      <c r="K50" s="1050"/>
      <c r="L50" s="1050"/>
      <c r="M50" s="1048"/>
      <c r="N50" s="1049"/>
      <c r="O50" s="207"/>
      <c r="P50" s="207"/>
      <c r="Q50" s="1006"/>
      <c r="R50" s="1050"/>
      <c r="S50" s="1050"/>
      <c r="T50" s="1047"/>
      <c r="U50" s="1048">
        <v>29</v>
      </c>
    </row>
    <row r="51" spans="1:21">
      <c r="A51" s="1038">
        <v>30</v>
      </c>
      <c r="B51" s="1001"/>
      <c r="C51" s="1002"/>
      <c r="D51" s="1006"/>
      <c r="E51" s="1048"/>
      <c r="F51" s="1049"/>
      <c r="G51" s="207"/>
      <c r="H51" s="207"/>
      <c r="I51" s="224"/>
      <c r="J51" s="1006"/>
      <c r="K51" s="1050"/>
      <c r="L51" s="1050"/>
      <c r="M51" s="1048"/>
      <c r="N51" s="1049"/>
      <c r="O51" s="207"/>
      <c r="P51" s="207"/>
      <c r="Q51" s="1006"/>
      <c r="R51" s="1050"/>
      <c r="S51" s="1050"/>
      <c r="T51" s="1047"/>
      <c r="U51" s="1048">
        <v>30</v>
      </c>
    </row>
    <row r="52" spans="1:21">
      <c r="A52" s="1038">
        <v>31</v>
      </c>
      <c r="B52" s="1001"/>
      <c r="C52" s="1002"/>
      <c r="D52" s="1006"/>
      <c r="E52" s="1048"/>
      <c r="F52" s="1049"/>
      <c r="G52" s="207"/>
      <c r="H52" s="207"/>
      <c r="I52" s="224"/>
      <c r="J52" s="1006"/>
      <c r="K52" s="1050"/>
      <c r="L52" s="1050"/>
      <c r="M52" s="1048"/>
      <c r="N52" s="1049"/>
      <c r="O52" s="207"/>
      <c r="P52" s="207"/>
      <c r="Q52" s="1006"/>
      <c r="R52" s="1050"/>
      <c r="S52" s="1050"/>
      <c r="T52" s="1047"/>
      <c r="U52" s="1048">
        <v>31</v>
      </c>
    </row>
    <row r="53" spans="1:21">
      <c r="A53" s="1038">
        <v>32</v>
      </c>
      <c r="B53" s="1001"/>
      <c r="C53" s="1002"/>
      <c r="D53" s="1006"/>
      <c r="E53" s="1048"/>
      <c r="F53" s="1049"/>
      <c r="G53" s="207"/>
      <c r="H53" s="207"/>
      <c r="I53" s="224"/>
      <c r="J53" s="1006"/>
      <c r="K53" s="1050"/>
      <c r="L53" s="1050"/>
      <c r="M53" s="1048"/>
      <c r="N53" s="1049"/>
      <c r="O53" s="207"/>
      <c r="P53" s="207"/>
      <c r="Q53" s="1006"/>
      <c r="R53" s="1050"/>
      <c r="S53" s="1050"/>
      <c r="T53" s="1047"/>
      <c r="U53" s="1048">
        <v>32</v>
      </c>
    </row>
    <row r="54" spans="1:21">
      <c r="A54" s="1038">
        <v>33</v>
      </c>
      <c r="B54" s="1001"/>
      <c r="C54" s="1002"/>
      <c r="D54" s="1006"/>
      <c r="E54" s="1048"/>
      <c r="F54" s="1061"/>
      <c r="G54" s="1006"/>
      <c r="H54" s="1050"/>
      <c r="I54" s="224"/>
      <c r="J54" s="1006"/>
      <c r="K54" s="1050"/>
      <c r="L54" s="1050"/>
      <c r="M54" s="1048"/>
      <c r="N54" s="1061"/>
      <c r="O54" s="1006"/>
      <c r="P54" s="1050"/>
      <c r="Q54" s="1006"/>
      <c r="R54" s="1050"/>
      <c r="S54" s="1050"/>
      <c r="T54" s="1047"/>
      <c r="U54" s="1048">
        <v>33</v>
      </c>
    </row>
    <row r="55" spans="1:21">
      <c r="A55" s="1038">
        <v>34</v>
      </c>
      <c r="B55" s="1001"/>
      <c r="C55" s="1002"/>
      <c r="D55" s="1006"/>
      <c r="E55" s="1048"/>
      <c r="F55" s="1049"/>
      <c r="G55" s="207"/>
      <c r="H55" s="207"/>
      <c r="I55" s="224"/>
      <c r="J55" s="1006"/>
      <c r="K55" s="1050"/>
      <c r="L55" s="1050"/>
      <c r="M55" s="1048"/>
      <c r="N55" s="1049"/>
      <c r="O55" s="207"/>
      <c r="P55" s="207"/>
      <c r="Q55" s="1006"/>
      <c r="R55" s="1050"/>
      <c r="S55" s="1050"/>
      <c r="T55" s="1047"/>
      <c r="U55" s="1048">
        <v>34</v>
      </c>
    </row>
    <row r="56" spans="1:21">
      <c r="A56" s="1038">
        <v>35</v>
      </c>
      <c r="B56" s="1001"/>
      <c r="C56" s="1002"/>
      <c r="D56" s="1006"/>
      <c r="E56" s="1048"/>
      <c r="F56" s="1049"/>
      <c r="G56" s="207"/>
      <c r="H56" s="207"/>
      <c r="I56" s="224"/>
      <c r="J56" s="1006"/>
      <c r="K56" s="1050"/>
      <c r="L56" s="1050"/>
      <c r="M56" s="1048"/>
      <c r="N56" s="1049"/>
      <c r="O56" s="207"/>
      <c r="P56" s="207"/>
      <c r="Q56" s="1006"/>
      <c r="R56" s="1050"/>
      <c r="S56" s="1050"/>
      <c r="T56" s="1047"/>
      <c r="U56" s="1048">
        <v>35</v>
      </c>
    </row>
    <row r="57" spans="1:21">
      <c r="A57" s="1038">
        <v>36</v>
      </c>
      <c r="B57" s="1001"/>
      <c r="C57" s="1002"/>
      <c r="D57" s="1006"/>
      <c r="E57" s="1048"/>
      <c r="F57" s="1049"/>
      <c r="G57" s="207"/>
      <c r="H57" s="207"/>
      <c r="I57" s="224"/>
      <c r="J57" s="1006"/>
      <c r="K57" s="1050"/>
      <c r="L57" s="1050"/>
      <c r="M57" s="1048"/>
      <c r="N57" s="1049"/>
      <c r="O57" s="207"/>
      <c r="P57" s="207"/>
      <c r="Q57" s="1006"/>
      <c r="R57" s="1050"/>
      <c r="S57" s="1050"/>
      <c r="T57" s="1047"/>
      <c r="U57" s="1048">
        <v>36</v>
      </c>
    </row>
    <row r="58" spans="1:21">
      <c r="A58" s="1038">
        <v>37</v>
      </c>
      <c r="B58" s="1001"/>
      <c r="C58" s="1002"/>
      <c r="D58" s="1006"/>
      <c r="E58" s="1048"/>
      <c r="F58" s="1049"/>
      <c r="G58" s="207"/>
      <c r="H58" s="207"/>
      <c r="I58" s="224"/>
      <c r="J58" s="1006"/>
      <c r="K58" s="1050"/>
      <c r="L58" s="1050"/>
      <c r="M58" s="1048"/>
      <c r="N58" s="1049"/>
      <c r="O58" s="207"/>
      <c r="P58" s="207"/>
      <c r="Q58" s="1006"/>
      <c r="R58" s="1050"/>
      <c r="S58" s="1050"/>
      <c r="T58" s="1047"/>
      <c r="U58" s="1048">
        <v>37</v>
      </c>
    </row>
    <row r="59" spans="1:21">
      <c r="A59" s="1038">
        <v>38</v>
      </c>
      <c r="B59" s="1001"/>
      <c r="C59" s="1002"/>
      <c r="D59" s="1006"/>
      <c r="E59" s="1048"/>
      <c r="F59" s="1049"/>
      <c r="G59" s="207"/>
      <c r="H59" s="207"/>
      <c r="I59" s="224"/>
      <c r="J59" s="1009"/>
      <c r="K59" s="1050"/>
      <c r="L59" s="1050"/>
      <c r="M59" s="1048"/>
      <c r="N59" s="1049"/>
      <c r="O59" s="207"/>
      <c r="P59" s="207"/>
      <c r="Q59" s="1009"/>
      <c r="R59" s="1050"/>
      <c r="S59" s="1050"/>
      <c r="T59" s="1047"/>
      <c r="U59" s="1048">
        <v>38</v>
      </c>
    </row>
    <row r="60" spans="1:21" ht="15.75" thickBot="1">
      <c r="A60" s="1062">
        <v>39</v>
      </c>
      <c r="B60" s="1018" t="s">
        <v>2253</v>
      </c>
      <c r="C60" s="1019">
        <f>SUM(C22:C59)</f>
        <v>0</v>
      </c>
      <c r="D60" s="1019">
        <f>SUM(D22:D59)</f>
        <v>0</v>
      </c>
      <c r="E60" s="1063">
        <f>SUM(E22:E59)</f>
        <v>0</v>
      </c>
      <c r="F60" s="1133">
        <f t="shared" ref="F60:T60" si="0">SUM(F22:F59)</f>
        <v>0</v>
      </c>
      <c r="G60" s="1019">
        <f t="shared" si="0"/>
        <v>0</v>
      </c>
      <c r="H60" s="1019">
        <f t="shared" si="0"/>
        <v>0</v>
      </c>
      <c r="I60" s="1019">
        <f t="shared" si="0"/>
        <v>0</v>
      </c>
      <c r="J60" s="1019">
        <f t="shared" si="0"/>
        <v>0</v>
      </c>
      <c r="K60" s="1019">
        <f t="shared" si="0"/>
        <v>0</v>
      </c>
      <c r="L60" s="1019">
        <f t="shared" si="0"/>
        <v>0</v>
      </c>
      <c r="M60" s="1063">
        <f t="shared" si="0"/>
        <v>0</v>
      </c>
      <c r="N60" s="1133">
        <f t="shared" si="0"/>
        <v>0</v>
      </c>
      <c r="O60" s="1019">
        <f t="shared" si="0"/>
        <v>0</v>
      </c>
      <c r="P60" s="1019">
        <f t="shared" si="0"/>
        <v>0</v>
      </c>
      <c r="Q60" s="1019" t="s">
        <v>2253</v>
      </c>
      <c r="R60" s="1019">
        <f>SUM(R22:R59)</f>
        <v>0</v>
      </c>
      <c r="S60" s="1019">
        <f t="shared" si="0"/>
        <v>0</v>
      </c>
      <c r="T60" s="1019">
        <f t="shared" si="0"/>
        <v>0</v>
      </c>
      <c r="U60" s="1063">
        <v>39</v>
      </c>
    </row>
    <row r="61" spans="1:21" ht="15.75" thickTop="1">
      <c r="A61" s="13"/>
      <c r="B61" s="13"/>
      <c r="C61" s="13"/>
      <c r="D61" s="260"/>
      <c r="E61" s="260"/>
      <c r="F61" s="260"/>
      <c r="G61" s="260"/>
      <c r="H61" s="260"/>
      <c r="I61" s="260"/>
      <c r="J61" s="260"/>
      <c r="K61" s="260"/>
      <c r="L61" s="260"/>
      <c r="M61" s="13"/>
    </row>
    <row r="62" spans="1:21">
      <c r="A62" s="13" t="s">
        <v>4492</v>
      </c>
      <c r="B62" s="13"/>
      <c r="C62" s="13"/>
      <c r="D62" s="13"/>
      <c r="E62" s="13"/>
      <c r="F62" s="13" t="s">
        <v>4492</v>
      </c>
      <c r="G62" s="13"/>
      <c r="H62" s="13"/>
      <c r="I62" s="13"/>
      <c r="J62" s="13"/>
      <c r="K62" s="13"/>
      <c r="L62" s="13"/>
      <c r="M62" s="13"/>
      <c r="N62" s="13" t="s">
        <v>4492</v>
      </c>
    </row>
    <row r="63" spans="1:21">
      <c r="A63" s="16" t="s">
        <v>4113</v>
      </c>
      <c r="B63" s="16"/>
      <c r="C63" s="16"/>
      <c r="D63" s="16"/>
      <c r="E63" s="16"/>
      <c r="F63" s="16" t="s">
        <v>4114</v>
      </c>
      <c r="G63" s="16"/>
      <c r="H63" s="16"/>
      <c r="I63" s="16"/>
      <c r="J63" s="16"/>
      <c r="K63" s="16"/>
      <c r="L63" s="16"/>
      <c r="M63" s="16"/>
      <c r="N63" s="16" t="s">
        <v>4138</v>
      </c>
      <c r="O63" s="16"/>
      <c r="P63" s="16"/>
      <c r="Q63" s="16"/>
      <c r="R63" s="16"/>
      <c r="S63" s="16"/>
      <c r="T63" s="16"/>
      <c r="U63" s="16"/>
    </row>
    <row r="69" spans="14:14">
      <c r="N69" s="246"/>
    </row>
    <row r="70" spans="14:14">
      <c r="N70" s="246"/>
    </row>
    <row r="71" spans="14:14">
      <c r="N71" s="246"/>
    </row>
    <row r="72" spans="14:14">
      <c r="N72" s="246"/>
    </row>
    <row r="73" spans="14:14">
      <c r="N73" s="246"/>
    </row>
    <row r="74" spans="14:14">
      <c r="N74" s="246"/>
    </row>
    <row r="75" spans="14:14">
      <c r="N75" s="246"/>
    </row>
    <row r="76" spans="14:14">
      <c r="N76" s="246"/>
    </row>
    <row r="77" spans="14:14">
      <c r="N77" s="246"/>
    </row>
    <row r="78" spans="14:14">
      <c r="N78" s="246"/>
    </row>
    <row r="79" spans="14:14">
      <c r="N79" s="246"/>
    </row>
    <row r="80" spans="14:14">
      <c r="N80" s="246"/>
    </row>
    <row r="81" spans="14:14">
      <c r="N81" s="246"/>
    </row>
    <row r="82" spans="14:14">
      <c r="N82" s="246"/>
    </row>
    <row r="83" spans="14:14">
      <c r="N83" s="246"/>
    </row>
    <row r="84" spans="14:14">
      <c r="N84" s="246"/>
    </row>
    <row r="85" spans="14:14">
      <c r="N85" s="246"/>
    </row>
    <row r="86" spans="14:14">
      <c r="N86" s="246"/>
    </row>
    <row r="87" spans="14:14">
      <c r="N87" s="246"/>
    </row>
    <row r="88" spans="14:14">
      <c r="N88" s="246"/>
    </row>
    <row r="89" spans="14:14">
      <c r="N89" s="246"/>
    </row>
    <row r="90" spans="14:14">
      <c r="N90" s="246"/>
    </row>
    <row r="91" spans="14:14">
      <c r="N91" s="246"/>
    </row>
    <row r="92" spans="14:14">
      <c r="N92" s="246"/>
    </row>
    <row r="93" spans="14:14">
      <c r="N93" s="246"/>
    </row>
    <row r="94" spans="14:14">
      <c r="N94" s="246"/>
    </row>
    <row r="95" spans="14:14">
      <c r="N95" s="246"/>
    </row>
    <row r="96" spans="14:14">
      <c r="N96" s="246"/>
    </row>
    <row r="97" spans="14:14">
      <c r="N97" s="246"/>
    </row>
    <row r="98" spans="14:14">
      <c r="N98" s="246"/>
    </row>
    <row r="99" spans="14:14">
      <c r="N99" s="246"/>
    </row>
    <row r="100" spans="14:14">
      <c r="N100" s="246"/>
    </row>
    <row r="101" spans="14:14">
      <c r="N101" s="246"/>
    </row>
    <row r="102" spans="14:14">
      <c r="N102" s="246"/>
    </row>
    <row r="103" spans="14:14">
      <c r="N103" s="246"/>
    </row>
    <row r="104" spans="14:14">
      <c r="N104" s="246"/>
    </row>
    <row r="105" spans="14:14">
      <c r="N105" s="246"/>
    </row>
    <row r="106" spans="14:14">
      <c r="N106" s="246"/>
    </row>
    <row r="107" spans="14:14">
      <c r="N107" s="246"/>
    </row>
    <row r="108" spans="14:14">
      <c r="N108" s="246"/>
    </row>
    <row r="109" spans="14:14">
      <c r="N109" s="246"/>
    </row>
    <row r="110" spans="14:14">
      <c r="N110" s="246"/>
    </row>
    <row r="111" spans="14:14">
      <c r="N111" s="246"/>
    </row>
    <row r="112" spans="14:14">
      <c r="N112" s="246"/>
    </row>
    <row r="113" spans="14:14">
      <c r="N113" s="246"/>
    </row>
    <row r="114" spans="14:14">
      <c r="N114" s="246"/>
    </row>
    <row r="115" spans="14:14">
      <c r="N115" s="246"/>
    </row>
    <row r="116" spans="14:14">
      <c r="N116" s="246"/>
    </row>
    <row r="117" spans="14:14">
      <c r="N117" s="246"/>
    </row>
    <row r="118" spans="14:14">
      <c r="N118" s="246"/>
    </row>
    <row r="119" spans="14:14">
      <c r="N119" s="246"/>
    </row>
    <row r="120" spans="14:14">
      <c r="N120" s="246"/>
    </row>
    <row r="122" spans="14:14">
      <c r="N122" s="231"/>
    </row>
    <row r="123" spans="14:14">
      <c r="N123" s="16"/>
    </row>
  </sheetData>
  <mergeCells count="2">
    <mergeCell ref="F15:H15"/>
    <mergeCell ref="I15:K15"/>
  </mergeCells>
  <pageMargins left="0.7" right="0.7" top="0.75" bottom="0.75" header="0.3" footer="0.3"/>
  <pageSetup scale="54" fitToWidth="3" orientation="portrait" r:id="rId1"/>
  <colBreaks count="2" manualBreakCount="2">
    <brk id="5" max="63" man="1"/>
    <brk id="13" max="63" man="1"/>
  </colBreaks>
  <customProperties>
    <customPr name="_pios_id" r:id="rId2"/>
  </customPropertie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92D050"/>
  </sheetPr>
  <dimension ref="A1:K200"/>
  <sheetViews>
    <sheetView view="pageBreakPreview" zoomScale="60" zoomScaleNormal="100" workbookViewId="0">
      <selection activeCell="B40" sqref="B40"/>
    </sheetView>
  </sheetViews>
  <sheetFormatPr defaultRowHeight="15"/>
  <cols>
    <col min="1" max="1" width="4.6640625" customWidth="1"/>
    <col min="2" max="2" width="34" customWidth="1"/>
    <col min="3" max="3" width="20" customWidth="1"/>
    <col min="4" max="4" width="25.6640625" customWidth="1"/>
    <col min="5" max="6" width="18.6640625" customWidth="1"/>
    <col min="7" max="7" width="20.44140625" customWidth="1"/>
    <col min="8" max="8" width="20" customWidth="1"/>
    <col min="9" max="9" width="25" customWidth="1"/>
    <col min="10" max="10" width="13.44140625" customWidth="1"/>
    <col min="11" max="11" width="3.44140625" bestFit="1" customWidth="1"/>
  </cols>
  <sheetData>
    <row r="1" spans="1:11" ht="15.75" thickBot="1"/>
    <row r="2" spans="1:11">
      <c r="A2" s="1962" t="s">
        <v>3199</v>
      </c>
      <c r="B2" s="2050"/>
      <c r="C2" s="2197" t="s">
        <v>3200</v>
      </c>
      <c r="D2" s="2051" t="s">
        <v>1759</v>
      </c>
      <c r="E2" s="1964" t="s">
        <v>1760</v>
      </c>
      <c r="F2" s="1962" t="s">
        <v>1757</v>
      </c>
      <c r="G2" s="2197"/>
      <c r="H2" s="2052" t="s">
        <v>3200</v>
      </c>
      <c r="I2" s="2052" t="s">
        <v>1759</v>
      </c>
      <c r="J2" s="2052" t="s">
        <v>1760</v>
      </c>
      <c r="K2" s="1964"/>
    </row>
    <row r="3" spans="1:11">
      <c r="A3" s="2675" t="str">
        <f>'Data Sheet'!$C$25</f>
        <v xml:space="preserve">Niagara Mohawk Power Corporation </v>
      </c>
      <c r="B3" s="80"/>
      <c r="C3" s="13" t="s">
        <v>3201</v>
      </c>
      <c r="D3" s="77" t="s">
        <v>3219</v>
      </c>
      <c r="E3" s="2678"/>
      <c r="F3" s="2675" t="str">
        <f>'Data Sheet'!$C$25</f>
        <v xml:space="preserve">Niagara Mohawk Power Corporation </v>
      </c>
      <c r="G3" s="13"/>
      <c r="H3" s="90" t="s">
        <v>3201</v>
      </c>
      <c r="I3" s="90" t="s">
        <v>3219</v>
      </c>
      <c r="J3" s="90"/>
      <c r="K3" s="2678"/>
    </row>
    <row r="4" spans="1:11">
      <c r="A4" s="2769" t="s">
        <v>3202</v>
      </c>
      <c r="B4" s="80"/>
      <c r="C4" s="13" t="s">
        <v>3203</v>
      </c>
      <c r="D4" s="92" t="str">
        <f>'Data Sheet'!$C$40</f>
        <v>April 30, 2025</v>
      </c>
      <c r="E4" s="2131" t="str">
        <f>'Data Sheet'!$C$38</f>
        <v>December 31, 2024</v>
      </c>
      <c r="F4" s="2769"/>
      <c r="G4" s="76"/>
      <c r="H4" s="92" t="s">
        <v>3203</v>
      </c>
      <c r="I4" s="92" t="str">
        <f>'Data Sheet'!$C$40</f>
        <v>April 30, 2025</v>
      </c>
      <c r="J4" s="92" t="str">
        <f>'Data Sheet'!$C$38</f>
        <v>December 31, 2024</v>
      </c>
      <c r="K4" s="2029"/>
    </row>
    <row r="5" spans="1:11">
      <c r="A5" s="2214" t="s">
        <v>4139</v>
      </c>
      <c r="B5" s="190"/>
      <c r="C5" s="190"/>
      <c r="D5" s="190"/>
      <c r="E5" s="2054"/>
      <c r="F5" s="2214" t="s">
        <v>4140</v>
      </c>
      <c r="G5" s="190"/>
      <c r="H5" s="190"/>
      <c r="I5" s="190"/>
      <c r="J5" s="190"/>
      <c r="K5" s="2054"/>
    </row>
    <row r="6" spans="1:11">
      <c r="A6" s="2675" t="s">
        <v>4141</v>
      </c>
      <c r="B6" s="13"/>
      <c r="C6" s="13"/>
      <c r="D6" s="13"/>
      <c r="E6" s="2678"/>
      <c r="F6" s="2675"/>
      <c r="G6" s="13"/>
      <c r="H6" s="13"/>
      <c r="I6" s="13"/>
      <c r="J6" s="13"/>
      <c r="K6" s="2678"/>
    </row>
    <row r="7" spans="1:11">
      <c r="A7" s="2675" t="s">
        <v>4142</v>
      </c>
      <c r="B7" s="192"/>
      <c r="C7" s="192"/>
      <c r="D7" s="192"/>
      <c r="E7" s="2678"/>
      <c r="F7" s="2675"/>
      <c r="G7" s="192"/>
      <c r="H7" s="192"/>
      <c r="I7" s="192"/>
      <c r="J7" s="192"/>
      <c r="K7" s="2678"/>
    </row>
    <row r="8" spans="1:11">
      <c r="A8" s="2675" t="s">
        <v>4143</v>
      </c>
      <c r="B8" s="192"/>
      <c r="C8" s="192"/>
      <c r="D8" s="192"/>
      <c r="E8" s="2678"/>
      <c r="F8" s="2675"/>
      <c r="G8" s="192"/>
      <c r="H8" s="192"/>
      <c r="I8" s="192"/>
      <c r="J8" s="192"/>
      <c r="K8" s="2678"/>
    </row>
    <row r="9" spans="1:11">
      <c r="A9" s="2675" t="s">
        <v>4144</v>
      </c>
      <c r="B9" s="192"/>
      <c r="C9" s="192"/>
      <c r="D9" s="192"/>
      <c r="E9" s="2678"/>
      <c r="F9" s="2675"/>
      <c r="G9" s="192"/>
      <c r="H9" s="192"/>
      <c r="I9" s="192"/>
      <c r="J9" s="192"/>
      <c r="K9" s="2678"/>
    </row>
    <row r="10" spans="1:11">
      <c r="A10" s="2675" t="s">
        <v>4145</v>
      </c>
      <c r="B10" s="192"/>
      <c r="C10" s="192"/>
      <c r="D10" s="192"/>
      <c r="E10" s="2678"/>
      <c r="F10" s="2675"/>
      <c r="G10" s="192"/>
      <c r="H10" s="192"/>
      <c r="I10" s="192"/>
      <c r="J10" s="192"/>
      <c r="K10" s="2678"/>
    </row>
    <row r="11" spans="1:11">
      <c r="A11" s="2675" t="s">
        <v>4146</v>
      </c>
      <c r="B11" s="192"/>
      <c r="C11" s="192"/>
      <c r="D11" s="192"/>
      <c r="E11" s="2678"/>
      <c r="F11" s="2675"/>
      <c r="G11" s="192"/>
      <c r="H11" s="192"/>
      <c r="I11" s="192"/>
      <c r="J11" s="192"/>
      <c r="K11" s="2678"/>
    </row>
    <row r="12" spans="1:11">
      <c r="A12" s="2675" t="s">
        <v>4147</v>
      </c>
      <c r="B12" s="192"/>
      <c r="C12" s="192"/>
      <c r="D12" s="192"/>
      <c r="E12" s="2678"/>
      <c r="F12" s="2675"/>
      <c r="G12" s="192"/>
      <c r="H12" s="192"/>
      <c r="I12" s="192"/>
      <c r="J12" s="192"/>
      <c r="K12" s="2678"/>
    </row>
    <row r="13" spans="1:11">
      <c r="A13" s="2675" t="s">
        <v>4148</v>
      </c>
      <c r="B13" s="192"/>
      <c r="C13" s="192"/>
      <c r="D13" s="192"/>
      <c r="E13" s="2678"/>
      <c r="F13" s="2675"/>
      <c r="G13" s="192"/>
      <c r="H13" s="192"/>
      <c r="I13" s="192"/>
      <c r="J13" s="192"/>
      <c r="K13" s="2678"/>
    </row>
    <row r="14" spans="1:11">
      <c r="A14" s="2675" t="s">
        <v>4149</v>
      </c>
      <c r="B14" s="192"/>
      <c r="C14" s="192"/>
      <c r="D14" s="192"/>
      <c r="E14" s="2678"/>
      <c r="F14" s="2675"/>
      <c r="G14" s="192"/>
      <c r="H14" s="192"/>
      <c r="I14" s="192"/>
      <c r="J14" s="192"/>
      <c r="K14" s="2678"/>
    </row>
    <row r="15" spans="1:11">
      <c r="A15" s="2675"/>
      <c r="B15" s="13"/>
      <c r="C15" s="1024"/>
      <c r="D15" s="1024"/>
      <c r="E15" s="2782"/>
      <c r="F15" s="2769"/>
      <c r="G15" s="76"/>
      <c r="H15" s="76"/>
      <c r="I15" s="1024"/>
      <c r="J15" s="1024"/>
      <c r="K15" s="2782"/>
    </row>
    <row r="16" spans="1:11">
      <c r="A16" s="3138"/>
      <c r="B16" s="2812"/>
      <c r="C16" s="2813"/>
      <c r="D16" s="2813"/>
      <c r="E16" s="2832"/>
      <c r="F16" s="3772" t="s">
        <v>4150</v>
      </c>
      <c r="G16" s="3773"/>
      <c r="H16" s="3773"/>
      <c r="I16" s="3773"/>
      <c r="J16" s="3774"/>
      <c r="K16" s="3027"/>
    </row>
    <row r="17" spans="1:11">
      <c r="A17" s="2754" t="s">
        <v>1686</v>
      </c>
      <c r="B17" s="996" t="s">
        <v>4106</v>
      </c>
      <c r="C17" s="1008" t="s">
        <v>4251</v>
      </c>
      <c r="D17" s="1008" t="s">
        <v>4107</v>
      </c>
      <c r="E17" s="2552" t="s">
        <v>4151</v>
      </c>
      <c r="F17" s="2754" t="s">
        <v>4152</v>
      </c>
      <c r="G17" s="1140" t="s">
        <v>3524</v>
      </c>
      <c r="H17" s="1123" t="s">
        <v>4153</v>
      </c>
      <c r="I17" s="1124" t="s">
        <v>4154</v>
      </c>
      <c r="J17" s="246" t="s">
        <v>2752</v>
      </c>
      <c r="K17" s="3028"/>
    </row>
    <row r="18" spans="1:11">
      <c r="A18" s="3139" t="s">
        <v>1689</v>
      </c>
      <c r="B18" s="996" t="s">
        <v>2935</v>
      </c>
      <c r="C18" s="1008" t="s">
        <v>3503</v>
      </c>
      <c r="D18" s="1008" t="s">
        <v>2937</v>
      </c>
      <c r="E18" s="2552" t="s">
        <v>921</v>
      </c>
      <c r="F18" s="3141" t="s">
        <v>4155</v>
      </c>
      <c r="G18" s="1137" t="s">
        <v>2269</v>
      </c>
      <c r="H18" s="245" t="s">
        <v>4156</v>
      </c>
      <c r="I18" s="1008" t="s">
        <v>4124</v>
      </c>
      <c r="J18" s="1008" t="s">
        <v>2272</v>
      </c>
      <c r="K18" s="3028"/>
    </row>
    <row r="19" spans="1:11">
      <c r="A19" s="3139"/>
      <c r="B19" s="996"/>
      <c r="C19" s="1008" t="s">
        <v>2936</v>
      </c>
      <c r="D19" s="1008"/>
      <c r="E19" s="2552" t="s">
        <v>2938</v>
      </c>
      <c r="F19" s="3141" t="s">
        <v>4157</v>
      </c>
      <c r="G19" s="1137"/>
      <c r="H19" s="996" t="s">
        <v>2270</v>
      </c>
      <c r="I19" s="1076" t="s">
        <v>4112</v>
      </c>
      <c r="J19" s="1076"/>
      <c r="K19" s="3028"/>
    </row>
    <row r="20" spans="1:11">
      <c r="A20" s="2754"/>
      <c r="B20" s="996"/>
      <c r="C20" s="1008"/>
      <c r="D20" s="1008"/>
      <c r="E20" s="3028"/>
      <c r="F20" s="3141" t="s">
        <v>2268</v>
      </c>
      <c r="G20" s="246"/>
      <c r="H20" s="996"/>
      <c r="I20" s="1076" t="s">
        <v>2271</v>
      </c>
      <c r="J20" s="1076"/>
      <c r="K20" s="3028"/>
    </row>
    <row r="21" spans="1:11">
      <c r="A21" s="3139"/>
      <c r="B21" s="996"/>
      <c r="C21" s="1033"/>
      <c r="D21" s="1008"/>
      <c r="E21" s="2554"/>
      <c r="F21" s="2754"/>
      <c r="G21" s="245"/>
      <c r="H21" s="1035"/>
      <c r="I21" s="1035"/>
      <c r="J21" s="1035"/>
      <c r="K21" s="2554"/>
    </row>
    <row r="22" spans="1:11">
      <c r="A22" s="2228">
        <v>1</v>
      </c>
      <c r="B22" s="1001" t="s">
        <v>6738</v>
      </c>
      <c r="C22" s="1002" t="s">
        <v>1336</v>
      </c>
      <c r="D22" s="1002" t="s">
        <v>6736</v>
      </c>
      <c r="E22" s="3140">
        <v>6054654</v>
      </c>
      <c r="F22" s="3142">
        <v>0</v>
      </c>
      <c r="G22" s="1040">
        <v>0</v>
      </c>
      <c r="H22" s="1041">
        <v>0</v>
      </c>
      <c r="I22" s="1040">
        <v>0</v>
      </c>
      <c r="J22" s="1127">
        <v>0</v>
      </c>
      <c r="K22" s="3143">
        <v>1</v>
      </c>
    </row>
    <row r="23" spans="1:11">
      <c r="A23" s="2228">
        <v>2</v>
      </c>
      <c r="B23" s="1001"/>
      <c r="C23" s="1002"/>
      <c r="D23" s="1004"/>
      <c r="E23" s="2810"/>
      <c r="F23" s="3144"/>
      <c r="G23" s="274"/>
      <c r="H23" s="274"/>
      <c r="I23" s="388"/>
      <c r="J23" s="1129"/>
      <c r="K23" s="2810">
        <v>2</v>
      </c>
    </row>
    <row r="24" spans="1:11">
      <c r="A24" s="2228">
        <v>3</v>
      </c>
      <c r="B24" s="1001"/>
      <c r="C24" s="1002"/>
      <c r="D24" s="1004"/>
      <c r="E24" s="2810"/>
      <c r="F24" s="2205"/>
      <c r="G24" s="207"/>
      <c r="H24" s="207"/>
      <c r="I24" s="224"/>
      <c r="J24" s="1006"/>
      <c r="K24" s="2810">
        <v>3</v>
      </c>
    </row>
    <row r="25" spans="1:11">
      <c r="A25" s="2228">
        <v>4</v>
      </c>
      <c r="B25" s="1001"/>
      <c r="C25" s="1002"/>
      <c r="D25" s="1006"/>
      <c r="E25" s="2810"/>
      <c r="F25" s="2205"/>
      <c r="G25" s="207"/>
      <c r="H25" s="207"/>
      <c r="I25" s="224"/>
      <c r="J25" s="1006"/>
      <c r="K25" s="2810">
        <v>4</v>
      </c>
    </row>
    <row r="26" spans="1:11">
      <c r="A26" s="2228">
        <v>5</v>
      </c>
      <c r="B26" s="1001"/>
      <c r="C26" s="1002"/>
      <c r="D26" s="1006"/>
      <c r="E26" s="2810"/>
      <c r="F26" s="2205"/>
      <c r="G26" s="562"/>
      <c r="H26" s="562"/>
      <c r="I26" s="214"/>
      <c r="J26" s="1016"/>
      <c r="K26" s="2810">
        <v>5</v>
      </c>
    </row>
    <row r="27" spans="1:11">
      <c r="A27" s="2228">
        <v>6</v>
      </c>
      <c r="B27" s="1001"/>
      <c r="C27" s="1002"/>
      <c r="D27" s="1009"/>
      <c r="E27" s="2810"/>
      <c r="F27" s="3145"/>
      <c r="G27" s="1053"/>
      <c r="H27" s="1053"/>
      <c r="I27" s="1130"/>
      <c r="J27" s="1053"/>
      <c r="K27" s="2810">
        <v>6</v>
      </c>
    </row>
    <row r="28" spans="1:11">
      <c r="A28" s="2228">
        <v>7</v>
      </c>
      <c r="B28" s="1001"/>
      <c r="C28" s="1002"/>
      <c r="D28" s="1011"/>
      <c r="E28" s="2810"/>
      <c r="F28" s="2618"/>
      <c r="G28" s="1056"/>
      <c r="H28" s="1053"/>
      <c r="I28" s="1131"/>
      <c r="J28" s="1056"/>
      <c r="K28" s="2810">
        <v>7</v>
      </c>
    </row>
    <row r="29" spans="1:11">
      <c r="A29" s="2228">
        <v>8</v>
      </c>
      <c r="B29" s="1001"/>
      <c r="C29" s="1002"/>
      <c r="D29" s="1006"/>
      <c r="E29" s="2810"/>
      <c r="F29" s="2205"/>
      <c r="G29" s="390"/>
      <c r="H29" s="390"/>
      <c r="I29" s="391"/>
      <c r="J29" s="1011"/>
      <c r="K29" s="2810">
        <v>8</v>
      </c>
    </row>
    <row r="30" spans="1:11">
      <c r="A30" s="2228">
        <v>9</v>
      </c>
      <c r="B30" s="1001"/>
      <c r="C30" s="1002"/>
      <c r="D30" s="1006"/>
      <c r="E30" s="2810"/>
      <c r="F30" s="2204"/>
      <c r="G30" s="207"/>
      <c r="H30" s="207"/>
      <c r="I30" s="224"/>
      <c r="J30" s="1006"/>
      <c r="K30" s="2810">
        <v>9</v>
      </c>
    </row>
    <row r="31" spans="1:11">
      <c r="A31" s="2228">
        <v>10</v>
      </c>
      <c r="B31" s="1001"/>
      <c r="C31" s="1002"/>
      <c r="D31" s="1006"/>
      <c r="E31" s="2810"/>
      <c r="F31" s="2205"/>
      <c r="G31" s="207"/>
      <c r="H31" s="207"/>
      <c r="I31" s="224"/>
      <c r="J31" s="1006"/>
      <c r="K31" s="2810">
        <v>10</v>
      </c>
    </row>
    <row r="32" spans="1:11">
      <c r="A32" s="2228">
        <v>11</v>
      </c>
      <c r="B32" s="1001"/>
      <c r="C32" s="1002"/>
      <c r="D32" s="1006"/>
      <c r="E32" s="2810"/>
      <c r="F32" s="2205"/>
      <c r="G32" s="207"/>
      <c r="H32" s="207"/>
      <c r="I32" s="224"/>
      <c r="J32" s="1006"/>
      <c r="K32" s="2810">
        <v>11</v>
      </c>
    </row>
    <row r="33" spans="1:11">
      <c r="A33" s="2228">
        <v>12</v>
      </c>
      <c r="B33" s="1001"/>
      <c r="C33" s="1002"/>
      <c r="D33" s="1006"/>
      <c r="E33" s="2810"/>
      <c r="F33" s="2205"/>
      <c r="G33" s="207"/>
      <c r="H33" s="207"/>
      <c r="I33" s="224"/>
      <c r="J33" s="1006"/>
      <c r="K33" s="2810">
        <v>12</v>
      </c>
    </row>
    <row r="34" spans="1:11">
      <c r="A34" s="2228">
        <v>13</v>
      </c>
      <c r="B34" s="1001"/>
      <c r="C34" s="1002"/>
      <c r="D34" s="1006"/>
      <c r="E34" s="2810"/>
      <c r="F34" s="2205"/>
      <c r="G34" s="207"/>
      <c r="H34" s="207"/>
      <c r="I34" s="224"/>
      <c r="J34" s="1006"/>
      <c r="K34" s="2810">
        <v>13</v>
      </c>
    </row>
    <row r="35" spans="1:11">
      <c r="A35" s="2228">
        <v>14</v>
      </c>
      <c r="B35" s="1001"/>
      <c r="C35" s="1002"/>
      <c r="D35" s="1006"/>
      <c r="E35" s="2810"/>
      <c r="F35" s="2205"/>
      <c r="G35" s="207"/>
      <c r="H35" s="207"/>
      <c r="I35" s="224"/>
      <c r="J35" s="1006"/>
      <c r="K35" s="2810">
        <v>14</v>
      </c>
    </row>
    <row r="36" spans="1:11">
      <c r="A36" s="2228">
        <v>15</v>
      </c>
      <c r="B36" s="1001"/>
      <c r="C36" s="1002"/>
      <c r="D36" s="1006"/>
      <c r="E36" s="2810"/>
      <c r="F36" s="2205"/>
      <c r="G36" s="562"/>
      <c r="H36" s="562"/>
      <c r="I36" s="214"/>
      <c r="J36" s="1016"/>
      <c r="K36" s="2810">
        <v>15</v>
      </c>
    </row>
    <row r="37" spans="1:11">
      <c r="A37" s="2228">
        <v>16</v>
      </c>
      <c r="B37" s="1001"/>
      <c r="C37" s="1002"/>
      <c r="D37" s="1006"/>
      <c r="E37" s="2810"/>
      <c r="F37" s="2293"/>
      <c r="G37" s="1053"/>
      <c r="H37" s="1054"/>
      <c r="I37" s="1132"/>
      <c r="J37" s="1053"/>
      <c r="K37" s="2810">
        <v>16</v>
      </c>
    </row>
    <row r="38" spans="1:11">
      <c r="A38" s="2228">
        <v>17</v>
      </c>
      <c r="B38" s="1001"/>
      <c r="C38" s="1002"/>
      <c r="D38" s="1006"/>
      <c r="E38" s="2810"/>
      <c r="F38" s="2205"/>
      <c r="G38" s="390"/>
      <c r="H38" s="390"/>
      <c r="I38" s="391"/>
      <c r="J38" s="1011"/>
      <c r="K38" s="2810">
        <v>17</v>
      </c>
    </row>
    <row r="39" spans="1:11">
      <c r="A39" s="2228">
        <v>18</v>
      </c>
      <c r="B39" s="1001"/>
      <c r="C39" s="1002"/>
      <c r="D39" s="1006"/>
      <c r="E39" s="2810"/>
      <c r="F39" s="2205"/>
      <c r="G39" s="207"/>
      <c r="H39" s="207"/>
      <c r="I39" s="224"/>
      <c r="J39" s="1006"/>
      <c r="K39" s="2810">
        <v>18</v>
      </c>
    </row>
    <row r="40" spans="1:11">
      <c r="A40" s="2228">
        <v>19</v>
      </c>
      <c r="B40" s="1001"/>
      <c r="C40" s="1002"/>
      <c r="D40" s="1006"/>
      <c r="E40" s="2810"/>
      <c r="F40" s="2205"/>
      <c r="G40" s="207"/>
      <c r="H40" s="207"/>
      <c r="I40" s="224"/>
      <c r="J40" s="1006"/>
      <c r="K40" s="2810">
        <v>19</v>
      </c>
    </row>
    <row r="41" spans="1:11">
      <c r="A41" s="2228">
        <v>20</v>
      </c>
      <c r="B41" s="1001"/>
      <c r="C41" s="1002"/>
      <c r="D41" s="1006"/>
      <c r="E41" s="2810"/>
      <c r="F41" s="2205"/>
      <c r="G41" s="207"/>
      <c r="H41" s="207"/>
      <c r="I41" s="224"/>
      <c r="J41" s="1006"/>
      <c r="K41" s="2810">
        <v>20</v>
      </c>
    </row>
    <row r="42" spans="1:11">
      <c r="A42" s="2228">
        <v>21</v>
      </c>
      <c r="B42" s="1001"/>
      <c r="C42" s="1002"/>
      <c r="D42" s="1006"/>
      <c r="E42" s="2810"/>
      <c r="F42" s="2205"/>
      <c r="G42" s="207"/>
      <c r="H42" s="207"/>
      <c r="I42" s="224"/>
      <c r="J42" s="1006"/>
      <c r="K42" s="2810">
        <v>21</v>
      </c>
    </row>
    <row r="43" spans="1:11">
      <c r="A43" s="2228">
        <v>22</v>
      </c>
      <c r="B43" s="1001"/>
      <c r="C43" s="1002"/>
      <c r="D43" s="1006"/>
      <c r="E43" s="2810"/>
      <c r="F43" s="2205"/>
      <c r="G43" s="207"/>
      <c r="H43" s="207"/>
      <c r="I43" s="224"/>
      <c r="J43" s="1006"/>
      <c r="K43" s="2810">
        <v>22</v>
      </c>
    </row>
    <row r="44" spans="1:11">
      <c r="A44" s="2228">
        <v>23</v>
      </c>
      <c r="B44" s="1001"/>
      <c r="C44" s="1002"/>
      <c r="D44" s="1006"/>
      <c r="E44" s="2810"/>
      <c r="F44" s="2205"/>
      <c r="G44" s="207"/>
      <c r="H44" s="207"/>
      <c r="I44" s="224"/>
      <c r="J44" s="1006"/>
      <c r="K44" s="2810">
        <v>23</v>
      </c>
    </row>
    <row r="45" spans="1:11">
      <c r="A45" s="2228">
        <v>24</v>
      </c>
      <c r="B45" s="1001"/>
      <c r="C45" s="1002"/>
      <c r="D45" s="1006"/>
      <c r="E45" s="2810"/>
      <c r="F45" s="3146"/>
      <c r="G45" s="1009"/>
      <c r="H45" s="1050"/>
      <c r="I45" s="224"/>
      <c r="J45" s="1006"/>
      <c r="K45" s="2810">
        <v>24</v>
      </c>
    </row>
    <row r="46" spans="1:11">
      <c r="A46" s="2228">
        <v>25</v>
      </c>
      <c r="B46" s="1001"/>
      <c r="C46" s="1002"/>
      <c r="D46" s="1006"/>
      <c r="E46" s="2810"/>
      <c r="F46" s="2205"/>
      <c r="G46" s="390"/>
      <c r="H46" s="207"/>
      <c r="I46" s="224"/>
      <c r="J46" s="1006"/>
      <c r="K46" s="2810">
        <v>25</v>
      </c>
    </row>
    <row r="47" spans="1:11">
      <c r="A47" s="2228">
        <v>26</v>
      </c>
      <c r="B47" s="1001"/>
      <c r="C47" s="1002"/>
      <c r="D47" s="1006"/>
      <c r="E47" s="2810"/>
      <c r="F47" s="2205"/>
      <c r="G47" s="207"/>
      <c r="H47" s="207"/>
      <c r="I47" s="224"/>
      <c r="J47" s="1006"/>
      <c r="K47" s="2810">
        <v>26</v>
      </c>
    </row>
    <row r="48" spans="1:11">
      <c r="A48" s="2228">
        <v>27</v>
      </c>
      <c r="B48" s="1001"/>
      <c r="C48" s="1002"/>
      <c r="D48" s="1006"/>
      <c r="E48" s="2810"/>
      <c r="F48" s="2205"/>
      <c r="G48" s="207"/>
      <c r="H48" s="207"/>
      <c r="I48" s="224"/>
      <c r="J48" s="1006"/>
      <c r="K48" s="2810">
        <v>27</v>
      </c>
    </row>
    <row r="49" spans="1:11">
      <c r="A49" s="2228">
        <v>28</v>
      </c>
      <c r="B49" s="1001"/>
      <c r="C49" s="1002"/>
      <c r="D49" s="1006"/>
      <c r="E49" s="2810"/>
      <c r="F49" s="2205"/>
      <c r="G49" s="207"/>
      <c r="H49" s="207"/>
      <c r="I49" s="224"/>
      <c r="J49" s="1006"/>
      <c r="K49" s="2810">
        <v>28</v>
      </c>
    </row>
    <row r="50" spans="1:11">
      <c r="A50" s="2228">
        <v>29</v>
      </c>
      <c r="B50" s="1001"/>
      <c r="C50" s="1002"/>
      <c r="D50" s="1006"/>
      <c r="E50" s="2810"/>
      <c r="F50" s="2205"/>
      <c r="G50" s="207"/>
      <c r="H50" s="207"/>
      <c r="I50" s="224"/>
      <c r="J50" s="1006"/>
      <c r="K50" s="2810">
        <v>29</v>
      </c>
    </row>
    <row r="51" spans="1:11">
      <c r="A51" s="2228">
        <v>30</v>
      </c>
      <c r="B51" s="1001"/>
      <c r="C51" s="1002"/>
      <c r="D51" s="1006"/>
      <c r="E51" s="2810"/>
      <c r="F51" s="2205"/>
      <c r="G51" s="207"/>
      <c r="H51" s="207"/>
      <c r="I51" s="224"/>
      <c r="J51" s="1006"/>
      <c r="K51" s="2810">
        <v>30</v>
      </c>
    </row>
    <row r="52" spans="1:11">
      <c r="A52" s="2228">
        <v>31</v>
      </c>
      <c r="B52" s="1001"/>
      <c r="C52" s="1002"/>
      <c r="D52" s="1006"/>
      <c r="E52" s="2810"/>
      <c r="F52" s="2205"/>
      <c r="G52" s="207"/>
      <c r="H52" s="207"/>
      <c r="I52" s="224"/>
      <c r="J52" s="1006"/>
      <c r="K52" s="2810">
        <v>31</v>
      </c>
    </row>
    <row r="53" spans="1:11">
      <c r="A53" s="2228">
        <v>32</v>
      </c>
      <c r="B53" s="1001"/>
      <c r="C53" s="1002"/>
      <c r="D53" s="1006"/>
      <c r="E53" s="2810"/>
      <c r="F53" s="2205"/>
      <c r="G53" s="207"/>
      <c r="H53" s="207"/>
      <c r="I53" s="224"/>
      <c r="J53" s="1006"/>
      <c r="K53" s="2810">
        <v>32</v>
      </c>
    </row>
    <row r="54" spans="1:11">
      <c r="A54" s="2228">
        <v>33</v>
      </c>
      <c r="B54" s="1001"/>
      <c r="C54" s="1002"/>
      <c r="D54" s="1006"/>
      <c r="E54" s="2810"/>
      <c r="F54" s="3146"/>
      <c r="G54" s="1006"/>
      <c r="H54" s="1050"/>
      <c r="I54" s="224"/>
      <c r="J54" s="1006"/>
      <c r="K54" s="2810">
        <v>33</v>
      </c>
    </row>
    <row r="55" spans="1:11">
      <c r="A55" s="2228">
        <v>34</v>
      </c>
      <c r="B55" s="1001"/>
      <c r="C55" s="1002"/>
      <c r="D55" s="1006"/>
      <c r="E55" s="2810"/>
      <c r="F55" s="2205"/>
      <c r="G55" s="207"/>
      <c r="H55" s="207"/>
      <c r="I55" s="224"/>
      <c r="J55" s="1006"/>
      <c r="K55" s="2810">
        <v>34</v>
      </c>
    </row>
    <row r="56" spans="1:11">
      <c r="A56" s="2228">
        <v>35</v>
      </c>
      <c r="B56" s="1001"/>
      <c r="C56" s="1002"/>
      <c r="D56" s="1006"/>
      <c r="E56" s="2810"/>
      <c r="F56" s="2205"/>
      <c r="G56" s="207"/>
      <c r="H56" s="207"/>
      <c r="I56" s="224"/>
      <c r="J56" s="1006"/>
      <c r="K56" s="2810">
        <v>35</v>
      </c>
    </row>
    <row r="57" spans="1:11">
      <c r="A57" s="2228">
        <v>36</v>
      </c>
      <c r="B57" s="1001"/>
      <c r="C57" s="1002"/>
      <c r="D57" s="1006"/>
      <c r="E57" s="2810"/>
      <c r="F57" s="2205"/>
      <c r="G57" s="207"/>
      <c r="H57" s="207"/>
      <c r="I57" s="224"/>
      <c r="J57" s="1006"/>
      <c r="K57" s="2810">
        <v>36</v>
      </c>
    </row>
    <row r="58" spans="1:11">
      <c r="A58" s="2228">
        <v>37</v>
      </c>
      <c r="B58" s="1001"/>
      <c r="C58" s="1002"/>
      <c r="D58" s="1006"/>
      <c r="E58" s="2810"/>
      <c r="F58" s="2205"/>
      <c r="G58" s="207"/>
      <c r="H58" s="207"/>
      <c r="I58" s="224"/>
      <c r="J58" s="1006"/>
      <c r="K58" s="2810">
        <v>37</v>
      </c>
    </row>
    <row r="59" spans="1:11">
      <c r="A59" s="2228">
        <v>38</v>
      </c>
      <c r="B59" s="1001"/>
      <c r="C59" s="1002"/>
      <c r="D59" s="1006"/>
      <c r="E59" s="2810"/>
      <c r="F59" s="2205"/>
      <c r="G59" s="207"/>
      <c r="H59" s="207"/>
      <c r="I59" s="224"/>
      <c r="J59" s="1009"/>
      <c r="K59" s="2810">
        <v>38</v>
      </c>
    </row>
    <row r="60" spans="1:11" ht="15.75" thickBot="1">
      <c r="A60" s="2229">
        <v>39</v>
      </c>
      <c r="B60" s="2061" t="s">
        <v>2253</v>
      </c>
      <c r="C60" s="2878">
        <f>SUM(C22:C59)</f>
        <v>0</v>
      </c>
      <c r="D60" s="2878">
        <f t="shared" ref="D60:J60" si="0">SUM(D22:D59)</f>
        <v>0</v>
      </c>
      <c r="E60" s="3472">
        <f t="shared" si="0"/>
        <v>6054654</v>
      </c>
      <c r="F60" s="3147">
        <f t="shared" si="0"/>
        <v>0</v>
      </c>
      <c r="G60" s="2878">
        <f t="shared" si="0"/>
        <v>0</v>
      </c>
      <c r="H60" s="2878">
        <f t="shared" si="0"/>
        <v>0</v>
      </c>
      <c r="I60" s="2878">
        <f t="shared" si="0"/>
        <v>0</v>
      </c>
      <c r="J60" s="2878">
        <f t="shared" si="0"/>
        <v>0</v>
      </c>
      <c r="K60" s="3148">
        <v>39</v>
      </c>
    </row>
    <row r="61" spans="1:11">
      <c r="A61" s="13"/>
      <c r="B61" s="13"/>
      <c r="C61" s="13"/>
      <c r="D61" s="260"/>
      <c r="E61" s="260"/>
      <c r="F61" s="260"/>
      <c r="G61" s="260"/>
      <c r="H61" s="260"/>
      <c r="I61" s="260"/>
      <c r="J61" s="260"/>
    </row>
    <row r="62" spans="1:11">
      <c r="A62" s="13" t="s">
        <v>4492</v>
      </c>
      <c r="B62" s="13"/>
      <c r="C62" s="13"/>
      <c r="D62" s="13"/>
      <c r="E62" s="13"/>
      <c r="F62" s="13" t="s">
        <v>4492</v>
      </c>
      <c r="G62" s="13"/>
      <c r="H62" s="13"/>
      <c r="I62" s="13"/>
      <c r="J62" s="13"/>
    </row>
    <row r="63" spans="1:11">
      <c r="A63" s="16" t="s">
        <v>4252</v>
      </c>
      <c r="B63" s="16"/>
      <c r="C63" s="16"/>
      <c r="D63" s="16"/>
      <c r="E63" s="16"/>
      <c r="F63" s="16" t="s">
        <v>4253</v>
      </c>
      <c r="G63" s="16"/>
      <c r="H63" s="16"/>
      <c r="I63" s="16"/>
      <c r="J63" s="16"/>
      <c r="K63" s="16"/>
    </row>
    <row r="125" spans="1:5" ht="15.75" thickBot="1"/>
    <row r="126" spans="1:5">
      <c r="A126" s="2398"/>
      <c r="B126" s="2316"/>
      <c r="C126" s="2316"/>
      <c r="D126" s="2316"/>
      <c r="E126" s="2401"/>
    </row>
    <row r="127" spans="1:5">
      <c r="A127" s="2450"/>
      <c r="E127" s="2683"/>
    </row>
    <row r="128" spans="1:5">
      <c r="A128" s="2450"/>
      <c r="E128" s="2683"/>
    </row>
    <row r="129" spans="1:6">
      <c r="A129" s="2450"/>
      <c r="E129" s="2683"/>
    </row>
    <row r="130" spans="1:6">
      <c r="A130" s="2450"/>
      <c r="E130" s="2683"/>
    </row>
    <row r="131" spans="1:6">
      <c r="A131" s="2450"/>
      <c r="E131" s="2683"/>
    </row>
    <row r="132" spans="1:6">
      <c r="A132" s="2450"/>
      <c r="C132" s="1184"/>
      <c r="D132" s="1184"/>
      <c r="E132" s="2683"/>
    </row>
    <row r="133" spans="1:6">
      <c r="A133" s="2450"/>
      <c r="C133" s="2842"/>
      <c r="D133" s="2842"/>
      <c r="E133" s="2683"/>
    </row>
    <row r="134" spans="1:6">
      <c r="A134" s="2450"/>
      <c r="C134" s="2842"/>
      <c r="D134" s="2842"/>
      <c r="E134" s="2683"/>
    </row>
    <row r="135" spans="1:6">
      <c r="A135" s="2450"/>
      <c r="C135" s="2842"/>
      <c r="D135" s="2842"/>
      <c r="E135" s="2683"/>
    </row>
    <row r="136" spans="1:6">
      <c r="A136" s="2450"/>
      <c r="C136" s="2842"/>
      <c r="D136" s="2842"/>
      <c r="E136" s="2683"/>
      <c r="F136" s="2683"/>
    </row>
    <row r="137" spans="1:6">
      <c r="A137" s="2450"/>
      <c r="C137" s="2842"/>
      <c r="D137" s="2842"/>
      <c r="E137" s="2683"/>
      <c r="F137" s="2683"/>
    </row>
    <row r="138" spans="1:6">
      <c r="A138" s="2450"/>
      <c r="C138" s="2842"/>
      <c r="D138" s="2842"/>
      <c r="E138" s="2683"/>
      <c r="F138" s="2683"/>
    </row>
    <row r="139" spans="1:6">
      <c r="A139" s="2450"/>
      <c r="C139" s="2842"/>
      <c r="D139" s="2842"/>
      <c r="E139" s="2683"/>
      <c r="F139" s="2683"/>
    </row>
    <row r="140" spans="1:6">
      <c r="A140" s="2450"/>
      <c r="C140" s="2842"/>
      <c r="D140" s="2842"/>
      <c r="E140" s="2683"/>
      <c r="F140" s="2683"/>
    </row>
    <row r="141" spans="1:6">
      <c r="A141" s="2450"/>
      <c r="C141" s="2842"/>
      <c r="D141" s="2842"/>
      <c r="E141" s="2683"/>
      <c r="F141" s="2683"/>
    </row>
    <row r="142" spans="1:6">
      <c r="A142" s="2450"/>
      <c r="C142" s="2842"/>
      <c r="D142" s="2842"/>
      <c r="E142" s="2683"/>
      <c r="F142" s="2683"/>
    </row>
    <row r="143" spans="1:6">
      <c r="A143" s="2450"/>
      <c r="C143" s="2842"/>
      <c r="D143" s="2842"/>
      <c r="E143" s="2683"/>
      <c r="F143" s="2683"/>
    </row>
    <row r="144" spans="1:6">
      <c r="A144" s="2450"/>
      <c r="C144" s="2842"/>
      <c r="D144" s="2842"/>
      <c r="E144" s="2683"/>
      <c r="F144" s="2683"/>
    </row>
    <row r="145" spans="1:6">
      <c r="A145" s="2450"/>
      <c r="C145" s="2842"/>
      <c r="D145" s="2842"/>
      <c r="E145" s="2683"/>
      <c r="F145" s="2683"/>
    </row>
    <row r="146" spans="1:6">
      <c r="A146" s="2450"/>
      <c r="C146" s="2842"/>
      <c r="D146" s="2842"/>
      <c r="E146" s="2683"/>
      <c r="F146" s="2683"/>
    </row>
    <row r="147" spans="1:6">
      <c r="A147" s="2450"/>
      <c r="C147" s="2842"/>
      <c r="D147" s="2842"/>
      <c r="E147" s="2683"/>
      <c r="F147" s="2683"/>
    </row>
    <row r="148" spans="1:6">
      <c r="A148" s="2450"/>
      <c r="C148" s="2842"/>
      <c r="D148" s="2842"/>
      <c r="E148" s="2683"/>
      <c r="F148" s="2683"/>
    </row>
    <row r="149" spans="1:6">
      <c r="A149" s="2450"/>
      <c r="C149" s="2842"/>
      <c r="D149" s="2842"/>
      <c r="E149" s="2683"/>
      <c r="F149" s="2683"/>
    </row>
    <row r="150" spans="1:6">
      <c r="A150" s="2450"/>
      <c r="C150" s="2842"/>
      <c r="D150" s="2842"/>
      <c r="E150" s="2683"/>
      <c r="F150" s="2683"/>
    </row>
    <row r="151" spans="1:6">
      <c r="A151" s="2450"/>
      <c r="C151" s="2842"/>
      <c r="D151" s="2842"/>
      <c r="E151" s="2683"/>
      <c r="F151" s="2683"/>
    </row>
    <row r="152" spans="1:6">
      <c r="A152" s="2450"/>
      <c r="C152" s="2842"/>
      <c r="D152" s="2842"/>
      <c r="E152" s="2683"/>
      <c r="F152" s="2683"/>
    </row>
    <row r="153" spans="1:6">
      <c r="A153" s="2450"/>
      <c r="C153" s="2842"/>
      <c r="D153" s="2842"/>
      <c r="E153" s="2683"/>
      <c r="F153" s="2683"/>
    </row>
    <row r="154" spans="1:6">
      <c r="A154" s="2450"/>
      <c r="C154" s="2842"/>
      <c r="D154" s="2842"/>
      <c r="E154" s="2683"/>
      <c r="F154" s="2683"/>
    </row>
    <row r="155" spans="1:6">
      <c r="A155" s="2450"/>
      <c r="C155" s="2842"/>
      <c r="D155" s="2842"/>
      <c r="E155" s="2683"/>
      <c r="F155" s="2683"/>
    </row>
    <row r="156" spans="1:6">
      <c r="A156" s="2450"/>
      <c r="C156" s="2842"/>
      <c r="D156" s="2842"/>
      <c r="E156" s="2683"/>
      <c r="F156" s="2683"/>
    </row>
    <row r="157" spans="1:6">
      <c r="A157" s="2450"/>
      <c r="C157" s="2842"/>
      <c r="D157" s="2842"/>
      <c r="E157" s="2683"/>
      <c r="F157" s="2683"/>
    </row>
    <row r="158" spans="1:6">
      <c r="A158" s="2450"/>
      <c r="C158" s="2842"/>
      <c r="D158" s="2842"/>
      <c r="E158" s="2683"/>
      <c r="F158" s="2683"/>
    </row>
    <row r="159" spans="1:6">
      <c r="A159" s="2450"/>
      <c r="C159" s="2842"/>
      <c r="D159" s="2842"/>
      <c r="E159" s="2683"/>
      <c r="F159" s="2683"/>
    </row>
    <row r="160" spans="1:6">
      <c r="A160" s="2450"/>
      <c r="C160" s="2842"/>
      <c r="D160" s="2842"/>
      <c r="E160" s="2683"/>
      <c r="F160" s="2683"/>
    </row>
    <row r="161" spans="1:6">
      <c r="A161" s="2450"/>
      <c r="C161" s="2842"/>
      <c r="D161" s="2842"/>
      <c r="E161" s="2683"/>
      <c r="F161" s="2683"/>
    </row>
    <row r="162" spans="1:6">
      <c r="A162" s="2450"/>
      <c r="C162" s="2842"/>
      <c r="D162" s="2842"/>
      <c r="E162" s="2683"/>
      <c r="F162" s="2683"/>
    </row>
    <row r="163" spans="1:6">
      <c r="A163" s="2450"/>
      <c r="C163" s="2842"/>
      <c r="D163" s="2842"/>
      <c r="E163" s="2683"/>
      <c r="F163" s="2683"/>
    </row>
    <row r="164" spans="1:6">
      <c r="A164" s="2450"/>
      <c r="C164" s="2842"/>
      <c r="D164" s="2842"/>
      <c r="E164" s="2683"/>
      <c r="F164" s="2683"/>
    </row>
    <row r="165" spans="1:6">
      <c r="A165" s="2450"/>
      <c r="C165" s="2842"/>
      <c r="D165" s="2842"/>
      <c r="E165" s="2683"/>
      <c r="F165" s="2683"/>
    </row>
    <row r="166" spans="1:6">
      <c r="A166" s="2450"/>
      <c r="C166" s="2842"/>
      <c r="D166" s="2842"/>
      <c r="E166" s="2683"/>
      <c r="F166" s="2683"/>
    </row>
    <row r="167" spans="1:6">
      <c r="A167" s="2450"/>
      <c r="C167" s="2842"/>
      <c r="D167" s="2842"/>
      <c r="E167" s="2683"/>
      <c r="F167" s="2683"/>
    </row>
    <row r="168" spans="1:6">
      <c r="A168" s="2450"/>
      <c r="C168" s="2842"/>
      <c r="D168" s="2842"/>
      <c r="E168" s="2683"/>
      <c r="F168" s="2683"/>
    </row>
    <row r="169" spans="1:6">
      <c r="A169" s="2450"/>
      <c r="C169" s="2842"/>
      <c r="D169" s="2842"/>
      <c r="E169" s="2683"/>
      <c r="F169" s="2683"/>
    </row>
    <row r="170" spans="1:6">
      <c r="A170" s="2450"/>
      <c r="C170" s="2842"/>
      <c r="D170" s="2842"/>
      <c r="E170" s="2683"/>
      <c r="F170" s="2683"/>
    </row>
    <row r="171" spans="1:6">
      <c r="A171" s="2450"/>
      <c r="C171" s="2842"/>
      <c r="D171" s="2842"/>
      <c r="E171" s="2683"/>
      <c r="F171" s="2683"/>
    </row>
    <row r="172" spans="1:6">
      <c r="A172" s="2450"/>
      <c r="C172" s="2842"/>
      <c r="D172" s="2842"/>
      <c r="E172" s="2683"/>
      <c r="F172" s="2683"/>
    </row>
    <row r="173" spans="1:6">
      <c r="A173" s="2450"/>
      <c r="C173" s="2842"/>
      <c r="D173" s="2842"/>
      <c r="E173" s="2683"/>
      <c r="F173" s="2683"/>
    </row>
    <row r="174" spans="1:6">
      <c r="A174" s="2450"/>
      <c r="C174" s="2842"/>
      <c r="D174" s="2842"/>
      <c r="E174" s="2683"/>
      <c r="F174" s="2683"/>
    </row>
    <row r="175" spans="1:6">
      <c r="A175" s="2450"/>
      <c r="C175" s="2842"/>
      <c r="D175" s="2842"/>
      <c r="E175" s="2683"/>
      <c r="F175" s="2683"/>
    </row>
    <row r="176" spans="1:6">
      <c r="A176" s="2450"/>
      <c r="C176" s="2842"/>
      <c r="D176" s="2842"/>
      <c r="E176" s="2683"/>
      <c r="F176" s="2683"/>
    </row>
    <row r="177" spans="1:6">
      <c r="A177" s="2450"/>
      <c r="C177" s="2842"/>
      <c r="D177" s="2842"/>
      <c r="E177" s="2683"/>
      <c r="F177" s="2683"/>
    </row>
    <row r="178" spans="1:6">
      <c r="A178" s="2450"/>
      <c r="C178" s="2842"/>
      <c r="D178" s="2842"/>
      <c r="E178" s="2683"/>
      <c r="F178" s="2683"/>
    </row>
    <row r="179" spans="1:6">
      <c r="A179" s="2450"/>
      <c r="C179" s="1923"/>
      <c r="D179" s="1923"/>
      <c r="E179" s="2683"/>
      <c r="F179" s="2683"/>
    </row>
    <row r="180" spans="1:6">
      <c r="A180" s="2450"/>
      <c r="E180" s="2683"/>
      <c r="F180" s="2683"/>
    </row>
    <row r="181" spans="1:6" ht="15.75" thickBot="1">
      <c r="A181" s="2684"/>
      <c r="B181" s="2701"/>
      <c r="C181" s="2701"/>
      <c r="D181" s="2701"/>
      <c r="E181" s="2686"/>
      <c r="F181" s="2683"/>
    </row>
    <row r="182" spans="1:6">
      <c r="A182" s="2682"/>
      <c r="F182" s="2683"/>
    </row>
    <row r="183" spans="1:6">
      <c r="A183" s="2682"/>
      <c r="F183" s="2683"/>
    </row>
    <row r="184" spans="1:6">
      <c r="A184" s="2682"/>
      <c r="F184" s="2683"/>
    </row>
    <row r="185" spans="1:6">
      <c r="A185" s="2682"/>
      <c r="F185" s="2683"/>
    </row>
    <row r="186" spans="1:6">
      <c r="A186" s="2682"/>
      <c r="F186" s="2683"/>
    </row>
    <row r="187" spans="1:6">
      <c r="A187" s="2682"/>
      <c r="F187" s="2683"/>
    </row>
    <row r="188" spans="1:6">
      <c r="A188" s="2682"/>
      <c r="F188" s="2683"/>
    </row>
    <row r="189" spans="1:6">
      <c r="A189" s="2682"/>
      <c r="F189" s="2683"/>
    </row>
    <row r="190" spans="1:6">
      <c r="A190" s="2682"/>
      <c r="F190" s="2683"/>
    </row>
    <row r="191" spans="1:6">
      <c r="A191" s="2682"/>
      <c r="F191" s="2683"/>
    </row>
    <row r="192" spans="1:6">
      <c r="A192" s="2682"/>
      <c r="F192" s="2683"/>
    </row>
    <row r="193" spans="1:6">
      <c r="A193" s="2682"/>
      <c r="F193" s="2683"/>
    </row>
    <row r="194" spans="1:6">
      <c r="A194" s="2682"/>
      <c r="F194" s="2683"/>
    </row>
    <row r="195" spans="1:6">
      <c r="A195" s="2682"/>
      <c r="F195" s="2683"/>
    </row>
    <row r="196" spans="1:6">
      <c r="A196" s="2682"/>
      <c r="F196" s="2683"/>
    </row>
    <row r="197" spans="1:6">
      <c r="A197" s="2682"/>
      <c r="F197" s="2683"/>
    </row>
    <row r="198" spans="1:6">
      <c r="A198" s="2682"/>
      <c r="F198" s="2683"/>
    </row>
    <row r="199" spans="1:6">
      <c r="A199" s="2682"/>
      <c r="F199" s="2683"/>
    </row>
    <row r="200" spans="1:6" ht="15.75" thickBot="1">
      <c r="A200" s="2684"/>
      <c r="B200" s="2701"/>
      <c r="C200" s="2701"/>
      <c r="D200" s="2701"/>
      <c r="E200" s="2701"/>
      <c r="F200" s="2686"/>
    </row>
  </sheetData>
  <mergeCells count="1">
    <mergeCell ref="F16:J16"/>
  </mergeCells>
  <pageMargins left="0.7" right="0.7" top="0.75" bottom="0.75" header="0.3" footer="0.3"/>
  <pageSetup scale="73" orientation="portrait" r:id="rId1"/>
  <colBreaks count="1" manualBreakCount="1">
    <brk id="5" max="1048575" man="1"/>
  </colBreaks>
  <customProperties>
    <customPr name="_pios_id" r:id="rId2"/>
  </customPropertie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ransitionEvaluation="1">
    <tabColor rgb="FF92D050"/>
  </sheetPr>
  <dimension ref="A1:U200"/>
  <sheetViews>
    <sheetView view="pageBreakPreview" topLeftCell="N1" zoomScale="60" zoomScaleNormal="70" workbookViewId="0">
      <selection activeCell="V1" sqref="V1:AO1048576"/>
    </sheetView>
  </sheetViews>
  <sheetFormatPr defaultColWidth="9.6640625" defaultRowHeight="15"/>
  <cols>
    <col min="1" max="1" width="4.6640625" customWidth="1"/>
    <col min="2" max="2" width="23.6640625" customWidth="1"/>
    <col min="3" max="3" width="22" customWidth="1"/>
    <col min="4" max="5" width="12.6640625" customWidth="1"/>
    <col min="6" max="6" width="18.6640625" customWidth="1"/>
    <col min="7" max="7" width="15" customWidth="1"/>
    <col min="8" max="8" width="16.5546875" customWidth="1"/>
    <col min="9" max="9" width="18" customWidth="1"/>
    <col min="10" max="10" width="2.6640625" customWidth="1"/>
    <col min="11" max="11" width="25" customWidth="1"/>
    <col min="12" max="12" width="13.6640625" customWidth="1"/>
    <col min="13" max="13" width="15" customWidth="1"/>
    <col min="14" max="14" width="13.6640625" customWidth="1"/>
    <col min="15" max="15" width="11.6640625" customWidth="1"/>
    <col min="16" max="16" width="13.6640625" customWidth="1"/>
    <col min="17" max="17" width="15.6640625" customWidth="1"/>
    <col min="18" max="18" width="13.6640625" customWidth="1"/>
    <col min="19" max="19" width="4.6640625" customWidth="1"/>
    <col min="20" max="20" width="9.6640625" customWidth="1"/>
    <col min="21" max="21" width="13" customWidth="1"/>
    <col min="22" max="22" width="9.6640625" customWidth="1"/>
    <col min="23" max="23" width="15" customWidth="1"/>
    <col min="24" max="24" width="10.44140625" customWidth="1"/>
    <col min="25" max="34" width="9.6640625" customWidth="1"/>
    <col min="35" max="35" width="13" customWidth="1"/>
    <col min="36" max="36" width="9.6640625" customWidth="1"/>
    <col min="37" max="37" width="14.21875" bestFit="1" customWidth="1"/>
    <col min="38" max="38" width="9.6640625" customWidth="1"/>
    <col min="39" max="39" width="15.21875" bestFit="1" customWidth="1"/>
    <col min="40" max="40" width="14.5546875" customWidth="1"/>
    <col min="41" max="41" width="15.21875" bestFit="1" customWidth="1"/>
    <col min="42" max="42" width="9.6640625" customWidth="1"/>
  </cols>
  <sheetData>
    <row r="1" spans="1:19">
      <c r="A1" s="710" t="s">
        <v>1757</v>
      </c>
      <c r="B1" s="711"/>
      <c r="C1" s="711"/>
      <c r="D1" s="798"/>
      <c r="E1" s="798"/>
      <c r="F1" s="795" t="s">
        <v>1307</v>
      </c>
      <c r="G1" s="807"/>
      <c r="H1" s="1617" t="s">
        <v>1759</v>
      </c>
      <c r="I1" s="809" t="s">
        <v>1760</v>
      </c>
      <c r="K1" s="710" t="s">
        <v>1757</v>
      </c>
      <c r="L1" s="711"/>
      <c r="M1" s="711"/>
      <c r="N1" s="795" t="s">
        <v>1307</v>
      </c>
      <c r="O1" s="798"/>
      <c r="P1" s="711"/>
      <c r="Q1" s="1617" t="s">
        <v>1759</v>
      </c>
      <c r="R1" s="795" t="s">
        <v>1760</v>
      </c>
      <c r="S1" s="782"/>
    </row>
    <row r="2" spans="1:19">
      <c r="A2" s="71" t="s">
        <v>4544</v>
      </c>
      <c r="F2" s="71" t="s">
        <v>5794</v>
      </c>
      <c r="G2" s="717"/>
      <c r="H2" s="1618" t="s">
        <v>1761</v>
      </c>
      <c r="I2" s="811"/>
      <c r="K2" s="71" t="s">
        <v>4544</v>
      </c>
      <c r="N2" s="71" t="s">
        <v>5794</v>
      </c>
      <c r="Q2" s="1618" t="s">
        <v>1761</v>
      </c>
      <c r="R2" s="758"/>
      <c r="S2" s="759"/>
    </row>
    <row r="3" spans="1:19" ht="15" customHeight="1" thickBot="1">
      <c r="A3" s="772"/>
      <c r="B3" s="752"/>
      <c r="C3" s="752"/>
      <c r="D3" s="752"/>
      <c r="E3" s="752"/>
      <c r="F3" s="772" t="s">
        <v>1101</v>
      </c>
      <c r="G3" s="813"/>
      <c r="H3" s="878" t="str">
        <f>'Data Sheet'!$C$40</f>
        <v>April 30, 2025</v>
      </c>
      <c r="I3" s="820" t="str">
        <f>'Data Sheet'!$C$38</f>
        <v>December 31, 2024</v>
      </c>
      <c r="K3" s="772"/>
      <c r="L3" s="752"/>
      <c r="M3" s="752"/>
      <c r="N3" s="772" t="s">
        <v>1101</v>
      </c>
      <c r="O3" s="752"/>
      <c r="P3" s="773"/>
      <c r="Q3" s="878" t="str">
        <f>'Data Sheet'!$C$40</f>
        <v>April 30, 2025</v>
      </c>
      <c r="R3" s="820" t="str">
        <f>'Data Sheet'!$C$38</f>
        <v>December 31, 2024</v>
      </c>
      <c r="S3" s="814"/>
    </row>
    <row r="4" spans="1:19" ht="15" customHeight="1" thickBot="1">
      <c r="A4" s="457" t="s">
        <v>2894</v>
      </c>
      <c r="B4" s="458"/>
      <c r="C4" s="458"/>
      <c r="D4" s="803"/>
      <c r="E4" s="803"/>
      <c r="F4" s="803"/>
      <c r="G4" s="803"/>
      <c r="H4" s="805"/>
      <c r="I4" s="814"/>
      <c r="K4" s="457" t="s">
        <v>2895</v>
      </c>
      <c r="L4" s="458"/>
      <c r="M4" s="458"/>
      <c r="N4" s="803"/>
      <c r="O4" s="803"/>
      <c r="P4" s="803"/>
      <c r="Q4" s="803"/>
      <c r="R4" s="805"/>
      <c r="S4" s="814"/>
    </row>
    <row r="5" spans="1:19" ht="15.75">
      <c r="A5" s="68"/>
      <c r="B5" s="70"/>
      <c r="C5" s="70"/>
      <c r="D5" s="16"/>
      <c r="E5" s="16"/>
      <c r="F5" s="16"/>
      <c r="G5" s="16"/>
      <c r="H5" s="318"/>
      <c r="I5" s="72"/>
      <c r="K5" s="68"/>
      <c r="L5" s="70"/>
      <c r="M5" s="70"/>
      <c r="N5" s="16"/>
      <c r="O5" s="16"/>
      <c r="P5" s="16"/>
      <c r="Q5" s="16"/>
      <c r="R5" s="318"/>
      <c r="S5" s="72"/>
    </row>
    <row r="6" spans="1:19">
      <c r="A6" s="1193" t="s">
        <v>2896</v>
      </c>
      <c r="B6" s="192"/>
      <c r="C6" s="192"/>
      <c r="D6" s="192"/>
      <c r="E6" s="192"/>
      <c r="F6" s="192" t="s">
        <v>2897</v>
      </c>
      <c r="G6" s="192"/>
      <c r="H6" s="192"/>
      <c r="I6" s="193"/>
      <c r="K6" s="1193" t="s">
        <v>2898</v>
      </c>
      <c r="L6" s="192"/>
      <c r="M6" s="192"/>
      <c r="N6" s="192"/>
      <c r="O6" s="192" t="s">
        <v>2899</v>
      </c>
      <c r="P6" s="192"/>
      <c r="Q6" s="192"/>
      <c r="R6" s="192"/>
      <c r="S6" s="193"/>
    </row>
    <row r="7" spans="1:19">
      <c r="A7" s="1193" t="s">
        <v>2900</v>
      </c>
      <c r="B7" s="192"/>
      <c r="C7" s="192"/>
      <c r="D7" s="192"/>
      <c r="E7" s="192"/>
      <c r="F7" s="192" t="s">
        <v>2901</v>
      </c>
      <c r="G7" s="192"/>
      <c r="H7" s="192"/>
      <c r="I7" s="193"/>
      <c r="K7" s="1193" t="s">
        <v>2902</v>
      </c>
      <c r="L7" s="192"/>
      <c r="M7" s="192"/>
      <c r="N7" s="192"/>
      <c r="O7" s="192" t="s">
        <v>2903</v>
      </c>
      <c r="P7" s="192"/>
      <c r="Q7" s="192"/>
      <c r="R7" s="192"/>
      <c r="S7" s="193"/>
    </row>
    <row r="8" spans="1:19">
      <c r="A8" s="1193" t="s">
        <v>1176</v>
      </c>
      <c r="B8" s="192"/>
      <c r="C8" s="192"/>
      <c r="D8" s="192"/>
      <c r="E8" s="192"/>
      <c r="F8" s="192" t="s">
        <v>1177</v>
      </c>
      <c r="G8" s="192"/>
      <c r="H8" s="192"/>
      <c r="I8" s="193"/>
      <c r="K8" s="1193" t="s">
        <v>1178</v>
      </c>
      <c r="L8" s="192"/>
      <c r="M8" s="192"/>
      <c r="N8" s="192"/>
      <c r="O8" s="192" t="s">
        <v>1179</v>
      </c>
      <c r="P8" s="192"/>
      <c r="Q8" s="192"/>
      <c r="R8" s="192"/>
      <c r="S8" s="193"/>
    </row>
    <row r="9" spans="1:19">
      <c r="A9" s="1193" t="s">
        <v>1180</v>
      </c>
      <c r="B9" s="192"/>
      <c r="C9" s="192"/>
      <c r="D9" s="192"/>
      <c r="E9" s="192"/>
      <c r="F9" s="192" t="s">
        <v>1181</v>
      </c>
      <c r="G9" s="192"/>
      <c r="H9" s="192"/>
      <c r="I9" s="193"/>
      <c r="K9" s="1193" t="s">
        <v>1182</v>
      </c>
      <c r="L9" s="192"/>
      <c r="M9" s="192"/>
      <c r="N9" s="192"/>
      <c r="O9" s="192" t="s">
        <v>1183</v>
      </c>
      <c r="P9" s="192"/>
      <c r="Q9" s="192"/>
      <c r="R9" s="192"/>
      <c r="S9" s="193"/>
    </row>
    <row r="10" spans="1:19">
      <c r="A10" s="1193" t="s">
        <v>1184</v>
      </c>
      <c r="B10" s="192"/>
      <c r="C10" s="192"/>
      <c r="D10" s="192"/>
      <c r="E10" s="192"/>
      <c r="F10" s="192" t="s">
        <v>1185</v>
      </c>
      <c r="G10" s="192"/>
      <c r="H10" s="192"/>
      <c r="I10" s="193"/>
      <c r="K10" s="1193" t="s">
        <v>1186</v>
      </c>
      <c r="L10" s="192"/>
      <c r="M10" s="192"/>
      <c r="N10" s="192"/>
      <c r="O10" s="192" t="s">
        <v>1187</v>
      </c>
      <c r="P10" s="192"/>
      <c r="Q10" s="192"/>
      <c r="R10" s="192"/>
      <c r="S10" s="193"/>
    </row>
    <row r="11" spans="1:19">
      <c r="A11" s="1193" t="s">
        <v>1188</v>
      </c>
      <c r="B11" s="192"/>
      <c r="C11" s="192"/>
      <c r="D11" s="192"/>
      <c r="E11" s="192"/>
      <c r="F11" s="192" t="s">
        <v>1189</v>
      </c>
      <c r="G11" s="192"/>
      <c r="H11" s="192"/>
      <c r="I11" s="193"/>
      <c r="K11" s="1193" t="s">
        <v>1190</v>
      </c>
      <c r="L11" s="192"/>
      <c r="M11" s="192"/>
      <c r="N11" s="192"/>
      <c r="O11" s="192" t="s">
        <v>1191</v>
      </c>
      <c r="P11" s="192"/>
      <c r="Q11" s="192"/>
      <c r="R11" s="192"/>
      <c r="S11" s="193"/>
    </row>
    <row r="12" spans="1:19">
      <c r="A12" s="1193" t="s">
        <v>1192</v>
      </c>
      <c r="B12" s="192"/>
      <c r="C12" s="192"/>
      <c r="D12" s="192"/>
      <c r="E12" s="192"/>
      <c r="F12" s="192" t="s">
        <v>1193</v>
      </c>
      <c r="G12" s="192"/>
      <c r="H12" s="192"/>
      <c r="I12" s="193"/>
      <c r="K12" s="1193" t="s">
        <v>1194</v>
      </c>
      <c r="L12" s="192"/>
      <c r="M12" s="192"/>
      <c r="N12" s="192"/>
      <c r="O12" s="192" t="s">
        <v>1195</v>
      </c>
      <c r="P12" s="192"/>
      <c r="Q12" s="192"/>
      <c r="R12" s="192"/>
      <c r="S12" s="193"/>
    </row>
    <row r="13" spans="1:19">
      <c r="A13" s="1193" t="s">
        <v>1196</v>
      </c>
      <c r="B13" s="192"/>
      <c r="C13" s="192"/>
      <c r="D13" s="192"/>
      <c r="E13" s="192"/>
      <c r="F13" s="192" t="s">
        <v>1197</v>
      </c>
      <c r="G13" s="192"/>
      <c r="H13" s="192"/>
      <c r="I13" s="193"/>
      <c r="K13" s="1193" t="s">
        <v>1198</v>
      </c>
      <c r="L13" s="192"/>
      <c r="M13" s="192"/>
      <c r="N13" s="192"/>
      <c r="O13" s="192" t="s">
        <v>1199</v>
      </c>
      <c r="P13" s="192"/>
      <c r="Q13" s="192"/>
      <c r="R13" s="192"/>
      <c r="S13" s="193"/>
    </row>
    <row r="14" spans="1:19">
      <c r="A14" s="1193" t="s">
        <v>1200</v>
      </c>
      <c r="B14" s="192"/>
      <c r="C14" s="192"/>
      <c r="D14" s="192"/>
      <c r="E14" s="192"/>
      <c r="F14" s="192" t="s">
        <v>1201</v>
      </c>
      <c r="G14" s="192"/>
      <c r="H14" s="192"/>
      <c r="I14" s="193"/>
      <c r="K14" s="1193" t="s">
        <v>2530</v>
      </c>
      <c r="L14" s="192"/>
      <c r="M14" s="192"/>
      <c r="N14" s="192"/>
      <c r="O14" s="192" t="s">
        <v>2531</v>
      </c>
      <c r="P14" s="192"/>
      <c r="Q14" s="192"/>
      <c r="R14" s="192"/>
      <c r="S14" s="193"/>
    </row>
    <row r="15" spans="1:19">
      <c r="A15" s="1193" t="s">
        <v>2532</v>
      </c>
      <c r="B15" s="192"/>
      <c r="C15" s="192"/>
      <c r="D15" s="192"/>
      <c r="E15" s="192"/>
      <c r="F15" s="192" t="s">
        <v>2533</v>
      </c>
      <c r="G15" s="192"/>
      <c r="H15" s="192"/>
      <c r="I15" s="193"/>
      <c r="K15" s="1193" t="s">
        <v>2534</v>
      </c>
      <c r="L15" s="192"/>
      <c r="M15" s="192"/>
      <c r="N15" s="192"/>
      <c r="O15" s="192" t="s">
        <v>2535</v>
      </c>
      <c r="P15" s="192"/>
      <c r="Q15" s="192"/>
      <c r="R15" s="192"/>
      <c r="S15" s="193"/>
    </row>
    <row r="16" spans="1:19">
      <c r="A16" s="1193" t="s">
        <v>2536</v>
      </c>
      <c r="B16" s="192"/>
      <c r="C16" s="192"/>
      <c r="D16" s="192"/>
      <c r="E16" s="192"/>
      <c r="F16" s="192" t="s">
        <v>2537</v>
      </c>
      <c r="G16" s="192"/>
      <c r="H16" s="192"/>
      <c r="I16" s="193"/>
      <c r="K16" s="1193" t="s">
        <v>2538</v>
      </c>
      <c r="L16" s="192"/>
      <c r="M16" s="192"/>
      <c r="N16" s="192"/>
      <c r="O16" s="192" t="s">
        <v>1195</v>
      </c>
      <c r="P16" s="192"/>
      <c r="Q16" s="192"/>
      <c r="R16" s="192"/>
      <c r="S16" s="193"/>
    </row>
    <row r="17" spans="1:21">
      <c r="A17" s="1193" t="s">
        <v>2539</v>
      </c>
      <c r="B17" s="192"/>
      <c r="C17" s="192"/>
      <c r="D17" s="192"/>
      <c r="E17" s="192"/>
      <c r="F17" s="192" t="s">
        <v>2540</v>
      </c>
      <c r="G17" s="192"/>
      <c r="H17" s="192"/>
      <c r="I17" s="193"/>
      <c r="K17" s="1193" t="s">
        <v>2541</v>
      </c>
      <c r="L17" s="192"/>
      <c r="M17" s="192"/>
      <c r="N17" s="192"/>
      <c r="O17" s="192" t="s">
        <v>2542</v>
      </c>
      <c r="P17" s="192"/>
      <c r="Q17" s="192"/>
      <c r="R17" s="192"/>
      <c r="S17" s="193"/>
    </row>
    <row r="18" spans="1:21">
      <c r="A18" s="1193" t="s">
        <v>2543</v>
      </c>
      <c r="B18" s="192"/>
      <c r="C18" s="192"/>
      <c r="D18" s="192"/>
      <c r="E18" s="192"/>
      <c r="F18" s="192" t="s">
        <v>2544</v>
      </c>
      <c r="G18" s="192"/>
      <c r="H18" s="192"/>
      <c r="I18" s="193"/>
      <c r="K18" s="1193" t="s">
        <v>2545</v>
      </c>
      <c r="L18" s="192"/>
      <c r="M18" s="192"/>
      <c r="N18" s="192"/>
      <c r="O18" s="192" t="s">
        <v>2546</v>
      </c>
      <c r="P18" s="192"/>
      <c r="Q18" s="192"/>
      <c r="R18" s="192"/>
      <c r="S18" s="193"/>
    </row>
    <row r="19" spans="1:21">
      <c r="A19" s="1193" t="s">
        <v>2547</v>
      </c>
      <c r="B19" s="192"/>
      <c r="C19" s="192"/>
      <c r="D19" s="192"/>
      <c r="E19" s="192"/>
      <c r="F19" s="192" t="s">
        <v>2548</v>
      </c>
      <c r="G19" s="192"/>
      <c r="H19" s="192"/>
      <c r="I19" s="193"/>
      <c r="K19" s="1193"/>
      <c r="L19" s="192"/>
      <c r="M19" s="192"/>
      <c r="N19" s="192"/>
      <c r="O19" s="192"/>
      <c r="P19" s="192"/>
      <c r="Q19" s="192"/>
      <c r="R19" s="192"/>
      <c r="S19" s="193"/>
    </row>
    <row r="20" spans="1:21" ht="15.75" thickBot="1">
      <c r="A20" s="1619"/>
      <c r="B20" s="1620"/>
      <c r="C20" s="1620"/>
      <c r="D20" s="1620"/>
      <c r="E20" s="1620"/>
      <c r="F20" s="1620"/>
      <c r="G20" s="1620"/>
      <c r="H20" s="1620"/>
      <c r="I20" s="1621"/>
      <c r="K20" s="1193"/>
      <c r="L20" s="192"/>
      <c r="M20" s="192"/>
      <c r="N20" s="192"/>
      <c r="O20" s="192"/>
      <c r="P20" s="192"/>
      <c r="Q20" s="192"/>
      <c r="R20" s="192"/>
      <c r="S20" s="193"/>
    </row>
    <row r="21" spans="1:21">
      <c r="A21" s="797"/>
      <c r="C21" s="656"/>
      <c r="D21" s="709" t="s">
        <v>2549</v>
      </c>
      <c r="E21" s="759"/>
      <c r="F21" s="656"/>
      <c r="G21" s="709" t="s">
        <v>2550</v>
      </c>
      <c r="H21" s="709"/>
      <c r="I21" s="827"/>
      <c r="K21" s="797"/>
      <c r="L21" s="808" t="s">
        <v>2551</v>
      </c>
      <c r="M21" s="808"/>
      <c r="N21" s="782"/>
      <c r="O21" s="822"/>
      <c r="P21" s="822"/>
      <c r="Q21" s="822"/>
      <c r="R21" s="822"/>
      <c r="S21" s="827"/>
    </row>
    <row r="22" spans="1:21">
      <c r="A22" s="810"/>
      <c r="B22" s="709" t="s">
        <v>2552</v>
      </c>
      <c r="C22" s="759"/>
      <c r="D22" s="1622" t="s">
        <v>2553</v>
      </c>
      <c r="E22" s="759"/>
      <c r="F22" s="717" t="s">
        <v>2554</v>
      </c>
      <c r="G22" s="1622" t="s">
        <v>2555</v>
      </c>
      <c r="H22" s="709"/>
      <c r="I22" s="810" t="s">
        <v>1744</v>
      </c>
      <c r="K22" s="810" t="s">
        <v>2556</v>
      </c>
      <c r="L22" s="1622" t="s">
        <v>2557</v>
      </c>
      <c r="M22" s="709"/>
      <c r="N22" s="1623"/>
      <c r="O22" s="709" t="s">
        <v>2558</v>
      </c>
      <c r="P22" s="709"/>
      <c r="Q22" s="1622"/>
      <c r="R22" s="709"/>
      <c r="S22" s="810"/>
    </row>
    <row r="23" spans="1:21" ht="15.75" thickBot="1">
      <c r="A23" s="810" t="s">
        <v>1686</v>
      </c>
      <c r="B23" s="752"/>
      <c r="C23" s="773"/>
      <c r="D23" s="1624" t="s">
        <v>2559</v>
      </c>
      <c r="E23" s="814"/>
      <c r="F23" s="717" t="s">
        <v>2560</v>
      </c>
      <c r="G23" s="1624" t="s">
        <v>2582</v>
      </c>
      <c r="H23" s="803"/>
      <c r="I23" s="810" t="s">
        <v>503</v>
      </c>
      <c r="K23" s="810" t="s">
        <v>2583</v>
      </c>
      <c r="L23" s="1624" t="s">
        <v>2584</v>
      </c>
      <c r="M23" s="803"/>
      <c r="N23" s="1625"/>
      <c r="O23" s="781"/>
      <c r="P23" s="781"/>
      <c r="Q23" s="1626"/>
      <c r="R23" s="813"/>
      <c r="S23" s="810" t="s">
        <v>1686</v>
      </c>
    </row>
    <row r="24" spans="1:21">
      <c r="A24" s="810" t="s">
        <v>1689</v>
      </c>
      <c r="B24" s="717" t="s">
        <v>2585</v>
      </c>
      <c r="C24" s="717" t="s">
        <v>2586</v>
      </c>
      <c r="D24" s="717" t="s">
        <v>2587</v>
      </c>
      <c r="E24" s="717" t="s">
        <v>2588</v>
      </c>
      <c r="F24" s="717" t="s">
        <v>2589</v>
      </c>
      <c r="G24" s="759" t="s">
        <v>2590</v>
      </c>
      <c r="H24" s="759" t="s">
        <v>2590</v>
      </c>
      <c r="I24" s="810" t="s">
        <v>2591</v>
      </c>
      <c r="K24" s="810" t="s">
        <v>2592</v>
      </c>
      <c r="L24" s="717" t="s">
        <v>2593</v>
      </c>
      <c r="M24" s="717" t="s">
        <v>2594</v>
      </c>
      <c r="N24" s="717" t="s">
        <v>2595</v>
      </c>
      <c r="O24" s="717" t="s">
        <v>3532</v>
      </c>
      <c r="P24" s="717" t="s">
        <v>3524</v>
      </c>
      <c r="Q24" s="717" t="s">
        <v>575</v>
      </c>
      <c r="R24" s="661" t="s">
        <v>2253</v>
      </c>
      <c r="S24" s="810" t="s">
        <v>1689</v>
      </c>
    </row>
    <row r="25" spans="1:21">
      <c r="A25" s="801"/>
      <c r="B25" s="656"/>
      <c r="C25" s="717"/>
      <c r="D25" s="656"/>
      <c r="E25" s="717"/>
      <c r="F25" s="717"/>
      <c r="G25" s="759" t="s">
        <v>2596</v>
      </c>
      <c r="H25" s="759" t="s">
        <v>2597</v>
      </c>
      <c r="I25" s="801"/>
      <c r="K25" s="801"/>
      <c r="L25" s="656"/>
      <c r="M25" s="717" t="s">
        <v>2598</v>
      </c>
      <c r="N25" s="656"/>
      <c r="O25" s="717" t="s">
        <v>2038</v>
      </c>
      <c r="P25" s="717" t="s">
        <v>2038</v>
      </c>
      <c r="Q25" s="656"/>
      <c r="R25" s="717" t="s">
        <v>2038</v>
      </c>
      <c r="S25" s="801"/>
    </row>
    <row r="26" spans="1:21" ht="15.75" thickBot="1">
      <c r="A26" s="820"/>
      <c r="B26" s="813" t="s">
        <v>2935</v>
      </c>
      <c r="C26" s="813" t="s">
        <v>2936</v>
      </c>
      <c r="D26" s="813" t="s">
        <v>2937</v>
      </c>
      <c r="E26" s="813" t="s">
        <v>2938</v>
      </c>
      <c r="F26" s="813" t="s">
        <v>2268</v>
      </c>
      <c r="G26" s="814" t="s">
        <v>2269</v>
      </c>
      <c r="H26" s="814" t="s">
        <v>2270</v>
      </c>
      <c r="I26" s="814" t="s">
        <v>2271</v>
      </c>
      <c r="K26" s="812" t="s">
        <v>2272</v>
      </c>
      <c r="L26" s="813" t="s">
        <v>2273</v>
      </c>
      <c r="M26" s="813" t="s">
        <v>2274</v>
      </c>
      <c r="N26" s="813" t="s">
        <v>2275</v>
      </c>
      <c r="O26" s="813" t="s">
        <v>168</v>
      </c>
      <c r="P26" s="813" t="s">
        <v>169</v>
      </c>
      <c r="Q26" s="813" t="s">
        <v>170</v>
      </c>
      <c r="R26" s="803" t="s">
        <v>171</v>
      </c>
      <c r="S26" s="820"/>
    </row>
    <row r="27" spans="1:21">
      <c r="A27" s="801">
        <v>1</v>
      </c>
      <c r="B27" s="656" t="s">
        <v>6303</v>
      </c>
      <c r="C27" s="656" t="s">
        <v>6304</v>
      </c>
      <c r="D27" s="1640">
        <v>345</v>
      </c>
      <c r="E27" s="1640"/>
      <c r="F27" s="1627" t="s">
        <v>5457</v>
      </c>
      <c r="G27" s="1640">
        <v>15.08699989318848</v>
      </c>
      <c r="I27" s="1655">
        <v>1</v>
      </c>
      <c r="K27" s="1618" t="s">
        <v>5459</v>
      </c>
      <c r="L27" s="1628">
        <v>900555</v>
      </c>
      <c r="M27" s="1628">
        <v>4944886</v>
      </c>
      <c r="N27" s="1628">
        <v>5845441</v>
      </c>
      <c r="O27" s="880"/>
      <c r="P27" s="880"/>
      <c r="Q27" s="880"/>
      <c r="R27" s="881"/>
      <c r="S27" s="801">
        <v>1</v>
      </c>
      <c r="U27" s="1641"/>
    </row>
    <row r="28" spans="1:21">
      <c r="A28" s="801">
        <v>2</v>
      </c>
      <c r="B28" s="656" t="s">
        <v>6305</v>
      </c>
      <c r="C28" s="656" t="s">
        <v>5436</v>
      </c>
      <c r="D28" s="1640">
        <v>345</v>
      </c>
      <c r="E28" s="1640"/>
      <c r="F28" s="1627" t="s">
        <v>5458</v>
      </c>
      <c r="G28" s="1640">
        <v>8.3120002746582031</v>
      </c>
      <c r="I28" s="1655">
        <v>1</v>
      </c>
      <c r="K28" s="1618" t="s">
        <v>5460</v>
      </c>
      <c r="L28" s="819">
        <v>541168</v>
      </c>
      <c r="M28" s="819">
        <v>5039156</v>
      </c>
      <c r="N28" s="819">
        <v>5580324</v>
      </c>
      <c r="O28" s="818"/>
      <c r="P28" s="818"/>
      <c r="Q28" s="818"/>
      <c r="R28" s="883"/>
      <c r="S28" s="801">
        <v>2</v>
      </c>
      <c r="U28" s="1641"/>
    </row>
    <row r="29" spans="1:21">
      <c r="A29" s="801">
        <v>3</v>
      </c>
      <c r="B29" s="656" t="s">
        <v>6306</v>
      </c>
      <c r="C29" s="656" t="s">
        <v>5437</v>
      </c>
      <c r="D29" s="1640">
        <v>345</v>
      </c>
      <c r="E29" s="1640"/>
      <c r="F29" s="1627" t="s">
        <v>5446</v>
      </c>
      <c r="G29" s="1640">
        <v>27.561000823974609</v>
      </c>
      <c r="I29" s="1655">
        <v>1</v>
      </c>
      <c r="K29" s="1618" t="s">
        <v>5459</v>
      </c>
      <c r="L29" s="819">
        <v>1220182</v>
      </c>
      <c r="M29" s="819">
        <v>27394594</v>
      </c>
      <c r="N29" s="819">
        <v>28614776</v>
      </c>
      <c r="O29" s="818"/>
      <c r="P29" s="818"/>
      <c r="Q29" s="818"/>
      <c r="R29" s="883"/>
      <c r="S29" s="801">
        <v>3</v>
      </c>
      <c r="U29" s="1641"/>
    </row>
    <row r="30" spans="1:21">
      <c r="A30" s="801">
        <v>4</v>
      </c>
      <c r="B30" s="656" t="s">
        <v>6306</v>
      </c>
      <c r="C30" s="656" t="s">
        <v>5438</v>
      </c>
      <c r="D30" s="1640">
        <v>345</v>
      </c>
      <c r="E30" s="1640"/>
      <c r="F30" s="1627" t="s">
        <v>5455</v>
      </c>
      <c r="G30" s="1640">
        <v>0.40200001001358032</v>
      </c>
      <c r="I30" s="1655">
        <v>1</v>
      </c>
      <c r="K30" s="1618" t="s">
        <v>5459</v>
      </c>
      <c r="L30" s="819">
        <v>0</v>
      </c>
      <c r="M30" s="819">
        <v>442025</v>
      </c>
      <c r="N30" s="819">
        <v>442025</v>
      </c>
      <c r="O30" s="818"/>
      <c r="P30" s="818"/>
      <c r="Q30" s="818"/>
      <c r="R30" s="883"/>
      <c r="S30" s="801">
        <v>4</v>
      </c>
      <c r="U30" s="1641"/>
    </row>
    <row r="31" spans="1:21">
      <c r="A31" s="801">
        <v>5</v>
      </c>
      <c r="B31" s="656" t="s">
        <v>6307</v>
      </c>
      <c r="C31" s="656" t="s">
        <v>5436</v>
      </c>
      <c r="D31" s="1640">
        <v>345</v>
      </c>
      <c r="E31" s="1640"/>
      <c r="F31" s="1627" t="s">
        <v>5446</v>
      </c>
      <c r="G31" s="1640">
        <v>48.553001403808587</v>
      </c>
      <c r="I31" s="1655">
        <v>1</v>
      </c>
      <c r="K31" s="1618" t="s">
        <v>5460</v>
      </c>
      <c r="L31" s="819">
        <v>5625110</v>
      </c>
      <c r="M31" s="819">
        <v>44999695</v>
      </c>
      <c r="N31" s="819">
        <v>50624805</v>
      </c>
      <c r="O31" s="818"/>
      <c r="P31" s="818"/>
      <c r="Q31" s="818"/>
      <c r="R31" s="883"/>
      <c r="S31" s="801">
        <v>5</v>
      </c>
      <c r="U31" s="1641"/>
    </row>
    <row r="32" spans="1:21">
      <c r="A32" s="816">
        <v>6</v>
      </c>
      <c r="B32" s="656" t="s">
        <v>6307</v>
      </c>
      <c r="C32" s="656" t="s">
        <v>5439</v>
      </c>
      <c r="D32" s="1640">
        <v>345</v>
      </c>
      <c r="E32" s="1640"/>
      <c r="F32" s="1627" t="s">
        <v>5447</v>
      </c>
      <c r="G32" s="1640">
        <v>13.407999992370611</v>
      </c>
      <c r="I32" s="1655">
        <v>1</v>
      </c>
      <c r="K32" s="1618" t="s">
        <v>5460</v>
      </c>
      <c r="L32" s="819">
        <v>1743552</v>
      </c>
      <c r="M32" s="819">
        <v>3822951</v>
      </c>
      <c r="N32" s="819">
        <v>5566503</v>
      </c>
      <c r="O32" s="818"/>
      <c r="P32" s="818"/>
      <c r="Q32" s="818"/>
      <c r="R32" s="883"/>
      <c r="S32" s="801">
        <v>6</v>
      </c>
      <c r="U32" s="1641"/>
    </row>
    <row r="33" spans="1:21">
      <c r="A33" s="816">
        <v>7</v>
      </c>
      <c r="B33" s="656" t="s">
        <v>6307</v>
      </c>
      <c r="C33" s="656" t="s">
        <v>5439</v>
      </c>
      <c r="D33" s="1640">
        <v>345</v>
      </c>
      <c r="E33" s="1640"/>
      <c r="F33" s="1627" t="s">
        <v>5447</v>
      </c>
      <c r="G33" s="1640">
        <v>13.41199970245361</v>
      </c>
      <c r="I33" s="1655">
        <v>1</v>
      </c>
      <c r="K33" s="1618" t="s">
        <v>5460</v>
      </c>
      <c r="L33" s="819">
        <v>0</v>
      </c>
      <c r="M33" s="819">
        <v>4558050</v>
      </c>
      <c r="N33" s="819">
        <v>4558050</v>
      </c>
      <c r="O33" s="818"/>
      <c r="P33" s="818"/>
      <c r="Q33" s="818"/>
      <c r="R33" s="883"/>
      <c r="S33" s="801">
        <v>7</v>
      </c>
      <c r="U33" s="1641"/>
    </row>
    <row r="34" spans="1:21">
      <c r="A34" s="816">
        <v>8</v>
      </c>
      <c r="B34" s="656" t="s">
        <v>6308</v>
      </c>
      <c r="C34" s="656" t="s">
        <v>5439</v>
      </c>
      <c r="D34" s="1640">
        <v>345</v>
      </c>
      <c r="E34" s="1640"/>
      <c r="F34" s="1627" t="s">
        <v>5446</v>
      </c>
      <c r="G34" s="1640">
        <v>8.8199996948242188</v>
      </c>
      <c r="I34" s="1655">
        <v>1</v>
      </c>
      <c r="K34" s="1618" t="s">
        <v>5459</v>
      </c>
      <c r="L34" s="819">
        <v>208643</v>
      </c>
      <c r="M34" s="819">
        <v>4321298</v>
      </c>
      <c r="N34" s="819">
        <v>4529941</v>
      </c>
      <c r="O34" s="818"/>
      <c r="P34" s="818"/>
      <c r="Q34" s="818"/>
      <c r="R34" s="883"/>
      <c r="S34" s="801">
        <v>8</v>
      </c>
      <c r="U34" s="1641"/>
    </row>
    <row r="35" spans="1:21">
      <c r="A35" s="816">
        <v>9</v>
      </c>
      <c r="B35" s="656" t="s">
        <v>6308</v>
      </c>
      <c r="C35" s="656" t="s">
        <v>5439</v>
      </c>
      <c r="D35" s="1640">
        <v>345</v>
      </c>
      <c r="E35" s="1640"/>
      <c r="F35" s="1627" t="s">
        <v>5448</v>
      </c>
      <c r="G35" s="1640">
        <v>8.8710002899169922</v>
      </c>
      <c r="I35" s="1655">
        <v>1</v>
      </c>
      <c r="K35" s="1618" t="s">
        <v>5460</v>
      </c>
      <c r="L35" s="819">
        <v>0</v>
      </c>
      <c r="M35" s="819">
        <v>0</v>
      </c>
      <c r="N35" s="819">
        <v>0</v>
      </c>
      <c r="O35" s="818"/>
      <c r="P35" s="818"/>
      <c r="Q35" s="818"/>
      <c r="R35" s="883"/>
      <c r="S35" s="801">
        <v>9</v>
      </c>
      <c r="U35" s="1641"/>
    </row>
    <row r="36" spans="1:21">
      <c r="A36" s="816">
        <v>10</v>
      </c>
      <c r="B36" s="656" t="s">
        <v>6309</v>
      </c>
      <c r="C36" s="656" t="s">
        <v>5437</v>
      </c>
      <c r="D36" s="1640">
        <v>345</v>
      </c>
      <c r="E36" s="1640"/>
      <c r="F36" s="1627" t="s">
        <v>5446</v>
      </c>
      <c r="G36" s="1640">
        <v>18.466999053955082</v>
      </c>
      <c r="I36" s="1655">
        <v>1</v>
      </c>
      <c r="K36" s="1618" t="s">
        <v>5459</v>
      </c>
      <c r="L36" s="819">
        <v>0</v>
      </c>
      <c r="M36" s="819">
        <v>887691</v>
      </c>
      <c r="N36" s="819">
        <v>887691</v>
      </c>
      <c r="O36" s="818"/>
      <c r="P36" s="818"/>
      <c r="Q36" s="818"/>
      <c r="R36" s="883"/>
      <c r="S36" s="801">
        <v>10</v>
      </c>
      <c r="U36" s="1641"/>
    </row>
    <row r="37" spans="1:21">
      <c r="A37" s="816">
        <v>11</v>
      </c>
      <c r="B37" s="656" t="s">
        <v>6310</v>
      </c>
      <c r="C37" s="656" t="s">
        <v>5438</v>
      </c>
      <c r="D37" s="1640">
        <v>345</v>
      </c>
      <c r="E37" s="1640"/>
      <c r="F37" s="1627" t="s">
        <v>5449</v>
      </c>
      <c r="G37" s="1640">
        <v>2.7890000343322749</v>
      </c>
      <c r="I37" s="1655">
        <v>1</v>
      </c>
      <c r="K37" s="1618" t="s">
        <v>5461</v>
      </c>
      <c r="L37" s="819">
        <v>0</v>
      </c>
      <c r="M37" s="819">
        <v>26608597</v>
      </c>
      <c r="N37" s="819">
        <v>26608597</v>
      </c>
      <c r="O37" s="818"/>
      <c r="P37" s="818"/>
      <c r="Q37" s="818"/>
      <c r="R37" s="883"/>
      <c r="S37" s="801">
        <v>11</v>
      </c>
      <c r="U37" s="1641"/>
    </row>
    <row r="38" spans="1:21">
      <c r="A38" s="816">
        <v>12</v>
      </c>
      <c r="B38" s="656" t="s">
        <v>6311</v>
      </c>
      <c r="C38" s="656" t="s">
        <v>5440</v>
      </c>
      <c r="D38" s="1640">
        <v>345</v>
      </c>
      <c r="E38" s="1640"/>
      <c r="F38" s="1627" t="s">
        <v>5450</v>
      </c>
      <c r="G38" s="1640">
        <v>77.207000732421875</v>
      </c>
      <c r="I38" s="1655">
        <v>1</v>
      </c>
      <c r="K38" s="1618" t="s">
        <v>5461</v>
      </c>
      <c r="L38" s="819">
        <v>2627756</v>
      </c>
      <c r="M38" s="819">
        <v>32934333</v>
      </c>
      <c r="N38" s="819">
        <v>35562089</v>
      </c>
      <c r="O38" s="818"/>
      <c r="P38" s="818"/>
      <c r="Q38" s="818"/>
      <c r="R38" s="883"/>
      <c r="S38" s="801">
        <v>12</v>
      </c>
      <c r="U38" s="1641"/>
    </row>
    <row r="39" spans="1:21">
      <c r="A39" s="816">
        <v>13</v>
      </c>
      <c r="B39" s="656" t="s">
        <v>6312</v>
      </c>
      <c r="C39" s="656" t="s">
        <v>5778</v>
      </c>
      <c r="D39" s="1640">
        <v>345</v>
      </c>
      <c r="E39" s="1640"/>
      <c r="F39" s="1627" t="s">
        <v>5476</v>
      </c>
      <c r="G39" s="1640">
        <v>7.0999999999999994E-2</v>
      </c>
      <c r="I39" s="1655">
        <v>1</v>
      </c>
      <c r="K39" s="1618" t="s">
        <v>5454</v>
      </c>
      <c r="L39" s="819">
        <v>2322341</v>
      </c>
      <c r="M39" s="819">
        <v>29484882</v>
      </c>
      <c r="N39" s="819">
        <v>31807223</v>
      </c>
      <c r="O39" s="818"/>
      <c r="P39" s="818"/>
      <c r="Q39" s="818"/>
      <c r="R39" s="883"/>
      <c r="S39" s="801">
        <v>13</v>
      </c>
      <c r="U39" s="1641"/>
    </row>
    <row r="40" spans="1:21">
      <c r="A40" s="816">
        <v>14</v>
      </c>
      <c r="B40" s="656" t="s">
        <v>6312</v>
      </c>
      <c r="C40" s="656" t="s">
        <v>5440</v>
      </c>
      <c r="D40" s="1640">
        <v>345</v>
      </c>
      <c r="E40" s="1640"/>
      <c r="F40" s="1627" t="s">
        <v>5451</v>
      </c>
      <c r="G40" s="1640">
        <v>83.91400146484375</v>
      </c>
      <c r="I40" s="1655">
        <v>1</v>
      </c>
      <c r="K40" s="1618" t="s">
        <v>5462</v>
      </c>
      <c r="L40" s="819">
        <v>0</v>
      </c>
      <c r="M40" s="819">
        <v>154118</v>
      </c>
      <c r="N40" s="819">
        <v>154118</v>
      </c>
      <c r="O40" s="818"/>
      <c r="P40" s="818"/>
      <c r="Q40" s="818"/>
      <c r="R40" s="883"/>
      <c r="S40" s="801">
        <v>14</v>
      </c>
      <c r="U40" s="1641"/>
    </row>
    <row r="41" spans="1:21">
      <c r="A41" s="816">
        <v>15</v>
      </c>
      <c r="B41" s="656" t="s">
        <v>6309</v>
      </c>
      <c r="C41" s="656" t="s">
        <v>5441</v>
      </c>
      <c r="D41" s="1640">
        <v>345</v>
      </c>
      <c r="E41" s="1640"/>
      <c r="F41" s="1627" t="s">
        <v>5452</v>
      </c>
      <c r="G41" s="1640">
        <v>65.563003540039063</v>
      </c>
      <c r="I41" s="1655">
        <v>1</v>
      </c>
      <c r="K41" s="1618" t="s">
        <v>5463</v>
      </c>
      <c r="L41" s="819">
        <v>2640639</v>
      </c>
      <c r="M41" s="819">
        <v>298014</v>
      </c>
      <c r="N41" s="819">
        <v>2938653</v>
      </c>
      <c r="O41" s="818"/>
      <c r="P41" s="818"/>
      <c r="Q41" s="818"/>
      <c r="R41" s="883"/>
      <c r="S41" s="801">
        <v>15</v>
      </c>
      <c r="U41" s="1641"/>
    </row>
    <row r="42" spans="1:21">
      <c r="A42" s="816">
        <v>16</v>
      </c>
      <c r="B42" s="656" t="s">
        <v>6313</v>
      </c>
      <c r="C42" s="656" t="s">
        <v>5442</v>
      </c>
      <c r="D42" s="1640">
        <v>345</v>
      </c>
      <c r="E42" s="1640"/>
      <c r="F42" s="1627" t="s">
        <v>5453</v>
      </c>
      <c r="G42" s="1640">
        <v>8.8690004348754883</v>
      </c>
      <c r="I42" s="1655">
        <v>1</v>
      </c>
      <c r="K42" s="1618" t="s">
        <v>5460</v>
      </c>
      <c r="L42" s="819">
        <v>2587038</v>
      </c>
      <c r="M42" s="819">
        <v>23344723</v>
      </c>
      <c r="N42" s="819">
        <v>25931761</v>
      </c>
      <c r="O42" s="818"/>
      <c r="P42" s="818"/>
      <c r="Q42" s="818"/>
      <c r="R42" s="883"/>
      <c r="S42" s="801">
        <v>16</v>
      </c>
      <c r="U42" s="1641"/>
    </row>
    <row r="43" spans="1:21">
      <c r="A43" s="801">
        <v>17</v>
      </c>
      <c r="B43" s="656" t="s">
        <v>6314</v>
      </c>
      <c r="C43" s="656" t="s">
        <v>6315</v>
      </c>
      <c r="D43" s="1640">
        <v>345</v>
      </c>
      <c r="E43" s="1640"/>
      <c r="F43" s="1627" t="s">
        <v>5454</v>
      </c>
      <c r="G43" s="1640">
        <v>0.17700000107288361</v>
      </c>
      <c r="I43" s="1655">
        <v>1</v>
      </c>
      <c r="K43" s="1618" t="s">
        <v>5464</v>
      </c>
      <c r="L43" s="819">
        <v>0</v>
      </c>
      <c r="M43" s="819">
        <v>59438</v>
      </c>
      <c r="N43" s="819">
        <v>59438</v>
      </c>
      <c r="O43" s="818"/>
      <c r="P43" s="818"/>
      <c r="Q43" s="818"/>
      <c r="R43" s="883"/>
      <c r="S43" s="801">
        <v>17</v>
      </c>
      <c r="U43" s="1641"/>
    </row>
    <row r="44" spans="1:21">
      <c r="A44" s="801">
        <v>18</v>
      </c>
      <c r="B44" s="656" t="s">
        <v>6316</v>
      </c>
      <c r="C44" s="656" t="s">
        <v>5443</v>
      </c>
      <c r="D44" s="1640">
        <v>345</v>
      </c>
      <c r="E44" s="1640"/>
      <c r="F44" s="1627" t="s">
        <v>5455</v>
      </c>
      <c r="G44" s="1640">
        <v>39.169998168945313</v>
      </c>
      <c r="I44" s="1655">
        <v>1</v>
      </c>
      <c r="K44" s="1618" t="s">
        <v>5465</v>
      </c>
      <c r="L44" s="819">
        <v>0</v>
      </c>
      <c r="M44" s="819">
        <v>0</v>
      </c>
      <c r="N44" s="819">
        <v>0</v>
      </c>
      <c r="O44" s="818"/>
      <c r="P44" s="818"/>
      <c r="Q44" s="818"/>
      <c r="R44" s="883"/>
      <c r="S44" s="801">
        <v>18</v>
      </c>
      <c r="U44" s="1641"/>
    </row>
    <row r="45" spans="1:21">
      <c r="A45" s="801">
        <v>19</v>
      </c>
      <c r="B45" s="656" t="s">
        <v>6314</v>
      </c>
      <c r="C45" s="656" t="s">
        <v>5443</v>
      </c>
      <c r="D45" s="1640">
        <v>345</v>
      </c>
      <c r="E45" s="1640"/>
      <c r="F45" s="1627" t="s">
        <v>5452</v>
      </c>
      <c r="G45" s="1640">
        <v>38.756999969482422</v>
      </c>
      <c r="I45" s="1655">
        <v>1</v>
      </c>
      <c r="K45" s="1618" t="s">
        <v>5466</v>
      </c>
      <c r="L45" s="819">
        <v>0</v>
      </c>
      <c r="M45" s="819">
        <v>0</v>
      </c>
      <c r="N45" s="819">
        <v>0</v>
      </c>
      <c r="O45" s="818"/>
      <c r="P45" s="818"/>
      <c r="Q45" s="818"/>
      <c r="R45" s="883"/>
      <c r="S45" s="801">
        <v>19</v>
      </c>
      <c r="U45" s="1641"/>
    </row>
    <row r="46" spans="1:21">
      <c r="A46" s="801">
        <v>20</v>
      </c>
      <c r="B46" s="656" t="s">
        <v>6317</v>
      </c>
      <c r="C46" s="656" t="s">
        <v>5444</v>
      </c>
      <c r="D46" s="1640">
        <v>345</v>
      </c>
      <c r="E46" s="1640"/>
      <c r="F46" s="1627" t="s">
        <v>5447</v>
      </c>
      <c r="G46" s="1640">
        <v>30.64900016784668</v>
      </c>
      <c r="I46" s="1655">
        <v>1</v>
      </c>
      <c r="K46" s="1618" t="s">
        <v>5467</v>
      </c>
      <c r="L46" s="819">
        <v>2587038</v>
      </c>
      <c r="M46" s="819">
        <v>23344723</v>
      </c>
      <c r="N46" s="819">
        <v>25931761</v>
      </c>
      <c r="O46" s="818"/>
      <c r="P46" s="818"/>
      <c r="Q46" s="818"/>
      <c r="R46" s="883"/>
      <c r="S46" s="801">
        <v>20</v>
      </c>
      <c r="U46" s="1641"/>
    </row>
    <row r="47" spans="1:21">
      <c r="A47" s="801">
        <v>21</v>
      </c>
      <c r="B47" s="656" t="s">
        <v>6317</v>
      </c>
      <c r="C47" s="656" t="s">
        <v>5445</v>
      </c>
      <c r="D47" s="1640">
        <v>345</v>
      </c>
      <c r="E47" s="1640"/>
      <c r="F47" s="1627" t="s">
        <v>5456</v>
      </c>
      <c r="G47" s="1640">
        <v>25.726999282836911</v>
      </c>
      <c r="I47" s="1655">
        <v>1</v>
      </c>
      <c r="K47" s="1618" t="s">
        <v>5461</v>
      </c>
      <c r="L47" s="819">
        <v>2018970</v>
      </c>
      <c r="M47" s="819">
        <v>13740678</v>
      </c>
      <c r="N47" s="819">
        <v>15759648</v>
      </c>
      <c r="O47" s="818"/>
      <c r="P47" s="818"/>
      <c r="Q47" s="818"/>
      <c r="R47" s="883"/>
      <c r="S47" s="801">
        <v>21</v>
      </c>
      <c r="U47" s="1641"/>
    </row>
    <row r="48" spans="1:21">
      <c r="A48" s="801">
        <v>22</v>
      </c>
      <c r="B48" s="656" t="s">
        <v>6317</v>
      </c>
      <c r="C48" s="656" t="s">
        <v>5445</v>
      </c>
      <c r="D48" s="1640">
        <v>345</v>
      </c>
      <c r="E48" s="1640"/>
      <c r="F48" s="1627" t="s">
        <v>5457</v>
      </c>
      <c r="G48" s="298">
        <v>25.860000610351559</v>
      </c>
      <c r="I48" s="1655">
        <v>1</v>
      </c>
      <c r="K48" s="1618" t="s">
        <v>5461</v>
      </c>
      <c r="L48" s="819">
        <v>0</v>
      </c>
      <c r="M48" s="819">
        <v>0</v>
      </c>
      <c r="N48" s="819">
        <v>0</v>
      </c>
      <c r="O48" s="818"/>
      <c r="P48" s="818"/>
      <c r="Q48" s="818"/>
      <c r="R48" s="883"/>
      <c r="S48" s="801">
        <v>22</v>
      </c>
      <c r="U48" s="1641"/>
    </row>
    <row r="49" spans="1:21">
      <c r="A49" s="801">
        <v>23</v>
      </c>
      <c r="B49" s="656" t="s">
        <v>6318</v>
      </c>
      <c r="C49" s="656" t="s">
        <v>5444</v>
      </c>
      <c r="D49" s="1640">
        <v>345</v>
      </c>
      <c r="E49" s="1640"/>
      <c r="F49" s="1627" t="s">
        <v>5446</v>
      </c>
      <c r="G49" s="1640">
        <v>11.09500026702881</v>
      </c>
      <c r="I49" s="1655">
        <v>1</v>
      </c>
      <c r="K49" s="1618" t="s">
        <v>5460</v>
      </c>
      <c r="L49" s="819">
        <v>608370</v>
      </c>
      <c r="M49" s="819">
        <v>11640369</v>
      </c>
      <c r="N49" s="819">
        <v>12248739</v>
      </c>
      <c r="O49" s="818"/>
      <c r="P49" s="818"/>
      <c r="Q49" s="818"/>
      <c r="R49" s="883"/>
      <c r="S49" s="801">
        <v>23</v>
      </c>
      <c r="U49" s="1641"/>
    </row>
    <row r="50" spans="1:21">
      <c r="A50" s="801">
        <v>24</v>
      </c>
      <c r="B50" s="656" t="s">
        <v>6310</v>
      </c>
      <c r="C50" s="656" t="s">
        <v>5437</v>
      </c>
      <c r="D50" s="1640">
        <v>345</v>
      </c>
      <c r="E50" s="1640"/>
      <c r="F50" s="1627" t="s">
        <v>5458</v>
      </c>
      <c r="G50" s="1640">
        <v>29.141000747680661</v>
      </c>
      <c r="I50" s="1655">
        <v>1</v>
      </c>
      <c r="K50" s="1618" t="s">
        <v>5460</v>
      </c>
      <c r="L50" s="819">
        <v>0</v>
      </c>
      <c r="M50" s="819">
        <v>26608597</v>
      </c>
      <c r="N50" s="819">
        <v>26608597</v>
      </c>
      <c r="O50" s="818"/>
      <c r="P50" s="818"/>
      <c r="Q50" s="818"/>
      <c r="R50" s="883"/>
      <c r="S50" s="801">
        <v>24</v>
      </c>
      <c r="U50" s="1641"/>
    </row>
    <row r="51" spans="1:21">
      <c r="A51" s="801">
        <v>25</v>
      </c>
      <c r="B51" s="656" t="s">
        <v>6314</v>
      </c>
      <c r="C51" s="656" t="s">
        <v>5469</v>
      </c>
      <c r="D51" s="1640">
        <v>345</v>
      </c>
      <c r="E51" s="1640"/>
      <c r="F51" s="1627" t="s">
        <v>5449</v>
      </c>
      <c r="G51" s="1640">
        <v>0.49200001358985901</v>
      </c>
      <c r="I51" s="1655">
        <v>1</v>
      </c>
      <c r="K51" s="4" t="s">
        <v>5461</v>
      </c>
      <c r="L51" s="819">
        <v>153716</v>
      </c>
      <c r="M51" s="819">
        <v>21149515</v>
      </c>
      <c r="N51" s="819">
        <v>21303231</v>
      </c>
      <c r="O51" s="818"/>
      <c r="P51" s="818"/>
      <c r="Q51" s="818"/>
      <c r="R51" s="883"/>
      <c r="S51" s="801">
        <v>25</v>
      </c>
      <c r="U51" s="1641"/>
    </row>
    <row r="52" spans="1:21">
      <c r="A52" s="801">
        <v>26</v>
      </c>
      <c r="B52" s="656" t="s">
        <v>6318</v>
      </c>
      <c r="C52" s="656" t="s">
        <v>5470</v>
      </c>
      <c r="D52" s="1640">
        <v>345</v>
      </c>
      <c r="E52" s="1640"/>
      <c r="F52" s="1627" t="s">
        <v>5449</v>
      </c>
      <c r="G52" s="1640">
        <v>8.116999626159668</v>
      </c>
      <c r="I52" s="1655">
        <v>1</v>
      </c>
      <c r="K52" s="4" t="s">
        <v>5454</v>
      </c>
      <c r="L52" s="819">
        <v>0</v>
      </c>
      <c r="M52" s="819">
        <v>0</v>
      </c>
      <c r="N52" s="819">
        <v>0</v>
      </c>
      <c r="O52" s="818"/>
      <c r="P52" s="818"/>
      <c r="Q52" s="818"/>
      <c r="R52" s="883"/>
      <c r="S52" s="801">
        <v>26</v>
      </c>
      <c r="U52" s="1641"/>
    </row>
    <row r="53" spans="1:21">
      <c r="A53" s="801">
        <v>27</v>
      </c>
      <c r="B53" s="656" t="s">
        <v>6319</v>
      </c>
      <c r="C53" s="656" t="s">
        <v>6320</v>
      </c>
      <c r="D53" s="1640">
        <v>345</v>
      </c>
      <c r="E53" s="1640"/>
      <c r="F53" s="1627" t="s">
        <v>5446</v>
      </c>
      <c r="G53" s="1640">
        <v>38.592998504638672</v>
      </c>
      <c r="I53" s="1655">
        <v>1</v>
      </c>
      <c r="K53" s="3" t="s">
        <v>5460</v>
      </c>
      <c r="L53" s="819">
        <v>0</v>
      </c>
      <c r="M53" s="819">
        <v>0</v>
      </c>
      <c r="N53" s="819">
        <v>0</v>
      </c>
      <c r="O53" s="818"/>
      <c r="P53" s="818"/>
      <c r="Q53" s="818"/>
      <c r="R53" s="883"/>
      <c r="S53" s="801">
        <v>27</v>
      </c>
      <c r="U53" s="1641"/>
    </row>
    <row r="54" spans="1:21">
      <c r="A54" s="801">
        <v>28</v>
      </c>
      <c r="B54" s="656" t="s">
        <v>5468</v>
      </c>
      <c r="C54" s="656" t="s">
        <v>6321</v>
      </c>
      <c r="D54" s="1640">
        <v>345</v>
      </c>
      <c r="E54" s="1640"/>
      <c r="F54" s="1627" t="s">
        <v>5446</v>
      </c>
      <c r="G54" s="1640">
        <v>25.16500091552734</v>
      </c>
      <c r="I54" s="1655">
        <v>1</v>
      </c>
      <c r="K54" s="1618" t="s">
        <v>5460</v>
      </c>
      <c r="L54" s="819">
        <v>0</v>
      </c>
      <c r="M54" s="819">
        <v>0</v>
      </c>
      <c r="N54" s="819">
        <v>0</v>
      </c>
      <c r="O54" s="818"/>
      <c r="P54" s="818"/>
      <c r="Q54" s="818"/>
      <c r="R54" s="883"/>
      <c r="S54" s="801">
        <v>28</v>
      </c>
      <c r="U54" s="1641"/>
    </row>
    <row r="55" spans="1:21">
      <c r="A55" s="801">
        <v>29</v>
      </c>
      <c r="B55" s="656" t="s">
        <v>6322</v>
      </c>
      <c r="C55" s="656" t="s">
        <v>6321</v>
      </c>
      <c r="D55" s="1640">
        <v>345</v>
      </c>
      <c r="E55" s="1640"/>
      <c r="F55" s="1627" t="s">
        <v>5447</v>
      </c>
      <c r="G55" s="1640">
        <v>12.342000007629389</v>
      </c>
      <c r="I55" s="1655">
        <v>1</v>
      </c>
      <c r="K55" s="3" t="s">
        <v>5460</v>
      </c>
      <c r="L55" s="819">
        <v>0</v>
      </c>
      <c r="M55" s="819">
        <v>48421035</v>
      </c>
      <c r="N55" s="819">
        <v>48421035</v>
      </c>
      <c r="O55" s="818"/>
      <c r="P55" s="818"/>
      <c r="Q55" s="818"/>
      <c r="R55" s="883"/>
      <c r="S55" s="801">
        <v>29</v>
      </c>
      <c r="U55" s="1641"/>
    </row>
    <row r="56" spans="1:21">
      <c r="A56" s="801">
        <v>30</v>
      </c>
      <c r="B56" s="656" t="s">
        <v>7209</v>
      </c>
      <c r="C56" s="656" t="s">
        <v>5440</v>
      </c>
      <c r="D56" s="1640">
        <v>345</v>
      </c>
      <c r="E56" s="1640"/>
      <c r="F56" s="1627" t="s">
        <v>7210</v>
      </c>
      <c r="G56" s="1640">
        <v>13.26</v>
      </c>
      <c r="I56" s="1655">
        <v>1</v>
      </c>
      <c r="K56" s="3" t="s">
        <v>5461</v>
      </c>
      <c r="L56" s="819">
        <v>0</v>
      </c>
      <c r="M56" s="819">
        <v>0</v>
      </c>
      <c r="N56" s="819">
        <v>0</v>
      </c>
      <c r="O56" s="818"/>
      <c r="P56" s="818"/>
      <c r="Q56" s="818"/>
      <c r="R56" s="883"/>
      <c r="S56" s="801">
        <v>30</v>
      </c>
      <c r="U56" s="1641"/>
    </row>
    <row r="57" spans="1:21">
      <c r="A57" s="801">
        <v>31</v>
      </c>
      <c r="B57" s="656" t="s">
        <v>6323</v>
      </c>
      <c r="C57" s="656" t="s">
        <v>6324</v>
      </c>
      <c r="D57" s="1640">
        <v>345</v>
      </c>
      <c r="E57" s="1640"/>
      <c r="F57" s="1627" t="s">
        <v>5475</v>
      </c>
      <c r="G57" s="1640">
        <v>0.3</v>
      </c>
      <c r="I57" s="1655">
        <v>1</v>
      </c>
      <c r="K57" s="3" t="s">
        <v>5477</v>
      </c>
      <c r="L57" s="819">
        <v>0</v>
      </c>
      <c r="M57" s="819">
        <v>0</v>
      </c>
      <c r="N57" s="819">
        <v>0</v>
      </c>
      <c r="O57" s="818"/>
      <c r="P57" s="818"/>
      <c r="Q57" s="818"/>
      <c r="R57" s="883"/>
      <c r="S57" s="801">
        <v>31</v>
      </c>
      <c r="U57" s="1641"/>
    </row>
    <row r="58" spans="1:21">
      <c r="A58" s="801">
        <v>32</v>
      </c>
      <c r="B58" s="656" t="s">
        <v>6323</v>
      </c>
      <c r="C58" s="656" t="s">
        <v>6325</v>
      </c>
      <c r="D58" s="1640">
        <v>345</v>
      </c>
      <c r="E58" s="1640"/>
      <c r="F58" s="1627" t="s">
        <v>5475</v>
      </c>
      <c r="G58" s="1640">
        <v>0.3</v>
      </c>
      <c r="I58" s="1655">
        <v>1</v>
      </c>
      <c r="K58" s="1618" t="s">
        <v>5477</v>
      </c>
      <c r="L58" s="819">
        <v>0</v>
      </c>
      <c r="M58" s="819">
        <v>0</v>
      </c>
      <c r="N58" s="819">
        <v>0</v>
      </c>
      <c r="O58" s="818"/>
      <c r="P58" s="818"/>
      <c r="Q58" s="818"/>
      <c r="R58" s="883"/>
      <c r="S58" s="801">
        <v>32</v>
      </c>
      <c r="U58" s="1641"/>
    </row>
    <row r="59" spans="1:21">
      <c r="A59" s="801">
        <v>33</v>
      </c>
      <c r="B59" s="656" t="s">
        <v>6326</v>
      </c>
      <c r="C59" s="656" t="s">
        <v>5471</v>
      </c>
      <c r="D59" s="1640">
        <v>230</v>
      </c>
      <c r="E59" s="1640"/>
      <c r="F59" s="1627" t="s">
        <v>5457</v>
      </c>
      <c r="G59" s="1640">
        <v>4.0990000000000002</v>
      </c>
      <c r="I59" s="1655">
        <v>1</v>
      </c>
      <c r="K59" s="1618" t="s">
        <v>5478</v>
      </c>
      <c r="L59" s="819">
        <v>26140</v>
      </c>
      <c r="M59" s="819">
        <v>497147</v>
      </c>
      <c r="N59" s="819">
        <v>523287</v>
      </c>
      <c r="O59" s="818"/>
      <c r="P59" s="818"/>
      <c r="Q59" s="818"/>
      <c r="R59" s="883"/>
      <c r="S59" s="801">
        <v>33</v>
      </c>
      <c r="U59" s="1641"/>
    </row>
    <row r="60" spans="1:21">
      <c r="A60" s="801">
        <v>34</v>
      </c>
      <c r="B60" s="656" t="s">
        <v>6327</v>
      </c>
      <c r="C60" s="656" t="s">
        <v>5472</v>
      </c>
      <c r="D60" s="1640">
        <v>230</v>
      </c>
      <c r="E60" s="1640"/>
      <c r="F60" s="1627" t="s">
        <v>5453</v>
      </c>
      <c r="G60" s="1640">
        <v>31.407</v>
      </c>
      <c r="I60" s="1655">
        <v>1</v>
      </c>
      <c r="K60" s="1618" t="s">
        <v>5479</v>
      </c>
      <c r="L60" s="819">
        <v>0</v>
      </c>
      <c r="M60" s="819">
        <v>0</v>
      </c>
      <c r="N60" s="819">
        <v>0</v>
      </c>
      <c r="O60" s="818"/>
      <c r="P60" s="818"/>
      <c r="Q60" s="818"/>
      <c r="R60" s="883"/>
      <c r="S60" s="801">
        <v>34</v>
      </c>
      <c r="U60" s="1641"/>
    </row>
    <row r="61" spans="1:21" ht="15.75" thickBot="1">
      <c r="A61" s="820">
        <v>35</v>
      </c>
      <c r="B61" s="773" t="s">
        <v>6328</v>
      </c>
      <c r="C61" s="773" t="s">
        <v>5473</v>
      </c>
      <c r="D61" s="1643">
        <v>230</v>
      </c>
      <c r="E61" s="1643"/>
      <c r="F61" s="2" t="s">
        <v>5476</v>
      </c>
      <c r="G61" s="1643">
        <v>0.154</v>
      </c>
      <c r="H61" s="866"/>
      <c r="I61" s="865">
        <v>1</v>
      </c>
      <c r="K61" s="1618" t="s">
        <v>5480</v>
      </c>
      <c r="L61" s="819">
        <v>612222</v>
      </c>
      <c r="M61" s="819">
        <v>3439917</v>
      </c>
      <c r="N61" s="819">
        <v>4052139</v>
      </c>
      <c r="O61" s="818"/>
      <c r="P61" s="818"/>
      <c r="Q61" s="818"/>
      <c r="R61" s="883"/>
      <c r="S61" s="801">
        <v>35</v>
      </c>
      <c r="U61" s="1641"/>
    </row>
    <row r="62" spans="1:21" ht="15.75" thickBot="1">
      <c r="A62" s="820">
        <v>36</v>
      </c>
      <c r="B62" s="752"/>
      <c r="C62" s="752"/>
      <c r="D62" s="752"/>
      <c r="E62" s="752"/>
      <c r="F62" s="813" t="s">
        <v>2253</v>
      </c>
      <c r="G62" s="1643">
        <f>SUM(G144:G195)+SUM(G77:G130)+SUM(G27:G61)</f>
        <v>5706.084000628467</v>
      </c>
      <c r="H62" s="1643">
        <f>SUM(H144:H195)+SUM(H77:H130)+SUM(H27:H61)</f>
        <v>0</v>
      </c>
      <c r="I62" s="864">
        <f>SUM(I144:I195)+SUM(I77:I130)+SUM(I27:I61)</f>
        <v>425</v>
      </c>
      <c r="K62" s="1629"/>
      <c r="L62" s="1630">
        <f>SUM(L144:L195)+SUM(L77:L130)+SUM(L27:L61)</f>
        <v>37976445</v>
      </c>
      <c r="M62" s="1631">
        <f>SUM(M144:M195)+SUM(M77:M130)+SUM(M27:M61)</f>
        <v>583838969</v>
      </c>
      <c r="N62" s="1631">
        <f>SUM(N144:N195)+SUM(N77:N130)+SUM(N27:N61)</f>
        <v>621815414</v>
      </c>
      <c r="O62" s="1632">
        <f>SUM(O27:O61)</f>
        <v>0</v>
      </c>
      <c r="P62" s="1632">
        <f>SUM(P27:P61)</f>
        <v>0</v>
      </c>
      <c r="Q62" s="1632">
        <f>SUM(Q27:Q61)</f>
        <v>0</v>
      </c>
      <c r="R62" s="1632">
        <f>SUM(R27:R61)</f>
        <v>0</v>
      </c>
      <c r="S62" s="1629">
        <v>36</v>
      </c>
      <c r="U62" s="1641"/>
    </row>
    <row r="63" spans="1:21">
      <c r="F63" s="661"/>
      <c r="G63" s="767"/>
      <c r="H63" s="767"/>
      <c r="I63" s="767"/>
      <c r="L63" s="871"/>
      <c r="M63" s="871"/>
      <c r="N63" s="871"/>
      <c r="O63" s="871"/>
      <c r="P63" s="871"/>
      <c r="Q63" s="871"/>
      <c r="R63" s="871"/>
      <c r="U63" s="1641"/>
    </row>
    <row r="64" spans="1:21" ht="15.75">
      <c r="A64" s="98" t="s">
        <v>3693</v>
      </c>
      <c r="K64" s="98" t="s">
        <v>3693</v>
      </c>
      <c r="O64" s="709"/>
      <c r="U64" s="1641"/>
    </row>
    <row r="65" spans="1:21">
      <c r="A65" s="709" t="s">
        <v>2599</v>
      </c>
      <c r="B65" s="709"/>
      <c r="C65" s="709"/>
      <c r="D65" s="709"/>
      <c r="E65" s="709"/>
      <c r="F65" s="709"/>
      <c r="G65" s="709"/>
      <c r="H65" s="709"/>
      <c r="I65" s="709"/>
      <c r="K65" s="709" t="s">
        <v>2600</v>
      </c>
      <c r="L65" s="709"/>
      <c r="M65" s="709"/>
      <c r="N65" s="709"/>
      <c r="O65" s="709"/>
      <c r="P65" s="709"/>
      <c r="Q65" s="709"/>
      <c r="R65" s="709"/>
      <c r="S65" s="709"/>
      <c r="U65" s="1641"/>
    </row>
    <row r="66" spans="1:21">
      <c r="U66" s="1641"/>
    </row>
    <row r="67" spans="1:21" ht="15.75">
      <c r="A67" s="70" t="s">
        <v>1374</v>
      </c>
      <c r="B67" s="709"/>
      <c r="C67" s="709"/>
      <c r="D67" s="709"/>
      <c r="E67" s="709"/>
      <c r="F67" s="709"/>
      <c r="G67" s="709"/>
      <c r="H67" s="709"/>
      <c r="I67" s="709"/>
      <c r="U67" s="1641"/>
    </row>
    <row r="68" spans="1:21">
      <c r="U68" s="1641"/>
    </row>
    <row r="69" spans="1:21" ht="16.5" thickBot="1">
      <c r="A69" s="765" t="s">
        <v>4544</v>
      </c>
      <c r="G69" s="821"/>
      <c r="H69" t="str">
        <f>'Data Sheet'!$C$40</f>
        <v>April 30, 2025</v>
      </c>
      <c r="I69" s="709" t="str">
        <f>'Data Sheet'!$C$38</f>
        <v>December 31, 2024</v>
      </c>
      <c r="K69" s="765" t="s">
        <v>4544</v>
      </c>
      <c r="L69" s="752"/>
      <c r="M69" s="752"/>
      <c r="N69" s="752"/>
      <c r="O69" s="752"/>
      <c r="P69" s="752"/>
      <c r="Q69" s="752" t="str">
        <f>'Data Sheet'!$C$40</f>
        <v>April 30, 2025</v>
      </c>
      <c r="R69" s="1636" t="str">
        <f>'Data Sheet'!$C$38</f>
        <v>December 31, 2024</v>
      </c>
      <c r="S69" s="803"/>
      <c r="U69" s="1641"/>
    </row>
    <row r="70" spans="1:21" ht="16.5" thickBot="1">
      <c r="A70" s="3166" t="s">
        <v>2895</v>
      </c>
      <c r="B70" s="3167"/>
      <c r="C70" s="3167"/>
      <c r="D70" s="3168"/>
      <c r="E70" s="3168"/>
      <c r="F70" s="3168"/>
      <c r="G70" s="3168"/>
      <c r="H70" s="3168"/>
      <c r="I70" s="3169"/>
      <c r="K70" s="946" t="s">
        <v>2895</v>
      </c>
      <c r="L70" s="458"/>
      <c r="M70" s="458"/>
      <c r="N70" s="803"/>
      <c r="O70" s="803"/>
      <c r="P70" s="803"/>
      <c r="Q70" s="805"/>
      <c r="R70" s="805"/>
      <c r="S70" s="814"/>
      <c r="U70" s="1641"/>
    </row>
    <row r="71" spans="1:21">
      <c r="A71" s="2690"/>
      <c r="C71" s="2613"/>
      <c r="D71" s="709" t="s">
        <v>2549</v>
      </c>
      <c r="E71" s="2694"/>
      <c r="F71" s="2613"/>
      <c r="G71" s="709" t="s">
        <v>2550</v>
      </c>
      <c r="H71" s="709"/>
      <c r="I71" s="3262"/>
      <c r="K71" s="797"/>
      <c r="L71" s="808" t="s">
        <v>2551</v>
      </c>
      <c r="M71" s="808"/>
      <c r="N71" s="782"/>
      <c r="O71" s="822"/>
      <c r="P71" s="822"/>
      <c r="Q71" s="822"/>
      <c r="R71" s="822"/>
      <c r="S71" s="827"/>
      <c r="U71" s="1641"/>
    </row>
    <row r="72" spans="1:21">
      <c r="A72" s="2692"/>
      <c r="B72" s="709" t="s">
        <v>2552</v>
      </c>
      <c r="C72" s="2694"/>
      <c r="D72" s="1622" t="s">
        <v>2553</v>
      </c>
      <c r="E72" s="2694"/>
      <c r="F72" s="2691" t="s">
        <v>2554</v>
      </c>
      <c r="G72" s="1622" t="s">
        <v>2555</v>
      </c>
      <c r="H72" s="709"/>
      <c r="I72" s="3263" t="s">
        <v>1744</v>
      </c>
      <c r="K72" s="810" t="s">
        <v>2556</v>
      </c>
      <c r="L72" s="1622" t="s">
        <v>2557</v>
      </c>
      <c r="M72" s="709"/>
      <c r="N72" s="1623"/>
      <c r="O72" s="709" t="s">
        <v>2558</v>
      </c>
      <c r="P72" s="709"/>
      <c r="Q72" s="1622"/>
      <c r="R72" s="709"/>
      <c r="S72" s="810"/>
      <c r="U72" s="1641"/>
    </row>
    <row r="73" spans="1:21" ht="15.75" thickBot="1">
      <c r="A73" s="2692" t="s">
        <v>1686</v>
      </c>
      <c r="B73" s="752"/>
      <c r="C73" s="2914"/>
      <c r="D73" s="1624" t="s">
        <v>2559</v>
      </c>
      <c r="E73" s="3223"/>
      <c r="F73" s="2691" t="s">
        <v>2560</v>
      </c>
      <c r="G73" s="1624" t="s">
        <v>2582</v>
      </c>
      <c r="H73" s="803"/>
      <c r="I73" s="3263" t="s">
        <v>503</v>
      </c>
      <c r="K73" s="810" t="s">
        <v>2583</v>
      </c>
      <c r="L73" s="1624" t="s">
        <v>2584</v>
      </c>
      <c r="M73" s="803"/>
      <c r="N73" s="1625"/>
      <c r="O73" s="781"/>
      <c r="P73" s="781"/>
      <c r="Q73" s="1626"/>
      <c r="R73" s="813"/>
      <c r="S73" s="810" t="s">
        <v>1686</v>
      </c>
      <c r="U73" s="1641"/>
    </row>
    <row r="74" spans="1:21">
      <c r="A74" s="2692" t="s">
        <v>1689</v>
      </c>
      <c r="B74" s="2691" t="s">
        <v>2585</v>
      </c>
      <c r="C74" s="2691" t="s">
        <v>2586</v>
      </c>
      <c r="D74" s="2691" t="s">
        <v>2587</v>
      </c>
      <c r="E74" s="2691" t="s">
        <v>2588</v>
      </c>
      <c r="F74" s="2691" t="s">
        <v>2589</v>
      </c>
      <c r="G74" s="2694" t="s">
        <v>2590</v>
      </c>
      <c r="H74" s="2694" t="s">
        <v>2590</v>
      </c>
      <c r="I74" s="3263" t="s">
        <v>2591</v>
      </c>
      <c r="K74" s="810" t="s">
        <v>2592</v>
      </c>
      <c r="L74" s="717" t="s">
        <v>2593</v>
      </c>
      <c r="M74" s="717" t="s">
        <v>2594</v>
      </c>
      <c r="N74" s="717" t="s">
        <v>2595</v>
      </c>
      <c r="O74" s="717" t="s">
        <v>3532</v>
      </c>
      <c r="P74" s="717" t="s">
        <v>3524</v>
      </c>
      <c r="Q74" s="717" t="s">
        <v>575</v>
      </c>
      <c r="R74" s="661" t="s">
        <v>2253</v>
      </c>
      <c r="S74" s="810" t="s">
        <v>1689</v>
      </c>
      <c r="U74" s="1641"/>
    </row>
    <row r="75" spans="1:21">
      <c r="A75" s="2695"/>
      <c r="B75" s="2613"/>
      <c r="C75" s="2691"/>
      <c r="D75" s="2613"/>
      <c r="E75" s="2691"/>
      <c r="F75" s="2691"/>
      <c r="G75" s="2694" t="s">
        <v>2596</v>
      </c>
      <c r="H75" s="2694" t="s">
        <v>2597</v>
      </c>
      <c r="I75" s="3218"/>
      <c r="K75" s="801"/>
      <c r="L75" s="656"/>
      <c r="M75" s="717" t="s">
        <v>2598</v>
      </c>
      <c r="N75" s="656"/>
      <c r="O75" s="717" t="s">
        <v>2038</v>
      </c>
      <c r="P75" s="717" t="s">
        <v>2038</v>
      </c>
      <c r="Q75" s="656"/>
      <c r="R75" s="717" t="s">
        <v>2038</v>
      </c>
      <c r="S75" s="801"/>
      <c r="U75" s="1641"/>
    </row>
    <row r="76" spans="1:21" ht="15.75" thickBot="1">
      <c r="A76" s="2696"/>
      <c r="B76" s="2691" t="s">
        <v>2935</v>
      </c>
      <c r="C76" s="2691" t="s">
        <v>2936</v>
      </c>
      <c r="D76" s="2838" t="s">
        <v>2937</v>
      </c>
      <c r="E76" s="2691" t="s">
        <v>2938</v>
      </c>
      <c r="F76" s="2838" t="s">
        <v>2268</v>
      </c>
      <c r="G76" s="3223" t="s">
        <v>2269</v>
      </c>
      <c r="H76" s="3223" t="s">
        <v>2270</v>
      </c>
      <c r="I76" s="2705" t="s">
        <v>2271</v>
      </c>
      <c r="K76" s="812" t="s">
        <v>2272</v>
      </c>
      <c r="L76" s="813" t="s">
        <v>2273</v>
      </c>
      <c r="M76" s="813" t="s">
        <v>2274</v>
      </c>
      <c r="N76" s="813" t="s">
        <v>2275</v>
      </c>
      <c r="O76" s="813" t="s">
        <v>168</v>
      </c>
      <c r="P76" s="813" t="s">
        <v>169</v>
      </c>
      <c r="Q76" s="813" t="s">
        <v>170</v>
      </c>
      <c r="R76" s="803" t="s">
        <v>171</v>
      </c>
      <c r="S76" s="820"/>
      <c r="U76" s="1641"/>
    </row>
    <row r="77" spans="1:21">
      <c r="A77" s="2682">
        <v>1</v>
      </c>
      <c r="B77" s="3256" t="s">
        <v>6329</v>
      </c>
      <c r="C77" s="3256" t="s">
        <v>5474</v>
      </c>
      <c r="D77" s="1641">
        <v>230</v>
      </c>
      <c r="E77" s="3259"/>
      <c r="F77" s="2614" t="s">
        <v>5446</v>
      </c>
      <c r="G77" s="2615">
        <v>33.891998000000001</v>
      </c>
      <c r="H77" s="709"/>
      <c r="I77" s="3264">
        <v>1</v>
      </c>
      <c r="K77" s="1" t="s">
        <v>5479</v>
      </c>
      <c r="L77" s="819">
        <v>3618873</v>
      </c>
      <c r="M77" s="819">
        <v>17923581</v>
      </c>
      <c r="N77" s="819">
        <v>21542454</v>
      </c>
      <c r="O77" s="819"/>
      <c r="P77" s="819"/>
      <c r="Q77" s="819"/>
      <c r="R77" s="767"/>
      <c r="S77" s="801">
        <v>1</v>
      </c>
      <c r="U77" s="1641"/>
    </row>
    <row r="78" spans="1:21">
      <c r="A78" s="2682">
        <v>2</v>
      </c>
      <c r="B78" s="3257" t="s">
        <v>6329</v>
      </c>
      <c r="C78" s="3257" t="s">
        <v>5474</v>
      </c>
      <c r="D78" s="1641">
        <v>230</v>
      </c>
      <c r="E78" s="3164"/>
      <c r="F78" s="2614" t="s">
        <v>5446</v>
      </c>
      <c r="G78" s="2615">
        <v>47.161999000000002</v>
      </c>
      <c r="H78" s="661"/>
      <c r="I78" s="3264">
        <v>1</v>
      </c>
      <c r="K78" s="3" t="s">
        <v>5479</v>
      </c>
      <c r="L78" s="819">
        <v>0</v>
      </c>
      <c r="M78" s="819">
        <v>0</v>
      </c>
      <c r="N78" s="819">
        <v>0</v>
      </c>
      <c r="O78" s="819"/>
      <c r="P78" s="819"/>
      <c r="Q78" s="819"/>
      <c r="R78" s="767"/>
      <c r="S78" s="801">
        <v>2</v>
      </c>
      <c r="U78" s="1641"/>
    </row>
    <row r="79" spans="1:21">
      <c r="A79" s="2682">
        <v>3</v>
      </c>
      <c r="B79" s="3257" t="s">
        <v>6331</v>
      </c>
      <c r="C79" s="3257" t="s">
        <v>5735</v>
      </c>
      <c r="D79" s="1641">
        <v>230</v>
      </c>
      <c r="E79" s="3164"/>
      <c r="F79" s="2614" t="s">
        <v>5455</v>
      </c>
      <c r="G79" s="2615">
        <v>20.187000000000001</v>
      </c>
      <c r="H79" s="661"/>
      <c r="I79" s="3264">
        <v>1</v>
      </c>
      <c r="K79" s="1618" t="s">
        <v>5744</v>
      </c>
      <c r="L79" s="819">
        <v>0</v>
      </c>
      <c r="M79" s="819">
        <v>0</v>
      </c>
      <c r="N79" s="819">
        <v>0</v>
      </c>
      <c r="O79" s="819"/>
      <c r="P79" s="819"/>
      <c r="Q79" s="819"/>
      <c r="R79" s="767"/>
      <c r="S79" s="801">
        <v>3</v>
      </c>
      <c r="U79" s="1641"/>
    </row>
    <row r="80" spans="1:21">
      <c r="A80" s="2682">
        <v>4</v>
      </c>
      <c r="B80" s="3257" t="s">
        <v>6331</v>
      </c>
      <c r="C80" s="3257" t="s">
        <v>5735</v>
      </c>
      <c r="D80" s="1641">
        <v>230</v>
      </c>
      <c r="E80" s="3164"/>
      <c r="F80" s="2614" t="s">
        <v>5455</v>
      </c>
      <c r="G80" s="2615">
        <v>20.303999999999998</v>
      </c>
      <c r="H80" s="661"/>
      <c r="I80" s="3264">
        <v>1</v>
      </c>
      <c r="K80" s="3" t="s">
        <v>5744</v>
      </c>
      <c r="L80" s="819">
        <v>1053702</v>
      </c>
      <c r="M80" s="819">
        <v>14000787</v>
      </c>
      <c r="N80" s="819">
        <v>15054489</v>
      </c>
      <c r="O80" s="819"/>
      <c r="P80" s="819"/>
      <c r="Q80" s="819"/>
      <c r="R80" s="767"/>
      <c r="S80" s="801">
        <v>4</v>
      </c>
      <c r="U80" s="1641"/>
    </row>
    <row r="81" spans="1:21">
      <c r="A81" s="2682">
        <v>5</v>
      </c>
      <c r="B81" s="3257" t="s">
        <v>6332</v>
      </c>
      <c r="C81" s="3257" t="s">
        <v>5471</v>
      </c>
      <c r="D81" s="1641">
        <v>230</v>
      </c>
      <c r="E81" s="3164"/>
      <c r="F81" s="2614" t="s">
        <v>5456</v>
      </c>
      <c r="G81" s="2615">
        <v>3.3679999999999999</v>
      </c>
      <c r="H81" s="661"/>
      <c r="I81" s="3264">
        <v>1</v>
      </c>
      <c r="K81" s="3" t="s">
        <v>5745</v>
      </c>
      <c r="L81" s="819">
        <v>68648</v>
      </c>
      <c r="M81" s="819">
        <v>584984</v>
      </c>
      <c r="N81" s="819">
        <v>653632</v>
      </c>
      <c r="O81" s="819"/>
      <c r="P81" s="819"/>
      <c r="Q81" s="819"/>
      <c r="R81" s="767"/>
      <c r="S81" s="801">
        <v>5</v>
      </c>
      <c r="U81" s="1641"/>
    </row>
    <row r="82" spans="1:21">
      <c r="A82" s="3150">
        <v>6</v>
      </c>
      <c r="B82" s="3257" t="s">
        <v>6332</v>
      </c>
      <c r="C82" s="3257" t="s">
        <v>5471</v>
      </c>
      <c r="D82" s="1641">
        <v>230</v>
      </c>
      <c r="E82" s="3164"/>
      <c r="F82" s="2614" t="s">
        <v>5456</v>
      </c>
      <c r="G82" s="2615">
        <v>3.4180000000000001</v>
      </c>
      <c r="I82" s="3264">
        <v>1</v>
      </c>
      <c r="K82" s="1618" t="s">
        <v>5745</v>
      </c>
      <c r="L82" s="819">
        <v>0</v>
      </c>
      <c r="M82" s="819">
        <v>365888</v>
      </c>
      <c r="N82" s="819">
        <v>365888</v>
      </c>
      <c r="O82" s="819"/>
      <c r="P82" s="819"/>
      <c r="Q82" s="819"/>
      <c r="R82" s="767"/>
      <c r="S82" s="801">
        <v>6</v>
      </c>
      <c r="U82" s="1641"/>
    </row>
    <row r="83" spans="1:21">
      <c r="A83" s="3150">
        <v>7</v>
      </c>
      <c r="B83" s="3257" t="s">
        <v>6333</v>
      </c>
      <c r="C83" s="3257" t="s">
        <v>5736</v>
      </c>
      <c r="D83" s="1641">
        <v>230</v>
      </c>
      <c r="E83" s="3164"/>
      <c r="F83" s="2614" t="s">
        <v>5452</v>
      </c>
      <c r="G83" s="2615">
        <v>12.307</v>
      </c>
      <c r="I83" s="3264">
        <v>1</v>
      </c>
      <c r="K83" s="3" t="s">
        <v>5746</v>
      </c>
      <c r="L83" s="819">
        <v>1239863</v>
      </c>
      <c r="M83" s="819">
        <v>5496475</v>
      </c>
      <c r="N83" s="819">
        <v>6736338</v>
      </c>
      <c r="O83" s="819"/>
      <c r="P83" s="819"/>
      <c r="Q83" s="819"/>
      <c r="R83" s="767"/>
      <c r="S83" s="801">
        <v>7</v>
      </c>
      <c r="U83" s="1641"/>
    </row>
    <row r="84" spans="1:21">
      <c r="A84" s="3150">
        <v>8</v>
      </c>
      <c r="B84" s="3257" t="s">
        <v>6333</v>
      </c>
      <c r="C84" s="3257" t="s">
        <v>5736</v>
      </c>
      <c r="D84" s="1641">
        <v>230</v>
      </c>
      <c r="E84" s="3164"/>
      <c r="F84" s="2614" t="s">
        <v>5455</v>
      </c>
      <c r="G84" s="2615">
        <v>12.083</v>
      </c>
      <c r="I84" s="3264">
        <v>1</v>
      </c>
      <c r="K84" s="1618" t="s">
        <v>5747</v>
      </c>
      <c r="L84" s="819">
        <v>0</v>
      </c>
      <c r="M84" s="819">
        <v>0</v>
      </c>
      <c r="N84" s="819">
        <v>0</v>
      </c>
      <c r="O84" s="819"/>
      <c r="P84" s="819"/>
      <c r="Q84" s="819"/>
      <c r="R84" s="767"/>
      <c r="S84" s="801">
        <v>8</v>
      </c>
      <c r="U84" s="1641"/>
    </row>
    <row r="85" spans="1:21">
      <c r="A85" s="3150">
        <v>9</v>
      </c>
      <c r="B85" s="3257" t="s">
        <v>6334</v>
      </c>
      <c r="C85" s="3257" t="s">
        <v>5737</v>
      </c>
      <c r="D85" s="1641">
        <v>230</v>
      </c>
      <c r="E85" s="3164"/>
      <c r="F85" s="2614" t="s">
        <v>5447</v>
      </c>
      <c r="G85" s="2615">
        <v>54.334999000000003</v>
      </c>
      <c r="I85" s="3264">
        <v>1</v>
      </c>
      <c r="K85" s="1618" t="s">
        <v>5748</v>
      </c>
      <c r="L85" s="819">
        <v>207280</v>
      </c>
      <c r="M85" s="819">
        <v>4276531</v>
      </c>
      <c r="N85" s="819">
        <v>4483811</v>
      </c>
      <c r="O85" s="819"/>
      <c r="P85" s="819"/>
      <c r="Q85" s="819"/>
      <c r="R85" s="767"/>
      <c r="S85" s="801">
        <v>9</v>
      </c>
      <c r="U85" s="1641"/>
    </row>
    <row r="86" spans="1:21">
      <c r="A86" s="3150">
        <v>10</v>
      </c>
      <c r="B86" s="3257" t="s">
        <v>6311</v>
      </c>
      <c r="C86" s="3257" t="s">
        <v>5737</v>
      </c>
      <c r="D86" s="1641">
        <v>230</v>
      </c>
      <c r="E86" s="3164"/>
      <c r="F86" s="2614" t="s">
        <v>5457</v>
      </c>
      <c r="G86" s="2615">
        <v>0.38600000000000001</v>
      </c>
      <c r="I86" s="3264">
        <v>1</v>
      </c>
      <c r="K86" s="1618" t="s">
        <v>5749</v>
      </c>
      <c r="L86" s="819">
        <v>539387</v>
      </c>
      <c r="M86" s="819">
        <v>13286483</v>
      </c>
      <c r="N86" s="819">
        <v>13825870</v>
      </c>
      <c r="O86" s="819"/>
      <c r="P86" s="819"/>
      <c r="Q86" s="819"/>
      <c r="R86" s="767"/>
      <c r="S86" s="801">
        <v>10</v>
      </c>
      <c r="U86" s="1641"/>
    </row>
    <row r="87" spans="1:21">
      <c r="A87" s="3150">
        <v>11</v>
      </c>
      <c r="B87" s="3257" t="s">
        <v>6335</v>
      </c>
      <c r="C87" s="3257" t="s">
        <v>5738</v>
      </c>
      <c r="D87" s="1641">
        <v>230</v>
      </c>
      <c r="E87" s="3164"/>
      <c r="F87" s="2614" t="s">
        <v>5448</v>
      </c>
      <c r="G87" s="2615">
        <v>12.367000000000001</v>
      </c>
      <c r="I87" s="3264">
        <v>1</v>
      </c>
      <c r="K87" s="1618" t="s">
        <v>5750</v>
      </c>
      <c r="L87" s="819">
        <v>281861</v>
      </c>
      <c r="M87" s="819">
        <v>387216</v>
      </c>
      <c r="N87" s="819">
        <v>669077</v>
      </c>
      <c r="O87" s="819"/>
      <c r="P87" s="819"/>
      <c r="Q87" s="819"/>
      <c r="R87" s="767"/>
      <c r="S87" s="801">
        <v>11</v>
      </c>
      <c r="U87" s="1641"/>
    </row>
    <row r="88" spans="1:21">
      <c r="A88" s="3150">
        <v>12</v>
      </c>
      <c r="B88" s="3257" t="s">
        <v>6335</v>
      </c>
      <c r="C88" s="3257" t="s">
        <v>5738</v>
      </c>
      <c r="D88" s="1641">
        <v>230</v>
      </c>
      <c r="E88" s="3164"/>
      <c r="F88" s="2614" t="s">
        <v>5448</v>
      </c>
      <c r="G88" s="2615">
        <v>2.1999999999999999E-2</v>
      </c>
      <c r="I88" s="3264">
        <v>1</v>
      </c>
      <c r="K88" s="1618" t="s">
        <v>5751</v>
      </c>
      <c r="L88" s="819">
        <v>153649</v>
      </c>
      <c r="M88" s="819">
        <v>0</v>
      </c>
      <c r="N88" s="819">
        <v>153649</v>
      </c>
      <c r="O88" s="819"/>
      <c r="P88" s="819"/>
      <c r="Q88" s="819"/>
      <c r="R88" s="767"/>
      <c r="S88" s="801">
        <v>12</v>
      </c>
      <c r="U88" s="1641"/>
    </row>
    <row r="89" spans="1:21">
      <c r="A89" s="3150">
        <v>13</v>
      </c>
      <c r="B89" s="3257" t="s">
        <v>6334</v>
      </c>
      <c r="C89" s="3257" t="s">
        <v>5739</v>
      </c>
      <c r="D89" s="1641">
        <v>230</v>
      </c>
      <c r="E89" s="3164"/>
      <c r="F89" s="2614" t="s">
        <v>5476</v>
      </c>
      <c r="G89" s="2615">
        <v>11.051</v>
      </c>
      <c r="I89" s="3264">
        <v>1</v>
      </c>
      <c r="K89" s="1618" t="s">
        <v>5752</v>
      </c>
      <c r="L89" s="819">
        <v>526621</v>
      </c>
      <c r="M89" s="819">
        <v>4830774</v>
      </c>
      <c r="N89" s="819">
        <v>5357395</v>
      </c>
      <c r="O89" s="819"/>
      <c r="P89" s="819"/>
      <c r="Q89" s="819"/>
      <c r="R89" s="767"/>
      <c r="S89" s="801">
        <v>13</v>
      </c>
      <c r="U89" s="1641"/>
    </row>
    <row r="90" spans="1:21">
      <c r="A90" s="3150">
        <v>14</v>
      </c>
      <c r="B90" s="3257" t="s">
        <v>6336</v>
      </c>
      <c r="C90" s="3257" t="s">
        <v>5737</v>
      </c>
      <c r="D90" s="1641">
        <v>230</v>
      </c>
      <c r="E90" s="3164"/>
      <c r="F90" s="2614" t="s">
        <v>5447</v>
      </c>
      <c r="G90" s="2615">
        <v>43.411999000000002</v>
      </c>
      <c r="I90" s="3264">
        <v>1</v>
      </c>
      <c r="K90" s="2616" t="s">
        <v>5748</v>
      </c>
      <c r="L90" s="2617">
        <v>0</v>
      </c>
      <c r="M90" s="2617">
        <v>0</v>
      </c>
      <c r="N90" s="2617">
        <v>0</v>
      </c>
      <c r="O90" s="2617"/>
      <c r="P90" s="2617"/>
      <c r="Q90" s="2617"/>
      <c r="R90" s="767"/>
      <c r="S90" s="801">
        <v>14</v>
      </c>
      <c r="U90" s="1641"/>
    </row>
    <row r="91" spans="1:21">
      <c r="A91" s="3150">
        <v>15</v>
      </c>
      <c r="B91" s="3257" t="s">
        <v>6337</v>
      </c>
      <c r="C91" s="3257" t="s">
        <v>6338</v>
      </c>
      <c r="D91" s="1641">
        <v>230</v>
      </c>
      <c r="E91" s="3164"/>
      <c r="F91" s="2614" t="s">
        <v>5447</v>
      </c>
      <c r="G91" s="2615">
        <v>23.518000000000001</v>
      </c>
      <c r="I91" s="3264">
        <v>1</v>
      </c>
      <c r="K91" s="2616" t="s">
        <v>6339</v>
      </c>
      <c r="L91" s="2617">
        <v>1145797</v>
      </c>
      <c r="M91" s="2617">
        <v>17703102</v>
      </c>
      <c r="N91" s="2617">
        <v>18848899</v>
      </c>
      <c r="O91" s="2617"/>
      <c r="P91" s="2617"/>
      <c r="Q91" s="2617"/>
      <c r="R91" s="767"/>
      <c r="S91" s="801">
        <v>15</v>
      </c>
      <c r="U91" s="1641"/>
    </row>
    <row r="92" spans="1:21">
      <c r="A92" s="3150">
        <v>16</v>
      </c>
      <c r="B92" s="3257" t="s">
        <v>6338</v>
      </c>
      <c r="C92" s="3257" t="s">
        <v>5740</v>
      </c>
      <c r="D92" s="1641">
        <v>230</v>
      </c>
      <c r="E92" s="3164"/>
      <c r="F92" s="2614" t="s">
        <v>5448</v>
      </c>
      <c r="G92" s="2615">
        <v>20.423999999999999</v>
      </c>
      <c r="I92" s="3264">
        <v>1</v>
      </c>
      <c r="K92" s="2616" t="s">
        <v>6340</v>
      </c>
      <c r="L92" s="2617">
        <v>0</v>
      </c>
      <c r="M92" s="2617">
        <v>0</v>
      </c>
      <c r="N92" s="2617">
        <v>0</v>
      </c>
      <c r="O92" s="2617"/>
      <c r="P92" s="2617"/>
      <c r="Q92" s="2617"/>
      <c r="R92" s="767"/>
      <c r="S92" s="801">
        <v>16</v>
      </c>
      <c r="U92" s="1641"/>
    </row>
    <row r="93" spans="1:21">
      <c r="A93" s="3150">
        <v>17</v>
      </c>
      <c r="B93" s="3257" t="s">
        <v>6330</v>
      </c>
      <c r="C93" s="3257" t="s">
        <v>5474</v>
      </c>
      <c r="D93" s="1641">
        <v>230</v>
      </c>
      <c r="E93" s="3164"/>
      <c r="F93" s="2614" t="s">
        <v>5453</v>
      </c>
      <c r="G93" s="2615">
        <v>13.696</v>
      </c>
      <c r="I93" s="3264"/>
      <c r="K93" s="1618"/>
      <c r="L93" s="819">
        <v>0</v>
      </c>
      <c r="M93" s="819">
        <v>0</v>
      </c>
      <c r="N93" s="819">
        <v>0</v>
      </c>
      <c r="O93" s="819"/>
      <c r="P93" s="819"/>
      <c r="Q93" s="819"/>
      <c r="R93" s="767"/>
      <c r="S93" s="801">
        <v>17</v>
      </c>
      <c r="U93" s="1641"/>
    </row>
    <row r="94" spans="1:21">
      <c r="A94" s="3150">
        <v>18</v>
      </c>
      <c r="B94" s="3257"/>
      <c r="C94" s="3257"/>
      <c r="D94" s="1641"/>
      <c r="E94" s="3164"/>
      <c r="F94" s="2614"/>
      <c r="G94" s="2615"/>
      <c r="I94" s="3264"/>
      <c r="K94" s="1618"/>
      <c r="L94" s="819">
        <v>0</v>
      </c>
      <c r="M94" s="819">
        <v>0</v>
      </c>
      <c r="N94" s="819">
        <v>0</v>
      </c>
      <c r="O94" s="819"/>
      <c r="P94" s="819"/>
      <c r="Q94" s="819"/>
      <c r="R94" s="767"/>
      <c r="S94" s="801">
        <v>18</v>
      </c>
      <c r="U94" s="1641"/>
    </row>
    <row r="95" spans="1:21">
      <c r="A95" s="3150">
        <v>19</v>
      </c>
      <c r="B95" s="3257" t="s">
        <v>5736</v>
      </c>
      <c r="C95" s="3257" t="s">
        <v>5741</v>
      </c>
      <c r="D95" s="1641">
        <v>230</v>
      </c>
      <c r="E95" s="3164"/>
      <c r="F95" s="2614" t="s">
        <v>5475</v>
      </c>
      <c r="G95" s="2615">
        <v>7.9</v>
      </c>
      <c r="I95" s="3264">
        <v>1</v>
      </c>
      <c r="K95" s="1618" t="s">
        <v>5753</v>
      </c>
      <c r="L95" s="819">
        <v>0</v>
      </c>
      <c r="M95" s="819">
        <v>0</v>
      </c>
      <c r="N95" s="819">
        <v>0</v>
      </c>
      <c r="O95" s="819"/>
      <c r="P95" s="819"/>
      <c r="Q95" s="819"/>
      <c r="R95" s="767"/>
      <c r="S95" s="801">
        <v>19</v>
      </c>
      <c r="U95" s="1641"/>
    </row>
    <row r="96" spans="1:21">
      <c r="A96" s="3150">
        <v>20</v>
      </c>
      <c r="B96" s="3257" t="s">
        <v>5741</v>
      </c>
      <c r="C96" s="3257" t="s">
        <v>5742</v>
      </c>
      <c r="D96" s="1641">
        <v>230</v>
      </c>
      <c r="E96" s="3164"/>
      <c r="F96" s="2614" t="s">
        <v>5475</v>
      </c>
      <c r="G96" s="2615">
        <v>3.2</v>
      </c>
      <c r="I96" s="3264">
        <v>1</v>
      </c>
      <c r="K96" s="1618" t="s">
        <v>5754</v>
      </c>
      <c r="L96" s="819">
        <v>0</v>
      </c>
      <c r="M96" s="819">
        <v>232609</v>
      </c>
      <c r="N96" s="819">
        <v>232609</v>
      </c>
      <c r="O96" s="819"/>
      <c r="P96" s="819"/>
      <c r="Q96" s="819"/>
      <c r="R96" s="767"/>
      <c r="S96" s="801">
        <v>20</v>
      </c>
      <c r="U96" s="1641"/>
    </row>
    <row r="97" spans="1:21">
      <c r="A97" s="3150">
        <v>21</v>
      </c>
      <c r="B97" s="3257" t="s">
        <v>5741</v>
      </c>
      <c r="C97" s="3257" t="s">
        <v>5742</v>
      </c>
      <c r="D97" s="1641">
        <v>230</v>
      </c>
      <c r="E97" s="3164"/>
      <c r="F97" s="2614" t="s">
        <v>5475</v>
      </c>
      <c r="G97" s="2615">
        <v>3</v>
      </c>
      <c r="I97" s="3264">
        <v>1</v>
      </c>
      <c r="K97" s="1618" t="s">
        <v>5754</v>
      </c>
      <c r="L97" s="819">
        <v>0</v>
      </c>
      <c r="M97" s="819">
        <v>0</v>
      </c>
      <c r="N97" s="819">
        <v>0</v>
      </c>
      <c r="O97" s="819"/>
      <c r="P97" s="819"/>
      <c r="Q97" s="819"/>
      <c r="R97" s="767"/>
      <c r="S97" s="801">
        <v>21</v>
      </c>
      <c r="U97" s="1641"/>
    </row>
    <row r="98" spans="1:21">
      <c r="A98" s="3150">
        <v>22</v>
      </c>
      <c r="B98" s="3257" t="s">
        <v>5742</v>
      </c>
      <c r="C98" s="3257" t="s">
        <v>5735</v>
      </c>
      <c r="D98" s="1641">
        <v>230</v>
      </c>
      <c r="E98" s="3164"/>
      <c r="F98" s="2614" t="s">
        <v>5475</v>
      </c>
      <c r="G98" s="2615">
        <v>3</v>
      </c>
      <c r="I98" s="3264">
        <v>1</v>
      </c>
      <c r="K98" s="1618" t="s">
        <v>5755</v>
      </c>
      <c r="L98" s="819">
        <v>182039</v>
      </c>
      <c r="M98" s="819">
        <v>357767</v>
      </c>
      <c r="N98" s="819">
        <v>539806</v>
      </c>
      <c r="O98" s="819"/>
      <c r="P98" s="819"/>
      <c r="Q98" s="819"/>
      <c r="R98" s="767"/>
      <c r="S98" s="801">
        <v>22</v>
      </c>
      <c r="U98" s="1641"/>
    </row>
    <row r="99" spans="1:21">
      <c r="A99" s="3150">
        <v>23</v>
      </c>
      <c r="B99" s="3257" t="s">
        <v>5742</v>
      </c>
      <c r="C99" s="3257" t="s">
        <v>5735</v>
      </c>
      <c r="D99" s="1641">
        <v>230</v>
      </c>
      <c r="E99" s="3164"/>
      <c r="F99" s="2614" t="s">
        <v>5475</v>
      </c>
      <c r="G99" s="2615">
        <v>3.1</v>
      </c>
      <c r="I99" s="3264">
        <v>1</v>
      </c>
      <c r="K99" s="1618" t="s">
        <v>5755</v>
      </c>
      <c r="L99" s="819">
        <v>0</v>
      </c>
      <c r="M99" s="819">
        <v>0</v>
      </c>
      <c r="N99" s="819">
        <v>0</v>
      </c>
      <c r="O99" s="819"/>
      <c r="P99" s="819"/>
      <c r="Q99" s="819"/>
      <c r="R99" s="767"/>
      <c r="S99" s="801">
        <v>23</v>
      </c>
      <c r="U99" s="1641"/>
    </row>
    <row r="100" spans="1:21">
      <c r="A100" s="3150">
        <v>24</v>
      </c>
      <c r="B100" s="3257" t="s">
        <v>5743</v>
      </c>
      <c r="C100" s="3257"/>
      <c r="D100" s="1641">
        <v>230</v>
      </c>
      <c r="E100" s="3164"/>
      <c r="F100" s="2614" t="s">
        <v>5475</v>
      </c>
      <c r="G100" s="2615">
        <v>0.04</v>
      </c>
      <c r="I100" s="3264">
        <v>1</v>
      </c>
      <c r="K100" s="1618" t="s">
        <v>5756</v>
      </c>
      <c r="L100" s="819">
        <v>0</v>
      </c>
      <c r="M100" s="819">
        <v>0</v>
      </c>
      <c r="N100" s="819">
        <v>0</v>
      </c>
      <c r="O100" s="819"/>
      <c r="P100" s="819"/>
      <c r="Q100" s="819"/>
      <c r="R100" s="767"/>
      <c r="S100" s="801">
        <v>24</v>
      </c>
      <c r="U100" s="1641"/>
    </row>
    <row r="101" spans="1:21">
      <c r="A101" s="3150">
        <v>25</v>
      </c>
      <c r="B101" s="3257"/>
      <c r="C101" s="3257"/>
      <c r="D101" s="1641"/>
      <c r="E101" s="3164"/>
      <c r="F101" s="2614"/>
      <c r="G101" s="2615"/>
      <c r="I101" s="3264"/>
      <c r="K101" s="1618"/>
      <c r="L101" s="819"/>
      <c r="M101" s="819"/>
      <c r="N101" s="819"/>
      <c r="O101" s="819"/>
      <c r="P101" s="819"/>
      <c r="Q101" s="819"/>
      <c r="R101" s="767"/>
      <c r="S101" s="801">
        <v>25</v>
      </c>
      <c r="U101" s="1641"/>
    </row>
    <row r="102" spans="1:21">
      <c r="A102" s="3150">
        <v>26</v>
      </c>
      <c r="B102" s="3257"/>
      <c r="C102" s="3257"/>
      <c r="D102" s="1641"/>
      <c r="E102" s="3164"/>
      <c r="F102" s="2614"/>
      <c r="G102" s="2615"/>
      <c r="I102" s="3264"/>
      <c r="K102" s="1618"/>
      <c r="L102" s="819"/>
      <c r="M102" s="819"/>
      <c r="N102" s="819"/>
      <c r="O102" s="819"/>
      <c r="P102" s="819"/>
      <c r="Q102" s="819"/>
      <c r="R102" s="767"/>
      <c r="S102" s="801">
        <v>26</v>
      </c>
      <c r="U102" s="1641"/>
    </row>
    <row r="103" spans="1:21">
      <c r="A103" s="3150">
        <v>27</v>
      </c>
      <c r="B103" s="3257" t="s">
        <v>5382</v>
      </c>
      <c r="C103" s="3257"/>
      <c r="D103" s="1641">
        <v>115</v>
      </c>
      <c r="E103" s="3164"/>
      <c r="F103" s="2614" t="s">
        <v>5382</v>
      </c>
      <c r="G103" s="2615">
        <v>4361.5600000000004</v>
      </c>
      <c r="I103" s="3264">
        <v>311</v>
      </c>
      <c r="K103" s="1618" t="s">
        <v>5382</v>
      </c>
      <c r="L103" s="819">
        <v>2390935</v>
      </c>
      <c r="M103" s="819">
        <v>887660</v>
      </c>
      <c r="N103" s="819">
        <v>3278595</v>
      </c>
      <c r="O103" s="819"/>
      <c r="P103" s="819"/>
      <c r="Q103" s="819"/>
      <c r="R103" s="767"/>
      <c r="S103" s="801">
        <v>27</v>
      </c>
      <c r="U103" s="1641"/>
    </row>
    <row r="104" spans="1:21">
      <c r="A104" s="3150">
        <v>28</v>
      </c>
      <c r="B104" s="3257" t="s">
        <v>5382</v>
      </c>
      <c r="C104" s="3257"/>
      <c r="D104" s="1641">
        <v>115</v>
      </c>
      <c r="E104" s="3164"/>
      <c r="F104" s="2614" t="s">
        <v>5475</v>
      </c>
      <c r="G104" s="2615">
        <v>35.1</v>
      </c>
      <c r="I104" s="3264">
        <v>31</v>
      </c>
      <c r="K104" s="1618" t="s">
        <v>5382</v>
      </c>
      <c r="L104" s="819">
        <v>0</v>
      </c>
      <c r="M104" s="819">
        <v>145334572</v>
      </c>
      <c r="N104" s="819">
        <v>145334572</v>
      </c>
      <c r="O104" s="819"/>
      <c r="P104" s="819"/>
      <c r="Q104" s="819"/>
      <c r="R104" s="767"/>
      <c r="S104" s="801">
        <v>28</v>
      </c>
      <c r="U104" s="1641"/>
    </row>
    <row r="105" spans="1:21">
      <c r="A105" s="3150">
        <v>29</v>
      </c>
      <c r="B105" s="3257" t="s">
        <v>5382</v>
      </c>
      <c r="C105" s="3257"/>
      <c r="D105" s="1641">
        <v>69</v>
      </c>
      <c r="E105" s="3164"/>
      <c r="F105" s="2614" t="s">
        <v>5382</v>
      </c>
      <c r="G105" s="2615">
        <v>219.441</v>
      </c>
      <c r="I105" s="3264">
        <v>23</v>
      </c>
      <c r="K105" s="1618" t="s">
        <v>5382</v>
      </c>
      <c r="L105" s="819">
        <v>144350</v>
      </c>
      <c r="M105" s="819">
        <v>0</v>
      </c>
      <c r="N105" s="819">
        <v>144350</v>
      </c>
      <c r="O105" s="819"/>
      <c r="P105" s="819"/>
      <c r="Q105" s="819"/>
      <c r="R105" s="767"/>
      <c r="S105" s="801">
        <v>29</v>
      </c>
      <c r="U105" s="1641"/>
    </row>
    <row r="106" spans="1:21">
      <c r="A106" s="3150">
        <v>30</v>
      </c>
      <c r="B106" s="3257" t="s">
        <v>5382</v>
      </c>
      <c r="C106" s="3257"/>
      <c r="D106" s="1641">
        <v>46</v>
      </c>
      <c r="E106" s="3164"/>
      <c r="F106" s="2614" t="s">
        <v>5475</v>
      </c>
      <c r="G106" s="3265">
        <v>1.7</v>
      </c>
      <c r="I106" s="3264">
        <v>3</v>
      </c>
      <c r="K106" s="1618" t="s">
        <v>5382</v>
      </c>
      <c r="L106" s="819">
        <v>0</v>
      </c>
      <c r="M106" s="819">
        <v>34108</v>
      </c>
      <c r="N106" s="819">
        <v>34108</v>
      </c>
      <c r="O106" s="819"/>
      <c r="P106" s="819"/>
      <c r="Q106" s="819"/>
      <c r="R106" s="767"/>
      <c r="S106" s="801">
        <v>30</v>
      </c>
      <c r="U106" s="1641"/>
    </row>
    <row r="107" spans="1:21">
      <c r="A107" s="3150">
        <v>31</v>
      </c>
      <c r="B107" s="3257"/>
      <c r="C107" s="3257"/>
      <c r="D107" s="1641"/>
      <c r="E107" s="3164"/>
      <c r="F107" s="2614"/>
      <c r="G107" s="3265"/>
      <c r="I107" s="3264"/>
      <c r="K107" s="3"/>
      <c r="L107" s="819"/>
      <c r="M107" s="819"/>
      <c r="N107" s="819"/>
      <c r="O107" s="819"/>
      <c r="P107" s="819"/>
      <c r="Q107" s="819"/>
      <c r="R107" s="767"/>
      <c r="S107" s="801">
        <v>31</v>
      </c>
      <c r="U107" s="1641"/>
    </row>
    <row r="108" spans="1:21">
      <c r="A108" s="3150">
        <v>32</v>
      </c>
      <c r="B108" s="3257"/>
      <c r="C108" s="3257"/>
      <c r="D108" s="1641"/>
      <c r="E108" s="3164"/>
      <c r="F108" s="2614"/>
      <c r="G108" s="2613"/>
      <c r="I108" s="3264"/>
      <c r="K108" s="1618"/>
      <c r="L108" s="819"/>
      <c r="M108" s="819"/>
      <c r="N108" s="819"/>
      <c r="O108" s="819"/>
      <c r="P108" s="819"/>
      <c r="Q108" s="819"/>
      <c r="R108" s="767"/>
      <c r="S108" s="801">
        <v>32</v>
      </c>
      <c r="U108" s="1641"/>
    </row>
    <row r="109" spans="1:21">
      <c r="A109" s="3150">
        <v>33</v>
      </c>
      <c r="B109" s="3257"/>
      <c r="C109" s="3257"/>
      <c r="D109" s="1641"/>
      <c r="E109" s="3164"/>
      <c r="F109" s="2614"/>
      <c r="G109" s="2613"/>
      <c r="I109" s="3264"/>
      <c r="K109" s="1618"/>
      <c r="L109" s="819"/>
      <c r="M109" s="819"/>
      <c r="N109" s="819"/>
      <c r="O109" s="819"/>
      <c r="P109" s="819"/>
      <c r="Q109" s="819"/>
      <c r="R109" s="767"/>
      <c r="S109" s="801">
        <v>33</v>
      </c>
      <c r="U109" s="1641"/>
    </row>
    <row r="110" spans="1:21">
      <c r="A110" s="3150">
        <v>34</v>
      </c>
      <c r="B110" s="3257"/>
      <c r="C110" s="3257"/>
      <c r="D110" s="1641"/>
      <c r="E110" s="3164"/>
      <c r="F110" s="2614"/>
      <c r="G110" s="2613"/>
      <c r="I110" s="3264"/>
      <c r="K110" s="1618"/>
      <c r="L110" s="819"/>
      <c r="M110" s="819"/>
      <c r="N110" s="819"/>
      <c r="O110" s="819"/>
      <c r="P110" s="819"/>
      <c r="Q110" s="819"/>
      <c r="R110" s="767"/>
      <c r="S110" s="801">
        <v>34</v>
      </c>
    </row>
    <row r="111" spans="1:21">
      <c r="A111" s="3150">
        <v>35</v>
      </c>
      <c r="B111" s="3257"/>
      <c r="C111" s="3257"/>
      <c r="D111" s="1641"/>
      <c r="E111" s="3164"/>
      <c r="F111" s="2614"/>
      <c r="G111" s="2613"/>
      <c r="I111" s="3264"/>
      <c r="K111" s="1618"/>
      <c r="L111" s="819"/>
      <c r="M111" s="819"/>
      <c r="N111" s="819"/>
      <c r="O111" s="819"/>
      <c r="P111" s="819"/>
      <c r="Q111" s="819"/>
      <c r="R111" s="767"/>
      <c r="S111" s="801">
        <v>35</v>
      </c>
    </row>
    <row r="112" spans="1:21">
      <c r="A112" s="3150">
        <v>36</v>
      </c>
      <c r="B112" s="3257"/>
      <c r="C112" s="3257"/>
      <c r="D112" s="1641"/>
      <c r="E112" s="3164"/>
      <c r="F112" s="2614"/>
      <c r="G112" s="2613"/>
      <c r="I112" s="3264"/>
      <c r="K112" s="1618"/>
      <c r="L112" s="819"/>
      <c r="M112" s="819"/>
      <c r="N112" s="819"/>
      <c r="O112" s="819"/>
      <c r="P112" s="819"/>
      <c r="Q112" s="819"/>
      <c r="R112" s="767"/>
      <c r="S112" s="801">
        <v>36</v>
      </c>
    </row>
    <row r="113" spans="1:19">
      <c r="A113" s="3150">
        <v>37</v>
      </c>
      <c r="B113" s="3257"/>
      <c r="C113" s="3257"/>
      <c r="D113" s="1641"/>
      <c r="E113" s="3164"/>
      <c r="F113" s="2614"/>
      <c r="G113" s="2613"/>
      <c r="I113" s="3264"/>
      <c r="K113" s="1618"/>
      <c r="L113" s="819"/>
      <c r="M113" s="819"/>
      <c r="N113" s="819"/>
      <c r="O113" s="819"/>
      <c r="P113" s="819"/>
      <c r="Q113" s="819"/>
      <c r="R113" s="767"/>
      <c r="S113" s="801">
        <v>37</v>
      </c>
    </row>
    <row r="114" spans="1:19">
      <c r="A114" s="3150">
        <v>38</v>
      </c>
      <c r="B114" s="3257"/>
      <c r="C114" s="3257"/>
      <c r="D114" s="1641"/>
      <c r="E114" s="3164"/>
      <c r="F114" s="2614"/>
      <c r="G114" s="2613"/>
      <c r="I114" s="3264"/>
      <c r="K114" s="1618"/>
      <c r="L114" s="819"/>
      <c r="M114" s="819"/>
      <c r="N114" s="819"/>
      <c r="O114" s="819"/>
      <c r="P114" s="819"/>
      <c r="Q114" s="819"/>
      <c r="R114" s="767"/>
      <c r="S114" s="801">
        <v>38</v>
      </c>
    </row>
    <row r="115" spans="1:19">
      <c r="A115" s="3150">
        <v>39</v>
      </c>
      <c r="B115" s="3257"/>
      <c r="C115" s="3257"/>
      <c r="D115" s="1641"/>
      <c r="E115" s="3164"/>
      <c r="F115" s="2614"/>
      <c r="G115" s="2613"/>
      <c r="I115" s="3264"/>
      <c r="K115" s="1618"/>
      <c r="L115" s="819"/>
      <c r="M115" s="819"/>
      <c r="N115" s="819"/>
      <c r="O115" s="819"/>
      <c r="P115" s="819"/>
      <c r="Q115" s="819"/>
      <c r="R115" s="767"/>
      <c r="S115" s="801">
        <v>39</v>
      </c>
    </row>
    <row r="116" spans="1:19">
      <c r="A116" s="3150">
        <v>40</v>
      </c>
      <c r="B116" s="3257"/>
      <c r="C116" s="3257"/>
      <c r="D116" s="1641"/>
      <c r="E116" s="3164"/>
      <c r="F116" s="2614"/>
      <c r="G116" s="2613"/>
      <c r="I116" s="3264"/>
      <c r="K116" s="1618"/>
      <c r="L116" s="819"/>
      <c r="M116" s="819"/>
      <c r="N116" s="819"/>
      <c r="O116" s="819"/>
      <c r="P116" s="819"/>
      <c r="Q116" s="819"/>
      <c r="R116" s="767"/>
      <c r="S116" s="801">
        <v>40</v>
      </c>
    </row>
    <row r="117" spans="1:19">
      <c r="A117" s="3150">
        <v>41</v>
      </c>
      <c r="B117" s="3257"/>
      <c r="C117" s="3257"/>
      <c r="D117" s="1641"/>
      <c r="E117" s="3164"/>
      <c r="F117" s="2614"/>
      <c r="G117" s="2613"/>
      <c r="I117" s="3264"/>
      <c r="K117" s="1618"/>
      <c r="L117" s="819"/>
      <c r="M117" s="819"/>
      <c r="N117" s="819"/>
      <c r="O117" s="819"/>
      <c r="P117" s="819"/>
      <c r="Q117" s="819"/>
      <c r="R117" s="767"/>
      <c r="S117" s="801">
        <v>41</v>
      </c>
    </row>
    <row r="118" spans="1:19">
      <c r="A118" s="3150">
        <v>42</v>
      </c>
      <c r="B118" s="3257"/>
      <c r="C118" s="3257"/>
      <c r="D118" s="1641"/>
      <c r="E118" s="3164"/>
      <c r="F118" s="2614"/>
      <c r="G118" s="2613"/>
      <c r="I118" s="3264"/>
      <c r="K118" s="1618"/>
      <c r="L118" s="819"/>
      <c r="M118" s="819"/>
      <c r="N118" s="819"/>
      <c r="O118" s="819"/>
      <c r="P118" s="819"/>
      <c r="Q118" s="819"/>
      <c r="R118" s="767"/>
      <c r="S118" s="801">
        <v>42</v>
      </c>
    </row>
    <row r="119" spans="1:19">
      <c r="A119" s="3150">
        <v>43</v>
      </c>
      <c r="B119" s="3257"/>
      <c r="C119" s="3257"/>
      <c r="D119" s="1641"/>
      <c r="E119" s="3164"/>
      <c r="F119" s="2614"/>
      <c r="G119" s="2613"/>
      <c r="I119" s="3264"/>
      <c r="K119" s="1618"/>
      <c r="L119" s="819"/>
      <c r="M119" s="819"/>
      <c r="N119" s="819"/>
      <c r="O119" s="819"/>
      <c r="P119" s="819"/>
      <c r="Q119" s="819"/>
      <c r="R119" s="767"/>
      <c r="S119" s="801">
        <v>43</v>
      </c>
    </row>
    <row r="120" spans="1:19">
      <c r="A120" s="3150">
        <v>44</v>
      </c>
      <c r="B120" s="3257"/>
      <c r="C120" s="3257"/>
      <c r="D120" s="1641"/>
      <c r="E120" s="3164"/>
      <c r="F120" s="2614"/>
      <c r="G120" s="2613"/>
      <c r="I120" s="3264"/>
      <c r="K120" s="1618"/>
      <c r="L120" s="819"/>
      <c r="M120" s="819"/>
      <c r="N120" s="819"/>
      <c r="O120" s="819"/>
      <c r="P120" s="819"/>
      <c r="Q120" s="819"/>
      <c r="R120" s="767"/>
      <c r="S120" s="801">
        <v>44</v>
      </c>
    </row>
    <row r="121" spans="1:19">
      <c r="A121" s="3150">
        <v>45</v>
      </c>
      <c r="B121" s="3257"/>
      <c r="C121" s="3257"/>
      <c r="D121" s="1641"/>
      <c r="E121" s="3164"/>
      <c r="F121" s="2614"/>
      <c r="G121" s="2613"/>
      <c r="I121" s="3264"/>
      <c r="K121" s="1618"/>
      <c r="L121" s="819"/>
      <c r="M121" s="819"/>
      <c r="N121" s="819"/>
      <c r="O121" s="819"/>
      <c r="P121" s="819"/>
      <c r="Q121" s="819"/>
      <c r="R121" s="767"/>
      <c r="S121" s="801">
        <v>45</v>
      </c>
    </row>
    <row r="122" spans="1:19">
      <c r="A122" s="3150">
        <v>46</v>
      </c>
      <c r="B122" s="3257"/>
      <c r="C122" s="3257"/>
      <c r="D122" s="1641"/>
      <c r="E122" s="3164"/>
      <c r="F122" s="2614"/>
      <c r="G122" s="2613"/>
      <c r="I122" s="3264"/>
      <c r="K122" s="1618"/>
      <c r="L122" s="819"/>
      <c r="M122" s="819"/>
      <c r="N122" s="819"/>
      <c r="O122" s="819"/>
      <c r="P122" s="819"/>
      <c r="Q122" s="819"/>
      <c r="R122" s="767"/>
      <c r="S122" s="801">
        <v>46</v>
      </c>
    </row>
    <row r="123" spans="1:19">
      <c r="A123" s="3150">
        <v>47</v>
      </c>
      <c r="B123" s="3257"/>
      <c r="C123" s="3257"/>
      <c r="D123" s="1641"/>
      <c r="E123" s="3164"/>
      <c r="F123" s="2614"/>
      <c r="G123" s="2613"/>
      <c r="I123" s="3264"/>
      <c r="K123" s="1618"/>
      <c r="L123" s="819"/>
      <c r="M123" s="819"/>
      <c r="N123" s="819"/>
      <c r="O123" s="819"/>
      <c r="P123" s="819"/>
      <c r="Q123" s="819"/>
      <c r="R123" s="767"/>
      <c r="S123" s="801">
        <v>47</v>
      </c>
    </row>
    <row r="124" spans="1:19">
      <c r="A124" s="3150">
        <v>48</v>
      </c>
      <c r="B124" s="3257"/>
      <c r="C124" s="3257"/>
      <c r="D124" s="1641"/>
      <c r="E124" s="3164"/>
      <c r="F124" s="2614"/>
      <c r="G124" s="2613"/>
      <c r="I124" s="3264"/>
      <c r="K124" s="1618"/>
      <c r="L124" s="819"/>
      <c r="M124" s="819"/>
      <c r="N124" s="819"/>
      <c r="O124" s="819"/>
      <c r="P124" s="819"/>
      <c r="Q124" s="819"/>
      <c r="R124" s="767"/>
      <c r="S124" s="801">
        <v>48</v>
      </c>
    </row>
    <row r="125" spans="1:19">
      <c r="A125" s="3150">
        <v>49</v>
      </c>
      <c r="B125" s="3257"/>
      <c r="C125" s="3257"/>
      <c r="D125" s="1641"/>
      <c r="E125" s="3164"/>
      <c r="F125" s="2614"/>
      <c r="G125" s="2613"/>
      <c r="I125" s="3264"/>
      <c r="K125" s="1618"/>
      <c r="L125" s="819"/>
      <c r="M125" s="819"/>
      <c r="N125" s="819"/>
      <c r="O125" s="819"/>
      <c r="P125" s="819"/>
      <c r="Q125" s="819"/>
      <c r="R125" s="767"/>
      <c r="S125" s="801">
        <v>49</v>
      </c>
    </row>
    <row r="126" spans="1:19">
      <c r="A126" s="3150">
        <v>50</v>
      </c>
      <c r="B126" s="3257"/>
      <c r="C126" s="3257"/>
      <c r="D126" s="1641"/>
      <c r="E126" s="3164"/>
      <c r="F126" s="2614"/>
      <c r="G126" s="2613"/>
      <c r="I126" s="3264"/>
      <c r="K126" s="1618"/>
      <c r="L126" s="819"/>
      <c r="M126" s="819"/>
      <c r="N126" s="819"/>
      <c r="O126" s="819"/>
      <c r="P126" s="819"/>
      <c r="Q126" s="819"/>
      <c r="R126" s="767"/>
      <c r="S126" s="801">
        <v>50</v>
      </c>
    </row>
    <row r="127" spans="1:19">
      <c r="A127" s="3150">
        <v>51</v>
      </c>
      <c r="B127" s="3257"/>
      <c r="C127" s="3257"/>
      <c r="D127" s="1641"/>
      <c r="E127" s="3164"/>
      <c r="F127" s="2614"/>
      <c r="G127" s="2613"/>
      <c r="I127" s="3264"/>
      <c r="K127" s="1618"/>
      <c r="L127" s="819"/>
      <c r="M127" s="819"/>
      <c r="N127" s="819"/>
      <c r="O127" s="819"/>
      <c r="P127" s="819"/>
      <c r="Q127" s="819"/>
      <c r="R127" s="767"/>
      <c r="S127" s="801">
        <v>51</v>
      </c>
    </row>
    <row r="128" spans="1:19">
      <c r="A128" s="3150">
        <v>52</v>
      </c>
      <c r="B128" s="3257"/>
      <c r="C128" s="3257"/>
      <c r="D128" s="1641"/>
      <c r="E128" s="3164"/>
      <c r="F128" s="2614"/>
      <c r="G128" s="2613"/>
      <c r="I128" s="3264"/>
      <c r="K128" s="1618"/>
      <c r="L128" s="819"/>
      <c r="M128" s="819"/>
      <c r="N128" s="819"/>
      <c r="O128" s="819"/>
      <c r="P128" s="819"/>
      <c r="Q128" s="819"/>
      <c r="R128" s="767"/>
      <c r="S128" s="801">
        <v>52</v>
      </c>
    </row>
    <row r="129" spans="1:20">
      <c r="A129" s="3150">
        <v>53</v>
      </c>
      <c r="B129" s="3257"/>
      <c r="C129" s="3257"/>
      <c r="D129" s="1641"/>
      <c r="E129" s="3164"/>
      <c r="F129" s="2614"/>
      <c r="G129" s="2613"/>
      <c r="I129" s="3218"/>
      <c r="K129" s="1618"/>
      <c r="L129" s="819"/>
      <c r="M129" s="819"/>
      <c r="N129" s="819"/>
      <c r="O129" s="819"/>
      <c r="P129" s="819"/>
      <c r="Q129" s="819"/>
      <c r="R129" s="767"/>
      <c r="S129" s="801">
        <v>53</v>
      </c>
    </row>
    <row r="130" spans="1:20">
      <c r="A130" s="3150">
        <v>54</v>
      </c>
      <c r="B130" s="3257"/>
      <c r="C130" s="3257"/>
      <c r="D130" s="767"/>
      <c r="E130" s="3260"/>
      <c r="F130" s="2614"/>
      <c r="G130" s="2613"/>
      <c r="I130" s="3218"/>
      <c r="K130" s="1618"/>
      <c r="L130" s="819"/>
      <c r="M130" s="819"/>
      <c r="N130" s="819"/>
      <c r="O130" s="819"/>
      <c r="P130" s="819"/>
      <c r="Q130" s="819"/>
      <c r="R130" s="767"/>
      <c r="S130" s="801">
        <v>54</v>
      </c>
    </row>
    <row r="131" spans="1:20" ht="15.75" thickBot="1">
      <c r="A131" s="3150">
        <v>55</v>
      </c>
      <c r="B131" s="3258"/>
      <c r="C131" s="3258"/>
      <c r="D131" s="866"/>
      <c r="E131" s="3261"/>
      <c r="F131" s="2914"/>
      <c r="G131" s="2914"/>
      <c r="H131" s="752"/>
      <c r="I131" s="3266"/>
      <c r="K131" s="801"/>
      <c r="L131" s="819"/>
      <c r="M131" s="819"/>
      <c r="N131" s="819"/>
      <c r="O131" s="819"/>
      <c r="P131" s="819"/>
      <c r="Q131" s="819"/>
      <c r="R131" s="767"/>
      <c r="S131" s="820">
        <v>55</v>
      </c>
    </row>
    <row r="132" spans="1:20" ht="15.75" thickBot="1">
      <c r="A132" s="2700">
        <v>53</v>
      </c>
      <c r="B132" s="2701"/>
      <c r="C132" s="3267"/>
      <c r="D132" s="2067"/>
      <c r="E132" s="2686"/>
      <c r="F132" s="3268" t="s">
        <v>2253</v>
      </c>
      <c r="G132" s="3269">
        <f>SUM(G144:G195)+SUM(G77:G130)+SUM(G27:G61)</f>
        <v>5706.084000628467</v>
      </c>
      <c r="H132" s="3269">
        <f>SUM(H144:H195)+SUM(H77:H130)+SUM(H27:H61)</f>
        <v>0</v>
      </c>
      <c r="I132" s="2918">
        <f>SUM(I144:I195)+SUM(I77:I130)+SUM(I27:I61)</f>
        <v>425</v>
      </c>
      <c r="K132" s="1629"/>
      <c r="L132" s="1633">
        <f>SUM(L144:L195)+SUM(L77:L130)+SUM(L27:L61)</f>
        <v>37976445</v>
      </c>
      <c r="M132" s="1634">
        <f>SUM(M144:M195)+SUM(M77:M130)+SUM(M27:M61)</f>
        <v>583838969</v>
      </c>
      <c r="N132" s="1631">
        <f>SUM(N144:N195)+SUM(N77:N130)+SUM(N27:N61)</f>
        <v>621815414</v>
      </c>
      <c r="O132" s="1631">
        <f>SUM(O77:O131)</f>
        <v>0</v>
      </c>
      <c r="P132" s="1631">
        <f>SUM(P77:P131)</f>
        <v>0</v>
      </c>
      <c r="Q132" s="1631">
        <f>SUM(Q77:Q131)</f>
        <v>0</v>
      </c>
      <c r="R132" s="1631">
        <f>SUM(R77:R131)</f>
        <v>0</v>
      </c>
      <c r="S132" s="820">
        <v>56</v>
      </c>
    </row>
    <row r="134" spans="1:20">
      <c r="B134" s="676" t="s">
        <v>2783</v>
      </c>
      <c r="J134" s="1464" t="s">
        <v>6764</v>
      </c>
      <c r="K134" s="2835"/>
      <c r="L134" s="2835"/>
      <c r="M134" s="2835"/>
      <c r="N134" s="2835"/>
      <c r="O134" s="2835"/>
      <c r="P134" s="2835"/>
      <c r="Q134" s="2835"/>
      <c r="R134" s="2835"/>
      <c r="S134" s="2835"/>
      <c r="T134" s="2835"/>
    </row>
    <row r="136" spans="1:20" ht="16.5" thickBot="1">
      <c r="A136" s="765" t="s">
        <v>4544</v>
      </c>
      <c r="G136" s="821"/>
      <c r="H136" s="821" t="str">
        <f>'Data Sheet'!$C$40</f>
        <v>April 30, 2025</v>
      </c>
      <c r="I136" s="709" t="str">
        <f>'Data Sheet'!$C$38</f>
        <v>December 31, 2024</v>
      </c>
      <c r="K136" s="765" t="s">
        <v>4544</v>
      </c>
      <c r="L136" s="752"/>
      <c r="M136" s="752"/>
      <c r="N136" s="752"/>
      <c r="O136" s="752"/>
      <c r="P136" s="752"/>
      <c r="Q136" s="756" t="str">
        <f>'Data Sheet'!$C$40</f>
        <v>April 30, 2025</v>
      </c>
      <c r="R136" s="1636" t="str">
        <f>'Data Sheet'!$C$38</f>
        <v>December 31, 2024</v>
      </c>
      <c r="S136" s="803"/>
    </row>
    <row r="137" spans="1:20" ht="16.5" thickBot="1">
      <c r="A137" s="70" t="s">
        <v>2895</v>
      </c>
      <c r="B137" s="70"/>
      <c r="C137" s="70"/>
      <c r="D137" s="709"/>
      <c r="E137" s="709"/>
      <c r="F137" s="709"/>
      <c r="G137" s="709"/>
      <c r="H137" s="709"/>
      <c r="I137" s="709"/>
      <c r="K137" s="946" t="s">
        <v>2895</v>
      </c>
      <c r="L137" s="458"/>
      <c r="M137" s="458"/>
      <c r="N137" s="803"/>
      <c r="O137" s="803"/>
      <c r="P137" s="803"/>
      <c r="Q137" s="805"/>
      <c r="R137" s="805"/>
      <c r="S137" s="814"/>
    </row>
    <row r="138" spans="1:20">
      <c r="A138" s="661"/>
      <c r="D138" s="709" t="s">
        <v>2549</v>
      </c>
      <c r="E138" s="709"/>
      <c r="G138" s="709" t="s">
        <v>2550</v>
      </c>
      <c r="H138" s="709"/>
      <c r="K138" s="797"/>
      <c r="L138" s="808" t="s">
        <v>2551</v>
      </c>
      <c r="M138" s="808"/>
      <c r="N138" s="782"/>
      <c r="O138" s="822"/>
      <c r="P138" s="822"/>
      <c r="Q138" s="822"/>
      <c r="R138" s="822"/>
      <c r="S138" s="827"/>
    </row>
    <row r="139" spans="1:20">
      <c r="A139" s="2692"/>
      <c r="B139" s="709" t="s">
        <v>2552</v>
      </c>
      <c r="C139" s="2843"/>
      <c r="D139" s="2888" t="s">
        <v>2553</v>
      </c>
      <c r="E139" s="2688"/>
      <c r="F139" s="2693" t="s">
        <v>2554</v>
      </c>
      <c r="G139" s="1622" t="s">
        <v>2555</v>
      </c>
      <c r="H139" s="709"/>
      <c r="I139" s="810" t="s">
        <v>1744</v>
      </c>
      <c r="K139" s="810" t="s">
        <v>2556</v>
      </c>
      <c r="L139" s="1622" t="s">
        <v>2557</v>
      </c>
      <c r="M139" s="709"/>
      <c r="N139" s="1623"/>
      <c r="O139" s="709" t="s">
        <v>2558</v>
      </c>
      <c r="P139" s="709"/>
      <c r="Q139" s="1622"/>
      <c r="R139" s="709"/>
      <c r="S139" s="810"/>
    </row>
    <row r="140" spans="1:20" ht="15.75" thickBot="1">
      <c r="A140" s="2692" t="s">
        <v>1686</v>
      </c>
      <c r="B140" s="752"/>
      <c r="C140" s="2844"/>
      <c r="D140" s="2889" t="s">
        <v>2559</v>
      </c>
      <c r="E140" s="2705"/>
      <c r="F140" s="2693" t="s">
        <v>2560</v>
      </c>
      <c r="G140" s="1624" t="s">
        <v>2582</v>
      </c>
      <c r="H140" s="803"/>
      <c r="I140" s="810" t="s">
        <v>503</v>
      </c>
      <c r="K140" s="810" t="s">
        <v>2583</v>
      </c>
      <c r="L140" s="1624" t="s">
        <v>2584</v>
      </c>
      <c r="M140" s="803"/>
      <c r="N140" s="1625"/>
      <c r="O140" s="781"/>
      <c r="P140" s="781"/>
      <c r="Q140" s="1626"/>
      <c r="R140" s="813"/>
      <c r="S140" s="810" t="s">
        <v>1686</v>
      </c>
    </row>
    <row r="141" spans="1:20">
      <c r="A141" s="2692" t="s">
        <v>1689</v>
      </c>
      <c r="B141" s="661" t="s">
        <v>2585</v>
      </c>
      <c r="C141" s="2845" t="s">
        <v>2586</v>
      </c>
      <c r="D141" s="2845" t="s">
        <v>2587</v>
      </c>
      <c r="E141" s="2693" t="s">
        <v>2588</v>
      </c>
      <c r="F141" s="2693" t="s">
        <v>2589</v>
      </c>
      <c r="G141" s="759" t="s">
        <v>2590</v>
      </c>
      <c r="H141" s="759" t="s">
        <v>2590</v>
      </c>
      <c r="I141" s="810" t="s">
        <v>2591</v>
      </c>
      <c r="K141" s="810" t="s">
        <v>2592</v>
      </c>
      <c r="L141" s="717" t="s">
        <v>2593</v>
      </c>
      <c r="M141" s="717" t="s">
        <v>2594</v>
      </c>
      <c r="N141" s="717" t="s">
        <v>2595</v>
      </c>
      <c r="O141" s="717" t="s">
        <v>3532</v>
      </c>
      <c r="P141" s="717" t="s">
        <v>3524</v>
      </c>
      <c r="Q141" s="717" t="s">
        <v>575</v>
      </c>
      <c r="R141" s="661" t="s">
        <v>2253</v>
      </c>
      <c r="S141" s="810" t="s">
        <v>1689</v>
      </c>
    </row>
    <row r="142" spans="1:20">
      <c r="A142" s="2695"/>
      <c r="C142" s="2845"/>
      <c r="D142" s="2842"/>
      <c r="E142" s="2693"/>
      <c r="F142" s="2693"/>
      <c r="G142" s="759" t="s">
        <v>2596</v>
      </c>
      <c r="H142" s="759" t="s">
        <v>2597</v>
      </c>
      <c r="I142" s="801"/>
      <c r="K142" s="801"/>
      <c r="L142" s="656"/>
      <c r="M142" s="717" t="s">
        <v>2598</v>
      </c>
      <c r="N142" s="656"/>
      <c r="O142" s="717" t="s">
        <v>2038</v>
      </c>
      <c r="P142" s="717" t="s">
        <v>2038</v>
      </c>
      <c r="Q142" s="656"/>
      <c r="R142" s="717" t="s">
        <v>2038</v>
      </c>
      <c r="S142" s="801"/>
    </row>
    <row r="143" spans="1:20" ht="15.75" thickBot="1">
      <c r="A143" s="2696"/>
      <c r="B143" s="781" t="s">
        <v>2935</v>
      </c>
      <c r="C143" s="2846" t="s">
        <v>2936</v>
      </c>
      <c r="D143" s="2846" t="s">
        <v>2937</v>
      </c>
      <c r="E143" s="2697" t="s">
        <v>2938</v>
      </c>
      <c r="F143" s="2697" t="s">
        <v>2268</v>
      </c>
      <c r="G143" s="814" t="s">
        <v>2269</v>
      </c>
      <c r="H143" s="814" t="s">
        <v>2270</v>
      </c>
      <c r="I143" s="814" t="s">
        <v>2271</v>
      </c>
      <c r="K143" s="812" t="s">
        <v>2272</v>
      </c>
      <c r="L143" s="813" t="s">
        <v>2273</v>
      </c>
      <c r="M143" s="813" t="s">
        <v>2274</v>
      </c>
      <c r="N143" s="813" t="s">
        <v>2275</v>
      </c>
      <c r="O143" s="813" t="s">
        <v>168</v>
      </c>
      <c r="P143" s="813" t="s">
        <v>169</v>
      </c>
      <c r="Q143" s="813" t="s">
        <v>170</v>
      </c>
      <c r="R143" s="803" t="s">
        <v>171</v>
      </c>
      <c r="S143" s="820"/>
    </row>
    <row r="144" spans="1:20">
      <c r="A144" s="2695">
        <v>1</v>
      </c>
      <c r="C144" s="2842"/>
      <c r="D144" s="2890"/>
      <c r="E144" s="2699"/>
      <c r="F144" s="2706"/>
      <c r="G144" s="1656"/>
      <c r="H144" s="709"/>
      <c r="I144" s="1655"/>
      <c r="K144" s="1618"/>
      <c r="L144" s="819"/>
      <c r="M144" s="819"/>
      <c r="N144" s="819"/>
      <c r="O144" s="819"/>
      <c r="P144" s="819"/>
      <c r="Q144" s="819"/>
      <c r="R144" s="767"/>
      <c r="S144" s="801">
        <v>1</v>
      </c>
    </row>
    <row r="145" spans="1:19">
      <c r="A145" s="2695">
        <v>2</v>
      </c>
      <c r="C145" s="2842"/>
      <c r="D145" s="2890"/>
      <c r="E145" s="2699"/>
      <c r="F145" s="2706"/>
      <c r="G145" s="1656"/>
      <c r="H145" s="661"/>
      <c r="I145" s="1655"/>
      <c r="K145" s="1618"/>
      <c r="L145" s="819"/>
      <c r="M145" s="819"/>
      <c r="N145" s="819"/>
      <c r="O145" s="819"/>
      <c r="P145" s="819"/>
      <c r="Q145" s="819"/>
      <c r="R145" s="767"/>
      <c r="S145" s="801">
        <v>2</v>
      </c>
    </row>
    <row r="146" spans="1:19">
      <c r="A146" s="2695">
        <v>3</v>
      </c>
      <c r="C146" s="2842"/>
      <c r="D146" s="2890"/>
      <c r="E146" s="2699"/>
      <c r="F146" s="2706"/>
      <c r="G146" s="1656"/>
      <c r="H146" s="661"/>
      <c r="I146" s="1655"/>
      <c r="K146" s="1618"/>
      <c r="L146" s="819"/>
      <c r="M146" s="819"/>
      <c r="N146" s="819"/>
      <c r="O146" s="819"/>
      <c r="P146" s="819"/>
      <c r="Q146" s="819"/>
      <c r="R146" s="767"/>
      <c r="S146" s="801">
        <v>3</v>
      </c>
    </row>
    <row r="147" spans="1:19">
      <c r="A147" s="2695">
        <v>4</v>
      </c>
      <c r="C147" s="2842"/>
      <c r="D147" s="2890"/>
      <c r="E147" s="2699"/>
      <c r="F147" s="2706"/>
      <c r="G147" s="1656"/>
      <c r="H147" s="661"/>
      <c r="I147" s="1655"/>
      <c r="K147" s="1618"/>
      <c r="L147" s="819"/>
      <c r="M147" s="819"/>
      <c r="N147" s="819"/>
      <c r="O147" s="819"/>
      <c r="P147" s="819"/>
      <c r="Q147" s="819"/>
      <c r="R147" s="767"/>
      <c r="S147" s="801">
        <v>4</v>
      </c>
    </row>
    <row r="148" spans="1:19">
      <c r="A148" s="2695">
        <v>5</v>
      </c>
      <c r="C148" s="2842"/>
      <c r="D148" s="2890"/>
      <c r="E148" s="2699"/>
      <c r="F148" s="2706"/>
      <c r="G148" s="1656"/>
      <c r="H148" s="661"/>
      <c r="I148" s="1655"/>
      <c r="K148" s="1618"/>
      <c r="L148" s="819"/>
      <c r="M148" s="819"/>
      <c r="N148" s="819"/>
      <c r="O148" s="819"/>
      <c r="P148" s="819"/>
      <c r="Q148" s="819"/>
      <c r="R148" s="767"/>
      <c r="S148" s="801">
        <v>5</v>
      </c>
    </row>
    <row r="149" spans="1:19">
      <c r="A149" s="2698">
        <v>6</v>
      </c>
      <c r="C149" s="2842"/>
      <c r="D149" s="2890"/>
      <c r="E149" s="2699"/>
      <c r="F149" s="2706"/>
      <c r="G149" s="1656"/>
      <c r="I149" s="1655"/>
      <c r="K149" s="1618"/>
      <c r="L149" s="819"/>
      <c r="M149" s="819"/>
      <c r="N149" s="819"/>
      <c r="O149" s="819"/>
      <c r="P149" s="819"/>
      <c r="Q149" s="819"/>
      <c r="R149" s="767"/>
      <c r="S149" s="801">
        <v>6</v>
      </c>
    </row>
    <row r="150" spans="1:19">
      <c r="A150" s="2698">
        <v>7</v>
      </c>
      <c r="C150" s="2842"/>
      <c r="D150" s="2890"/>
      <c r="E150" s="2699"/>
      <c r="F150" s="2706"/>
      <c r="G150" s="1656"/>
      <c r="I150" s="1655"/>
      <c r="K150" s="1618"/>
      <c r="L150" s="819"/>
      <c r="M150" s="819"/>
      <c r="N150" s="819"/>
      <c r="O150" s="819"/>
      <c r="P150" s="819"/>
      <c r="Q150" s="819"/>
      <c r="R150" s="767"/>
      <c r="S150" s="801">
        <v>7</v>
      </c>
    </row>
    <row r="151" spans="1:19">
      <c r="A151" s="2698">
        <v>8</v>
      </c>
      <c r="C151" s="2842"/>
      <c r="D151" s="2890"/>
      <c r="E151" s="2699"/>
      <c r="F151" s="2706"/>
      <c r="G151" s="1656"/>
      <c r="I151" s="1655"/>
      <c r="K151" s="1618"/>
      <c r="L151" s="819"/>
      <c r="M151" s="819"/>
      <c r="N151" s="819"/>
      <c r="O151" s="819"/>
      <c r="P151" s="819"/>
      <c r="Q151" s="819"/>
      <c r="R151" s="767"/>
      <c r="S151" s="801">
        <v>8</v>
      </c>
    </row>
    <row r="152" spans="1:19">
      <c r="A152" s="2698">
        <v>9</v>
      </c>
      <c r="C152" s="2842"/>
      <c r="D152" s="2890"/>
      <c r="E152" s="2699"/>
      <c r="F152" s="2706"/>
      <c r="G152" s="1656"/>
      <c r="I152" s="1655"/>
      <c r="K152" s="1618"/>
      <c r="L152" s="819"/>
      <c r="M152" s="819"/>
      <c r="N152" s="819"/>
      <c r="O152" s="819"/>
      <c r="P152" s="819"/>
      <c r="Q152" s="819"/>
      <c r="R152" s="767"/>
      <c r="S152" s="801">
        <v>9</v>
      </c>
    </row>
    <row r="153" spans="1:19">
      <c r="A153" s="2698">
        <v>10</v>
      </c>
      <c r="C153" s="2842"/>
      <c r="D153" s="2890"/>
      <c r="E153" s="2699"/>
      <c r="F153" s="2706"/>
      <c r="G153" s="1656"/>
      <c r="I153" s="1655"/>
      <c r="K153" s="1618"/>
      <c r="L153" s="819"/>
      <c r="M153" s="819"/>
      <c r="N153" s="819"/>
      <c r="O153" s="819"/>
      <c r="P153" s="819"/>
      <c r="Q153" s="819"/>
      <c r="R153" s="767"/>
      <c r="S153" s="801">
        <v>10</v>
      </c>
    </row>
    <row r="154" spans="1:19">
      <c r="A154" s="2698">
        <v>11</v>
      </c>
      <c r="C154" s="2842"/>
      <c r="D154" s="2890"/>
      <c r="E154" s="2699"/>
      <c r="F154" s="2706"/>
      <c r="G154" s="1656"/>
      <c r="I154" s="1655"/>
      <c r="K154" s="1618"/>
      <c r="L154" s="819"/>
      <c r="M154" s="819"/>
      <c r="N154" s="819"/>
      <c r="O154" s="819"/>
      <c r="P154" s="819"/>
      <c r="Q154" s="819"/>
      <c r="R154" s="767"/>
      <c r="S154" s="801">
        <v>11</v>
      </c>
    </row>
    <row r="155" spans="1:19">
      <c r="A155" s="2698">
        <v>12</v>
      </c>
      <c r="C155" s="2842"/>
      <c r="D155" s="2890"/>
      <c r="E155" s="2699"/>
      <c r="F155" s="2706"/>
      <c r="G155" s="1656"/>
      <c r="I155" s="1655"/>
      <c r="K155" s="1618"/>
      <c r="L155" s="819"/>
      <c r="M155" s="819"/>
      <c r="N155" s="819"/>
      <c r="O155" s="819"/>
      <c r="P155" s="819"/>
      <c r="Q155" s="819"/>
      <c r="R155" s="767"/>
      <c r="S155" s="801">
        <v>12</v>
      </c>
    </row>
    <row r="156" spans="1:19">
      <c r="A156" s="2698">
        <v>13</v>
      </c>
      <c r="C156" s="2842"/>
      <c r="D156" s="2890"/>
      <c r="E156" s="2699"/>
      <c r="F156" s="2706"/>
      <c r="G156" s="1656"/>
      <c r="I156" s="1655"/>
      <c r="K156" s="1618"/>
      <c r="L156" s="819"/>
      <c r="M156" s="819"/>
      <c r="N156" s="819"/>
      <c r="O156" s="819"/>
      <c r="P156" s="819"/>
      <c r="Q156" s="819"/>
      <c r="R156" s="767"/>
      <c r="S156" s="801">
        <v>13</v>
      </c>
    </row>
    <row r="157" spans="1:19">
      <c r="A157" s="2698">
        <v>14</v>
      </c>
      <c r="C157" s="2842"/>
      <c r="D157" s="2890"/>
      <c r="E157" s="2699"/>
      <c r="F157" s="2706"/>
      <c r="G157" s="1656"/>
      <c r="I157" s="1655"/>
      <c r="K157" s="1618"/>
      <c r="L157" s="819"/>
      <c r="M157" s="819"/>
      <c r="N157" s="819"/>
      <c r="O157" s="819"/>
      <c r="P157" s="819"/>
      <c r="Q157" s="819"/>
      <c r="R157" s="767"/>
      <c r="S157" s="801">
        <v>14</v>
      </c>
    </row>
    <row r="158" spans="1:19">
      <c r="A158" s="2698">
        <v>15</v>
      </c>
      <c r="C158" s="2842"/>
      <c r="D158" s="2890"/>
      <c r="E158" s="2699"/>
      <c r="F158" s="2706"/>
      <c r="G158" s="1656"/>
      <c r="I158" s="1655"/>
      <c r="K158" s="1618"/>
      <c r="L158" s="819"/>
      <c r="M158" s="819"/>
      <c r="N158" s="819"/>
      <c r="O158" s="819"/>
      <c r="P158" s="819"/>
      <c r="Q158" s="819"/>
      <c r="R158" s="767"/>
      <c r="S158" s="801">
        <v>15</v>
      </c>
    </row>
    <row r="159" spans="1:19">
      <c r="A159" s="2698">
        <v>16</v>
      </c>
      <c r="C159" s="2842"/>
      <c r="D159" s="2890"/>
      <c r="E159" s="2699"/>
      <c r="F159" s="2706"/>
      <c r="G159" s="1656"/>
      <c r="I159" s="1655"/>
      <c r="K159" s="1618"/>
      <c r="L159" s="819"/>
      <c r="M159" s="819"/>
      <c r="N159" s="819"/>
      <c r="O159" s="819"/>
      <c r="P159" s="819"/>
      <c r="Q159" s="819"/>
      <c r="R159" s="767"/>
      <c r="S159" s="801">
        <v>16</v>
      </c>
    </row>
    <row r="160" spans="1:19">
      <c r="A160" s="2695">
        <v>17</v>
      </c>
      <c r="C160" s="2842"/>
      <c r="D160" s="2890"/>
      <c r="E160" s="2699"/>
      <c r="F160" s="2706"/>
      <c r="G160" s="1656"/>
      <c r="I160" s="1655"/>
      <c r="K160" s="1618"/>
      <c r="L160" s="819"/>
      <c r="M160" s="819"/>
      <c r="N160" s="819"/>
      <c r="O160" s="819"/>
      <c r="P160" s="819"/>
      <c r="Q160" s="819"/>
      <c r="R160" s="767"/>
      <c r="S160" s="801">
        <v>17</v>
      </c>
    </row>
    <row r="161" spans="1:19">
      <c r="A161" s="2695">
        <v>18</v>
      </c>
      <c r="C161" s="2842"/>
      <c r="D161" s="2890"/>
      <c r="E161" s="2699"/>
      <c r="F161" s="2706"/>
      <c r="G161" s="1656"/>
      <c r="I161" s="1655"/>
      <c r="K161" s="1618"/>
      <c r="L161" s="819"/>
      <c r="M161" s="819"/>
      <c r="N161" s="819"/>
      <c r="O161" s="819"/>
      <c r="P161" s="819"/>
      <c r="Q161" s="819"/>
      <c r="R161" s="767"/>
      <c r="S161" s="801">
        <v>18</v>
      </c>
    </row>
    <row r="162" spans="1:19">
      <c r="A162" s="2695">
        <v>19</v>
      </c>
      <c r="C162" s="2842"/>
      <c r="D162" s="2890"/>
      <c r="E162" s="2699"/>
      <c r="F162" s="2706"/>
      <c r="G162" s="1656"/>
      <c r="I162" s="1655"/>
      <c r="K162" s="1618"/>
      <c r="L162" s="819"/>
      <c r="M162" s="819"/>
      <c r="N162" s="819"/>
      <c r="O162" s="819"/>
      <c r="P162" s="819"/>
      <c r="Q162" s="819"/>
      <c r="R162" s="767"/>
      <c r="S162" s="801">
        <v>19</v>
      </c>
    </row>
    <row r="163" spans="1:19">
      <c r="A163" s="2695">
        <v>20</v>
      </c>
      <c r="C163" s="2842"/>
      <c r="D163" s="2890"/>
      <c r="E163" s="2699"/>
      <c r="F163" s="2706"/>
      <c r="G163" s="1656"/>
      <c r="I163" s="1655"/>
      <c r="K163" s="1618"/>
      <c r="L163" s="819"/>
      <c r="M163" s="819"/>
      <c r="N163" s="819"/>
      <c r="O163" s="819"/>
      <c r="P163" s="819"/>
      <c r="Q163" s="819"/>
      <c r="R163" s="767"/>
      <c r="S163" s="801">
        <v>20</v>
      </c>
    </row>
    <row r="164" spans="1:19">
      <c r="A164" s="2695">
        <v>21</v>
      </c>
      <c r="C164" s="2842"/>
      <c r="D164" s="2890"/>
      <c r="E164" s="2699"/>
      <c r="F164" s="2706"/>
      <c r="G164" s="1656"/>
      <c r="I164" s="1655"/>
      <c r="K164" s="1618"/>
      <c r="L164" s="819"/>
      <c r="M164" s="819"/>
      <c r="N164" s="819"/>
      <c r="O164" s="819"/>
      <c r="P164" s="819"/>
      <c r="Q164" s="819"/>
      <c r="R164" s="767"/>
      <c r="S164" s="801">
        <v>21</v>
      </c>
    </row>
    <row r="165" spans="1:19">
      <c r="A165" s="2695">
        <v>22</v>
      </c>
      <c r="C165" s="2842"/>
      <c r="D165" s="2890"/>
      <c r="E165" s="2699"/>
      <c r="F165" s="2706"/>
      <c r="G165" s="1656"/>
      <c r="I165" s="1655"/>
      <c r="K165" s="1618"/>
      <c r="L165" s="819"/>
      <c r="M165" s="819"/>
      <c r="N165" s="819"/>
      <c r="O165" s="819"/>
      <c r="P165" s="819"/>
      <c r="Q165" s="819"/>
      <c r="R165" s="767"/>
      <c r="S165" s="801">
        <v>22</v>
      </c>
    </row>
    <row r="166" spans="1:19">
      <c r="A166" s="2695">
        <v>23</v>
      </c>
      <c r="C166" s="2842"/>
      <c r="D166" s="2890"/>
      <c r="E166" s="2699"/>
      <c r="F166" s="2706"/>
      <c r="G166" s="1656"/>
      <c r="I166" s="1655"/>
      <c r="K166" s="1618"/>
      <c r="L166" s="819"/>
      <c r="M166" s="819"/>
      <c r="N166" s="819"/>
      <c r="O166" s="819"/>
      <c r="P166" s="819"/>
      <c r="Q166" s="819"/>
      <c r="R166" s="767"/>
      <c r="S166" s="801">
        <v>23</v>
      </c>
    </row>
    <row r="167" spans="1:19">
      <c r="A167" s="2695">
        <v>24</v>
      </c>
      <c r="C167" s="2842"/>
      <c r="D167" s="2890"/>
      <c r="E167" s="2699"/>
      <c r="F167" s="2706"/>
      <c r="G167" s="1656"/>
      <c r="I167" s="1655"/>
      <c r="K167" s="1618"/>
      <c r="L167" s="819"/>
      <c r="M167" s="819"/>
      <c r="N167" s="819"/>
      <c r="O167" s="819"/>
      <c r="P167" s="819"/>
      <c r="Q167" s="819"/>
      <c r="R167" s="767"/>
      <c r="S167" s="801">
        <v>24</v>
      </c>
    </row>
    <row r="168" spans="1:19">
      <c r="A168" s="2695">
        <v>25</v>
      </c>
      <c r="C168" s="2842"/>
      <c r="D168" s="2890"/>
      <c r="E168" s="2699"/>
      <c r="F168" s="2706"/>
      <c r="G168" s="1656"/>
      <c r="I168" s="1655"/>
      <c r="K168" s="1618"/>
      <c r="L168" s="819"/>
      <c r="M168" s="819"/>
      <c r="N168" s="819"/>
      <c r="O168" s="819"/>
      <c r="P168" s="819"/>
      <c r="Q168" s="819"/>
      <c r="R168" s="767"/>
      <c r="S168" s="801">
        <v>25</v>
      </c>
    </row>
    <row r="169" spans="1:19">
      <c r="A169" s="2695">
        <v>26</v>
      </c>
      <c r="C169" s="2842"/>
      <c r="D169" s="2890"/>
      <c r="E169" s="2699"/>
      <c r="F169" s="2706"/>
      <c r="G169" s="1656"/>
      <c r="I169" s="1655"/>
      <c r="K169" s="1618"/>
      <c r="L169" s="819"/>
      <c r="M169" s="819"/>
      <c r="N169" s="819"/>
      <c r="O169" s="819"/>
      <c r="P169" s="819"/>
      <c r="Q169" s="819"/>
      <c r="R169" s="767"/>
      <c r="S169" s="801">
        <v>26</v>
      </c>
    </row>
    <row r="170" spans="1:19">
      <c r="A170" s="2695">
        <v>27</v>
      </c>
      <c r="C170" s="2842"/>
      <c r="D170" s="2890"/>
      <c r="E170" s="2699"/>
      <c r="F170" s="2706"/>
      <c r="G170" s="1656"/>
      <c r="I170" s="1655"/>
      <c r="K170" s="1618"/>
      <c r="L170" s="819"/>
      <c r="M170" s="819"/>
      <c r="N170" s="819"/>
      <c r="O170" s="819"/>
      <c r="P170" s="819"/>
      <c r="Q170" s="819"/>
      <c r="R170" s="767"/>
      <c r="S170" s="801">
        <v>27</v>
      </c>
    </row>
    <row r="171" spans="1:19">
      <c r="A171" s="2695">
        <v>28</v>
      </c>
      <c r="C171" s="2842"/>
      <c r="D171" s="2890"/>
      <c r="E171" s="2699"/>
      <c r="F171" s="2706"/>
      <c r="G171" s="1656"/>
      <c r="I171" s="1655"/>
      <c r="K171" s="3"/>
      <c r="L171" s="819"/>
      <c r="M171" s="819"/>
      <c r="N171" s="819"/>
      <c r="O171" s="819"/>
      <c r="P171" s="819"/>
      <c r="Q171" s="819"/>
      <c r="R171" s="767"/>
      <c r="S171" s="801">
        <v>28</v>
      </c>
    </row>
    <row r="172" spans="1:19">
      <c r="A172" s="2695">
        <v>29</v>
      </c>
      <c r="C172" s="2842"/>
      <c r="D172" s="2858"/>
      <c r="E172" s="2913"/>
      <c r="F172" s="2706"/>
      <c r="G172" s="1656"/>
      <c r="I172" s="1655"/>
      <c r="K172" s="1618"/>
      <c r="L172" s="819"/>
      <c r="M172" s="819"/>
      <c r="N172" s="819"/>
      <c r="O172" s="819"/>
      <c r="P172" s="819"/>
      <c r="Q172" s="819"/>
      <c r="R172" s="767"/>
      <c r="S172" s="801">
        <v>29</v>
      </c>
    </row>
    <row r="173" spans="1:19">
      <c r="A173" s="2695">
        <v>30</v>
      </c>
      <c r="C173" s="2842"/>
      <c r="D173" s="2858"/>
      <c r="E173" s="2913"/>
      <c r="F173" s="2706"/>
      <c r="G173" s="1635"/>
      <c r="I173" s="1655"/>
      <c r="K173" s="1618"/>
      <c r="L173" s="819"/>
      <c r="M173" s="819"/>
      <c r="N173" s="819"/>
      <c r="O173" s="819"/>
      <c r="P173" s="819"/>
      <c r="Q173" s="819"/>
      <c r="R173" s="767"/>
      <c r="S173" s="801">
        <v>30</v>
      </c>
    </row>
    <row r="174" spans="1:19">
      <c r="A174" s="2695">
        <v>31</v>
      </c>
      <c r="C174" s="2842"/>
      <c r="D174" s="2858"/>
      <c r="E174" s="2913"/>
      <c r="F174" s="2706"/>
      <c r="G174" s="1656"/>
      <c r="I174" s="1655"/>
      <c r="K174" s="1618"/>
      <c r="L174" s="819"/>
      <c r="M174" s="819"/>
      <c r="N174" s="819"/>
      <c r="O174" s="819"/>
      <c r="P174" s="819"/>
      <c r="Q174" s="819"/>
      <c r="R174" s="767"/>
      <c r="S174" s="801">
        <v>31</v>
      </c>
    </row>
    <row r="175" spans="1:19">
      <c r="A175" s="2695">
        <v>32</v>
      </c>
      <c r="C175" s="2842"/>
      <c r="D175" s="2858"/>
      <c r="E175" s="2913"/>
      <c r="F175" s="2706"/>
      <c r="G175" s="1635"/>
      <c r="I175" s="1655"/>
      <c r="K175" s="1618"/>
      <c r="L175" s="819"/>
      <c r="M175" s="819"/>
      <c r="N175" s="819"/>
      <c r="O175" s="819"/>
      <c r="P175" s="819"/>
      <c r="Q175" s="819"/>
      <c r="R175" s="767"/>
      <c r="S175" s="801">
        <v>32</v>
      </c>
    </row>
    <row r="176" spans="1:19">
      <c r="A176" s="2695">
        <v>33</v>
      </c>
      <c r="C176" s="2842"/>
      <c r="D176" s="2858"/>
      <c r="E176" s="2913"/>
      <c r="F176" s="2706"/>
      <c r="G176" s="1635"/>
      <c r="I176" s="1655"/>
      <c r="K176" s="1618"/>
      <c r="L176" s="819"/>
      <c r="M176" s="819"/>
      <c r="N176" s="819"/>
      <c r="O176" s="819"/>
      <c r="P176" s="819"/>
      <c r="Q176" s="819"/>
      <c r="R176" s="767"/>
      <c r="S176" s="801">
        <v>33</v>
      </c>
    </row>
    <row r="177" spans="1:19">
      <c r="A177" s="2695">
        <v>34</v>
      </c>
      <c r="C177" s="2842"/>
      <c r="D177" s="2858"/>
      <c r="E177" s="2913"/>
      <c r="F177" s="2706"/>
      <c r="G177" s="1635"/>
      <c r="I177" s="1655"/>
      <c r="K177" s="1618"/>
      <c r="L177" s="819"/>
      <c r="M177" s="819"/>
      <c r="N177" s="819"/>
      <c r="O177" s="819"/>
      <c r="P177" s="819"/>
      <c r="Q177" s="819"/>
      <c r="R177" s="767"/>
      <c r="S177" s="801">
        <v>34</v>
      </c>
    </row>
    <row r="178" spans="1:19">
      <c r="A178" s="2695">
        <v>35</v>
      </c>
      <c r="C178" s="2842"/>
      <c r="D178" s="2858"/>
      <c r="E178" s="2913"/>
      <c r="F178" s="2706"/>
      <c r="G178" s="1656"/>
      <c r="I178" s="1655"/>
      <c r="K178" s="1618"/>
      <c r="L178" s="819"/>
      <c r="M178" s="819"/>
      <c r="N178" s="819"/>
      <c r="O178" s="819"/>
      <c r="P178" s="819"/>
      <c r="Q178" s="819"/>
      <c r="R178" s="767"/>
      <c r="S178" s="801">
        <v>35</v>
      </c>
    </row>
    <row r="179" spans="1:19">
      <c r="A179" s="2695">
        <v>36</v>
      </c>
      <c r="C179" s="1923"/>
      <c r="D179" s="2859"/>
      <c r="E179" s="2913"/>
      <c r="F179" s="2706"/>
      <c r="G179" s="1656"/>
      <c r="I179" s="1655"/>
      <c r="K179" s="1618"/>
      <c r="L179" s="819"/>
      <c r="M179" s="819"/>
      <c r="N179" s="819"/>
      <c r="O179" s="819"/>
      <c r="P179" s="819"/>
      <c r="Q179" s="819"/>
      <c r="R179" s="767"/>
      <c r="S179" s="801">
        <v>36</v>
      </c>
    </row>
    <row r="180" spans="1:19">
      <c r="A180" s="2695">
        <v>37</v>
      </c>
      <c r="B180" s="2613"/>
      <c r="C180" s="2613"/>
      <c r="D180" s="2617"/>
      <c r="E180" s="2913"/>
      <c r="F180" s="2706"/>
      <c r="G180" s="1656"/>
      <c r="I180" s="1655"/>
      <c r="K180" s="1618"/>
      <c r="L180" s="819"/>
      <c r="M180" s="819"/>
      <c r="N180" s="819"/>
      <c r="O180" s="819"/>
      <c r="P180" s="819"/>
      <c r="Q180" s="819"/>
      <c r="R180" s="767"/>
      <c r="S180" s="801">
        <v>37</v>
      </c>
    </row>
    <row r="181" spans="1:19" ht="15.75" thickBot="1">
      <c r="A181" s="2700">
        <v>38</v>
      </c>
      <c r="B181" s="2702"/>
      <c r="C181" s="2702"/>
      <c r="D181" s="2917"/>
      <c r="E181" s="2918"/>
      <c r="F181" s="2706"/>
      <c r="G181" s="1656"/>
      <c r="I181" s="1655"/>
      <c r="K181" s="1618"/>
      <c r="L181" s="819"/>
      <c r="M181" s="819"/>
      <c r="N181" s="819"/>
      <c r="O181" s="819"/>
      <c r="P181" s="819"/>
      <c r="Q181" s="819"/>
      <c r="R181" s="767"/>
      <c r="S181" s="801">
        <v>38</v>
      </c>
    </row>
    <row r="182" spans="1:19">
      <c r="A182" s="2695">
        <v>39</v>
      </c>
      <c r="B182" s="2613"/>
      <c r="C182" s="2613"/>
      <c r="D182" s="2617"/>
      <c r="E182" s="2617"/>
      <c r="F182" s="2706"/>
      <c r="G182" s="1656"/>
      <c r="I182" s="1655"/>
      <c r="K182" s="1618"/>
      <c r="L182" s="819"/>
      <c r="M182" s="819"/>
      <c r="N182" s="819"/>
      <c r="O182" s="819"/>
      <c r="P182" s="819"/>
      <c r="Q182" s="819"/>
      <c r="R182" s="767"/>
      <c r="S182" s="801">
        <v>39</v>
      </c>
    </row>
    <row r="183" spans="1:19">
      <c r="A183" s="2695">
        <v>40</v>
      </c>
      <c r="B183" s="2613"/>
      <c r="C183" s="2613"/>
      <c r="D183" s="2617"/>
      <c r="E183" s="2617"/>
      <c r="F183" s="2706"/>
      <c r="G183" s="1656"/>
      <c r="I183" s="1655"/>
      <c r="K183" s="1618"/>
      <c r="L183" s="819"/>
      <c r="M183" s="819"/>
      <c r="N183" s="819"/>
      <c r="O183" s="819"/>
      <c r="P183" s="819"/>
      <c r="Q183" s="819"/>
      <c r="R183" s="767"/>
      <c r="S183" s="801">
        <v>40</v>
      </c>
    </row>
    <row r="184" spans="1:19">
      <c r="A184" s="2695">
        <v>41</v>
      </c>
      <c r="B184" s="2613"/>
      <c r="C184" s="2613"/>
      <c r="D184" s="2617"/>
      <c r="E184" s="2617"/>
      <c r="F184" s="2706"/>
      <c r="G184" s="1656"/>
      <c r="I184" s="1655"/>
      <c r="K184" s="1618"/>
      <c r="L184" s="819"/>
      <c r="M184" s="819"/>
      <c r="N184" s="819"/>
      <c r="O184" s="819"/>
      <c r="P184" s="819"/>
      <c r="Q184" s="819"/>
      <c r="R184" s="767"/>
      <c r="S184" s="801">
        <v>41</v>
      </c>
    </row>
    <row r="185" spans="1:19">
      <c r="A185" s="2695">
        <v>42</v>
      </c>
      <c r="B185" s="2613"/>
      <c r="C185" s="2613"/>
      <c r="D185" s="2617"/>
      <c r="E185" s="2617"/>
      <c r="F185" s="2706"/>
      <c r="G185" s="1656"/>
      <c r="I185" s="1655"/>
      <c r="K185" s="1618"/>
      <c r="L185" s="819"/>
      <c r="M185" s="819"/>
      <c r="N185" s="819"/>
      <c r="O185" s="819"/>
      <c r="P185" s="819"/>
      <c r="Q185" s="819"/>
      <c r="R185" s="767"/>
      <c r="S185" s="801">
        <v>42</v>
      </c>
    </row>
    <row r="186" spans="1:19">
      <c r="A186" s="2695">
        <v>43</v>
      </c>
      <c r="B186" s="2613"/>
      <c r="C186" s="2613"/>
      <c r="D186" s="2617"/>
      <c r="E186" s="2617"/>
      <c r="F186" s="2706"/>
      <c r="G186" s="1656"/>
      <c r="I186" s="801"/>
      <c r="K186" s="1618"/>
      <c r="L186" s="819"/>
      <c r="M186" s="819"/>
      <c r="N186" s="819"/>
      <c r="O186" s="819"/>
      <c r="P186" s="819"/>
      <c r="Q186" s="819"/>
      <c r="R186" s="767"/>
      <c r="S186" s="801">
        <v>43</v>
      </c>
    </row>
    <row r="187" spans="1:19">
      <c r="A187" s="2695">
        <v>44</v>
      </c>
      <c r="B187" s="2613"/>
      <c r="C187" s="2613"/>
      <c r="D187" s="2617"/>
      <c r="E187" s="2617"/>
      <c r="F187" s="2706"/>
      <c r="G187" s="1656"/>
      <c r="I187" s="801"/>
      <c r="K187" s="1618"/>
      <c r="L187" s="819"/>
      <c r="M187" s="819"/>
      <c r="N187" s="819"/>
      <c r="O187" s="819"/>
      <c r="P187" s="819"/>
      <c r="Q187" s="819"/>
      <c r="R187" s="767"/>
      <c r="S187" s="801">
        <v>44</v>
      </c>
    </row>
    <row r="188" spans="1:19">
      <c r="A188" s="2695">
        <v>45</v>
      </c>
      <c r="B188" s="2613"/>
      <c r="C188" s="2613"/>
      <c r="D188" s="2617"/>
      <c r="E188" s="2617"/>
      <c r="F188" s="2706"/>
      <c r="G188" s="1656"/>
      <c r="I188" s="801"/>
      <c r="K188" s="1618"/>
      <c r="L188" s="819"/>
      <c r="M188" s="819"/>
      <c r="N188" s="819"/>
      <c r="O188" s="819"/>
      <c r="P188" s="819"/>
      <c r="Q188" s="819"/>
      <c r="R188" s="767"/>
      <c r="S188" s="801">
        <v>45</v>
      </c>
    </row>
    <row r="189" spans="1:19">
      <c r="A189" s="2695">
        <v>46</v>
      </c>
      <c r="B189" s="2613"/>
      <c r="C189" s="2613"/>
      <c r="D189" s="2617"/>
      <c r="E189" s="2617"/>
      <c r="F189" s="2706"/>
      <c r="G189" s="1656"/>
      <c r="I189" s="801"/>
      <c r="K189" s="1618"/>
      <c r="L189" s="819"/>
      <c r="M189" s="819"/>
      <c r="N189" s="819"/>
      <c r="O189" s="819"/>
      <c r="P189" s="819"/>
      <c r="Q189" s="819"/>
      <c r="R189" s="767"/>
      <c r="S189" s="801">
        <v>46</v>
      </c>
    </row>
    <row r="190" spans="1:19">
      <c r="A190" s="2695">
        <v>47</v>
      </c>
      <c r="B190" s="2613"/>
      <c r="C190" s="2613"/>
      <c r="D190" s="2617"/>
      <c r="E190" s="2617"/>
      <c r="F190" s="2706"/>
      <c r="G190" s="1656"/>
      <c r="I190" s="801"/>
      <c r="K190" s="1618"/>
      <c r="L190" s="819"/>
      <c r="M190" s="819"/>
      <c r="N190" s="819"/>
      <c r="O190" s="819"/>
      <c r="P190" s="819"/>
      <c r="Q190" s="819"/>
      <c r="R190" s="767"/>
      <c r="S190" s="801">
        <v>47</v>
      </c>
    </row>
    <row r="191" spans="1:19">
      <c r="A191" s="2695">
        <v>48</v>
      </c>
      <c r="B191" s="2613"/>
      <c r="C191" s="2613"/>
      <c r="D191" s="2617"/>
      <c r="E191" s="2617"/>
      <c r="F191" s="2706"/>
      <c r="G191" s="1635"/>
      <c r="I191" s="801"/>
      <c r="K191" s="1618"/>
      <c r="L191" s="819"/>
      <c r="M191" s="819"/>
      <c r="N191" s="819"/>
      <c r="O191" s="819"/>
      <c r="P191" s="819"/>
      <c r="Q191" s="819"/>
      <c r="R191" s="767"/>
      <c r="S191" s="801">
        <v>48</v>
      </c>
    </row>
    <row r="192" spans="1:19">
      <c r="A192" s="2695">
        <v>49</v>
      </c>
      <c r="B192" s="2613"/>
      <c r="C192" s="2613"/>
      <c r="D192" s="2617"/>
      <c r="E192" s="2617"/>
      <c r="F192" s="2706"/>
      <c r="G192" s="1635"/>
      <c r="I192" s="801"/>
      <c r="K192" s="1618"/>
      <c r="L192" s="819"/>
      <c r="M192" s="819"/>
      <c r="N192" s="819"/>
      <c r="O192" s="819"/>
      <c r="P192" s="819"/>
      <c r="Q192" s="819"/>
      <c r="R192" s="767"/>
      <c r="S192" s="801">
        <v>49</v>
      </c>
    </row>
    <row r="193" spans="1:19">
      <c r="A193" s="2695">
        <v>50</v>
      </c>
      <c r="B193" s="2613"/>
      <c r="C193" s="2613"/>
      <c r="D193" s="2617"/>
      <c r="E193" s="2617"/>
      <c r="F193" s="2706"/>
      <c r="G193" s="1635"/>
      <c r="I193" s="801"/>
      <c r="K193" s="1618"/>
      <c r="L193" s="819"/>
      <c r="M193" s="819"/>
      <c r="N193" s="819"/>
      <c r="O193" s="819"/>
      <c r="P193" s="819"/>
      <c r="Q193" s="819"/>
      <c r="R193" s="767"/>
      <c r="S193" s="801">
        <v>50</v>
      </c>
    </row>
    <row r="194" spans="1:19">
      <c r="A194" s="2695">
        <v>51</v>
      </c>
      <c r="B194" s="2613"/>
      <c r="C194" s="2613"/>
      <c r="D194" s="2617"/>
      <c r="E194" s="2617"/>
      <c r="F194" s="2706"/>
      <c r="G194" s="656"/>
      <c r="I194" s="801"/>
      <c r="K194" s="1618"/>
      <c r="L194" s="819"/>
      <c r="M194" s="819"/>
      <c r="N194" s="819"/>
      <c r="O194" s="819"/>
      <c r="P194" s="819"/>
      <c r="Q194" s="819"/>
      <c r="R194" s="767"/>
      <c r="S194" s="801">
        <v>51</v>
      </c>
    </row>
    <row r="195" spans="1:19" ht="15.75" thickBot="1">
      <c r="A195" s="2696">
        <v>52</v>
      </c>
      <c r="B195" s="773"/>
      <c r="C195" s="773"/>
      <c r="D195" s="864"/>
      <c r="E195" s="864"/>
      <c r="F195" s="2704"/>
      <c r="G195" s="773"/>
      <c r="H195" s="752"/>
      <c r="I195" s="820"/>
      <c r="K195" s="1618"/>
      <c r="L195" s="801"/>
      <c r="M195" s="801"/>
      <c r="N195" s="801"/>
      <c r="O195" s="819"/>
      <c r="P195" s="819"/>
      <c r="Q195" s="819"/>
      <c r="R195" s="767"/>
      <c r="S195" s="820">
        <v>52</v>
      </c>
    </row>
    <row r="196" spans="1:19" ht="15.75" thickBot="1">
      <c r="A196" s="2696">
        <v>53</v>
      </c>
      <c r="B196" s="752"/>
      <c r="C196" s="752"/>
      <c r="D196" s="752"/>
      <c r="E196" s="752"/>
      <c r="F196" s="2697" t="s">
        <v>2253</v>
      </c>
      <c r="G196" s="1643">
        <f>SUM(G144:G195)+SUM(G77:G131)+SUM(G27:G61)</f>
        <v>5706.084000628467</v>
      </c>
      <c r="H196" s="1643">
        <f>SUM(H144:H195)+SUM(H77:H131)+SUM(H27:H61)</f>
        <v>0</v>
      </c>
      <c r="I196" s="864">
        <f>SUM(I144:I195)+SUM(I77:I131)+SUM(I27:I61)</f>
        <v>425</v>
      </c>
      <c r="K196" s="1629"/>
      <c r="L196" s="1631">
        <f t="shared" ref="L196:R196" si="0">SUM(L144:L195)+SUM(L77:L131)+SUM(L27:L61)</f>
        <v>37976445</v>
      </c>
      <c r="M196" s="1631">
        <f t="shared" si="0"/>
        <v>583838969</v>
      </c>
      <c r="N196" s="1631">
        <f t="shared" si="0"/>
        <v>621815414</v>
      </c>
      <c r="O196" s="1631">
        <f t="shared" si="0"/>
        <v>0</v>
      </c>
      <c r="P196" s="1631">
        <f t="shared" si="0"/>
        <v>0</v>
      </c>
      <c r="Q196" s="1631">
        <f t="shared" si="0"/>
        <v>0</v>
      </c>
      <c r="R196" s="1631">
        <f t="shared" si="0"/>
        <v>0</v>
      </c>
      <c r="S196" s="820">
        <v>53</v>
      </c>
    </row>
    <row r="197" spans="1:19">
      <c r="A197" s="2682"/>
      <c r="F197" s="2683"/>
    </row>
    <row r="198" spans="1:19">
      <c r="A198" s="2682"/>
      <c r="B198" s="17" t="s">
        <v>4639</v>
      </c>
      <c r="F198" s="2683"/>
      <c r="K198" s="17" t="s">
        <v>4640</v>
      </c>
    </row>
    <row r="199" spans="1:19">
      <c r="A199" s="2682"/>
      <c r="F199" s="2683"/>
    </row>
    <row r="200" spans="1:19" ht="15.75" thickBot="1">
      <c r="A200" s="2684"/>
      <c r="B200" s="2701"/>
      <c r="C200" s="2701"/>
      <c r="D200" s="2701"/>
      <c r="E200" s="2701"/>
      <c r="F200" s="2686"/>
    </row>
  </sheetData>
  <printOptions horizontalCentered="1" verticalCentered="1"/>
  <pageMargins left="0.5" right="0.5" top="0.5" bottom="0.5" header="0" footer="0"/>
  <pageSetup scale="54" fitToWidth="2" fitToHeight="2" orientation="portrait" r:id="rId1"/>
  <headerFooter alignWithMargins="0"/>
  <rowBreaks count="2" manualBreakCount="2">
    <brk id="65" max="16383" man="1"/>
    <brk id="134" max="16383" man="1"/>
  </rowBreaks>
  <colBreaks count="1" manualBreakCount="1">
    <brk id="9" max="1048575" man="1"/>
  </colBreaks>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S153"/>
  <sheetViews>
    <sheetView view="pageBreakPreview" zoomScale="60" zoomScaleNormal="85" workbookViewId="0">
      <selection activeCell="C16" sqref="C16"/>
    </sheetView>
  </sheetViews>
  <sheetFormatPr defaultRowHeight="15" outlineLevelRow="1"/>
  <cols>
    <col min="1" max="1" width="8" customWidth="1"/>
    <col min="2" max="2" width="14" customWidth="1"/>
    <col min="3" max="3" width="16.6640625" customWidth="1"/>
    <col min="4" max="4" width="3.6640625" customWidth="1"/>
    <col min="5" max="5" width="2.6640625" customWidth="1"/>
    <col min="6" max="6" width="21.5546875" customWidth="1"/>
    <col min="7" max="7" width="3.6640625" customWidth="1"/>
    <col min="8" max="8" width="2.6640625" customWidth="1"/>
    <col min="9" max="9" width="16.5546875" style="13" hidden="1" customWidth="1"/>
    <col min="10" max="10" width="3.6640625" hidden="1" customWidth="1"/>
    <col min="11" max="11" width="2.6640625" customWidth="1"/>
    <col min="12" max="12" width="16" bestFit="1" customWidth="1"/>
    <col min="13" max="13" width="3.6640625" customWidth="1"/>
    <col min="14" max="14" width="2.6640625" customWidth="1"/>
    <col min="15" max="15" width="11" bestFit="1" customWidth="1"/>
    <col min="16" max="16" width="3.6640625" customWidth="1"/>
    <col min="17" max="17" width="2.6640625" customWidth="1"/>
    <col min="18" max="18" width="16.21875" bestFit="1" customWidth="1"/>
    <col min="19" max="19" width="3.6640625" customWidth="1"/>
    <col min="20" max="20" width="2.6640625" customWidth="1"/>
  </cols>
  <sheetData>
    <row r="1" spans="1:19">
      <c r="A1" s="1913" t="s">
        <v>5003</v>
      </c>
      <c r="C1" s="1917" t="s">
        <v>4997</v>
      </c>
      <c r="F1" s="1917" t="s">
        <v>5002</v>
      </c>
      <c r="I1" s="1917" t="s">
        <v>5014</v>
      </c>
      <c r="L1" s="1917" t="s">
        <v>5009</v>
      </c>
      <c r="O1" s="1917" t="s">
        <v>5000</v>
      </c>
      <c r="P1" s="246"/>
      <c r="R1" s="1913" t="s">
        <v>5018</v>
      </c>
    </row>
    <row r="2" spans="1:19">
      <c r="A2" s="1147">
        <v>101</v>
      </c>
      <c r="B2" s="13" t="s">
        <v>2843</v>
      </c>
    </row>
    <row r="3" spans="1:19">
      <c r="A3" s="1147"/>
    </row>
    <row r="4" spans="1:19">
      <c r="A4" s="1147">
        <v>102</v>
      </c>
      <c r="B4" s="13" t="s">
        <v>2942</v>
      </c>
    </row>
    <row r="5" spans="1:19">
      <c r="A5" s="1147"/>
    </row>
    <row r="6" spans="1:19">
      <c r="A6" s="1147">
        <v>103</v>
      </c>
      <c r="B6" s="13" t="s">
        <v>2971</v>
      </c>
    </row>
    <row r="7" spans="1:19">
      <c r="A7" s="1147"/>
    </row>
    <row r="8" spans="1:19" ht="15.75">
      <c r="A8" s="1147" t="s">
        <v>2973</v>
      </c>
      <c r="B8" s="13" t="s">
        <v>2972</v>
      </c>
      <c r="I8" s="1870">
        <f>SUM('104105'!T4)</f>
        <v>0</v>
      </c>
      <c r="J8" s="1912" t="str">
        <f>IF(I8&lt;&gt;0,"ERROR","OK")</f>
        <v>OK</v>
      </c>
    </row>
    <row r="9" spans="1:19">
      <c r="A9" s="1147"/>
    </row>
    <row r="10" spans="1:19" ht="15.75">
      <c r="A10" s="1147" t="s">
        <v>2976</v>
      </c>
      <c r="B10" s="13" t="s">
        <v>2975</v>
      </c>
      <c r="C10" s="1911">
        <f>'106107'!Q4</f>
        <v>0</v>
      </c>
      <c r="D10" s="1912" t="str">
        <f>IF(C10&lt;&gt;0,"ERROR","OK")</f>
        <v>OK</v>
      </c>
      <c r="F10" s="1911">
        <f>SUM('106107'!L4,'106107'!N4)</f>
        <v>0</v>
      </c>
      <c r="G10" s="1912" t="str">
        <f>IF(F10&lt;&gt;0,"ERROR","OK")</f>
        <v>OK</v>
      </c>
      <c r="R10" s="1911">
        <f>'106107'!I4</f>
        <v>0</v>
      </c>
      <c r="S10" s="1912" t="str">
        <f>IF(R10&lt;&gt;0,"ERROR","OK")</f>
        <v>OK</v>
      </c>
    </row>
    <row r="11" spans="1:19">
      <c r="A11" s="1147"/>
    </row>
    <row r="12" spans="1:19">
      <c r="A12" s="1147" t="s">
        <v>2978</v>
      </c>
      <c r="B12" s="13" t="s">
        <v>2977</v>
      </c>
    </row>
    <row r="13" spans="1:19">
      <c r="A13" s="1147"/>
    </row>
    <row r="14" spans="1:19" ht="15.75">
      <c r="A14" s="1147" t="s">
        <v>4401</v>
      </c>
      <c r="B14" s="13" t="s">
        <v>5017</v>
      </c>
      <c r="C14" s="1870">
        <f>'110113'!N4</f>
        <v>0</v>
      </c>
      <c r="D14" s="1912" t="str">
        <f>IF(C14&lt;&gt;0,"ERROR","OK")</f>
        <v>OK</v>
      </c>
      <c r="E14" s="1912"/>
      <c r="I14" s="1870">
        <f>'110113'!Q4</f>
        <v>0</v>
      </c>
      <c r="J14" s="1912" t="str">
        <f>IF(I14&lt;&gt;0,"ERROR","OK")</f>
        <v>OK</v>
      </c>
      <c r="R14" s="1911">
        <f>'110113'!K4</f>
        <v>0</v>
      </c>
      <c r="S14" s="1912" t="str">
        <f>IF(R14&lt;&gt;0,"ERROR","OK")</f>
        <v>OK</v>
      </c>
    </row>
    <row r="15" spans="1:19">
      <c r="A15" s="1147"/>
    </row>
    <row r="16" spans="1:19" ht="15.75">
      <c r="A16" s="1147" t="s">
        <v>4402</v>
      </c>
      <c r="B16" s="13" t="s">
        <v>470</v>
      </c>
      <c r="C16" s="1911">
        <f>SUM('114117'!AJ4,'114117'!AL4,'114117'!AN4,'114117'!AP4)</f>
        <v>0</v>
      </c>
      <c r="D16" s="1912" t="str">
        <f>IF(C16&lt;&gt;0,"ERROR","OK")</f>
        <v>OK</v>
      </c>
      <c r="E16" s="1912"/>
      <c r="I16" s="1870">
        <f>SUM('114117'!AV4,'114117'!AX4)</f>
        <v>0</v>
      </c>
      <c r="J16" s="1912" t="str">
        <f>IF(I16&lt;&gt;0,"ERROR","OK")</f>
        <v>OK</v>
      </c>
      <c r="O16" s="1911">
        <f>'114117'!AS4</f>
        <v>0</v>
      </c>
      <c r="P16" s="1912" t="str">
        <f>IF(O16&lt;&gt;0,"ERROR","OK")</f>
        <v>OK</v>
      </c>
      <c r="R16" s="1911">
        <f>'114117'!AG4</f>
        <v>0</v>
      </c>
      <c r="S16" s="1912" t="str">
        <f>IF(R16&lt;&gt;0,"ERROR","OK")</f>
        <v>OK</v>
      </c>
    </row>
    <row r="17" spans="1:19">
      <c r="A17" s="1147"/>
    </row>
    <row r="18" spans="1:19" ht="15.75">
      <c r="A18" s="1147" t="s">
        <v>472</v>
      </c>
      <c r="B18" s="13" t="s">
        <v>471</v>
      </c>
      <c r="F18" s="1911">
        <f>'118119'!M4</f>
        <v>0</v>
      </c>
      <c r="G18" s="1912" t="str">
        <f>IF(F18&lt;&gt;0,"ERROR","OK")</f>
        <v>OK</v>
      </c>
      <c r="H18" s="1912"/>
      <c r="I18" s="1870">
        <f>'118119'!P4</f>
        <v>0</v>
      </c>
      <c r="J18" s="1912" t="str">
        <f>IF(I18&lt;&gt;0,"ERROR","OK")</f>
        <v>OK</v>
      </c>
      <c r="K18" s="1912"/>
      <c r="R18" s="1911">
        <f>'118119'!J4</f>
        <v>0</v>
      </c>
      <c r="S18" s="1912" t="str">
        <f>IF(R18&lt;&gt;0,"ERROR","OK")</f>
        <v>OK</v>
      </c>
    </row>
    <row r="19" spans="1:19" ht="15.75">
      <c r="A19" s="1147"/>
      <c r="B19" s="13"/>
      <c r="F19" s="1911"/>
      <c r="G19" s="1912"/>
      <c r="H19" s="1912"/>
      <c r="K19" s="1912"/>
    </row>
    <row r="20" spans="1:19" ht="15.75">
      <c r="A20" s="1147" t="s">
        <v>4403</v>
      </c>
      <c r="B20" s="13" t="s">
        <v>473</v>
      </c>
      <c r="I20" s="1870">
        <f>'120121'!I4</f>
        <v>0</v>
      </c>
      <c r="J20" s="1912" t="str">
        <f>IF(I20&lt;&gt;0,"ERROR","OK")</f>
        <v>OK</v>
      </c>
      <c r="R20" s="1911"/>
      <c r="S20" s="1912"/>
    </row>
    <row r="21" spans="1:19">
      <c r="A21" s="1147"/>
    </row>
    <row r="22" spans="1:19" ht="15.75">
      <c r="A22" s="1147" t="s">
        <v>4235</v>
      </c>
      <c r="B22" s="13" t="s">
        <v>474</v>
      </c>
      <c r="F22" s="1867">
        <f>'122123'!L4</f>
        <v>0</v>
      </c>
      <c r="G22" s="1912" t="str">
        <f>IF(F22&lt;&gt;0,"ERROR","OK")</f>
        <v>OK</v>
      </c>
    </row>
    <row r="23" spans="1:19">
      <c r="A23" s="1147"/>
    </row>
    <row r="24" spans="1:19" ht="15.75">
      <c r="A24" s="1147" t="s">
        <v>3741</v>
      </c>
      <c r="B24" s="13" t="s">
        <v>5004</v>
      </c>
      <c r="C24" s="1911">
        <f>'122a122b'!U4</f>
        <v>0</v>
      </c>
      <c r="D24" s="1912" t="str">
        <f>IF(C24&lt;&gt;0,"ERROR","OK")</f>
        <v>OK</v>
      </c>
      <c r="I24" s="1695">
        <f>'122a122b'!X4</f>
        <v>0</v>
      </c>
      <c r="J24" s="1912" t="str">
        <f>IF(I24&lt;&gt;0,"ERROR","OK")</f>
        <v>OK</v>
      </c>
      <c r="R24" s="1911">
        <f>SUM('122a122b'!O4,'122a122b'!P4,'122a122b'!Q4,'122a122b'!R4)</f>
        <v>0</v>
      </c>
      <c r="S24" s="1912" t="str">
        <f>IF(R24&lt;&gt;0,"ERROR","OK")</f>
        <v>OK</v>
      </c>
    </row>
    <row r="25" spans="1:19">
      <c r="A25" s="1146"/>
      <c r="B25" s="13"/>
    </row>
    <row r="26" spans="1:19" ht="15.75">
      <c r="A26" s="246" t="s">
        <v>1251</v>
      </c>
      <c r="B26" s="13" t="s">
        <v>5005</v>
      </c>
      <c r="C26" s="1911">
        <f>SUM('200201'!W4,'200201'!Y4,'200201'!AA4,'200201'!AC4,'200201'!AE4)</f>
        <v>0</v>
      </c>
      <c r="D26" s="1912" t="str">
        <f>IF(C26&lt;&gt;0,"ERROR","OK")</f>
        <v>OK</v>
      </c>
      <c r="E26" s="1912"/>
      <c r="F26" s="1911">
        <f>'200201'!T4</f>
        <v>0</v>
      </c>
      <c r="G26" s="1912" t="str">
        <f>IF(F26&lt;&gt;0,"ERROR","OK")</f>
        <v>OK</v>
      </c>
      <c r="H26" s="1912"/>
      <c r="I26" s="1870">
        <f>'200201'!AQ4</f>
        <v>0</v>
      </c>
      <c r="J26" s="1912" t="str">
        <f>IF(I26&lt;&gt;0,"ERROR","OK")</f>
        <v>OK</v>
      </c>
      <c r="K26" s="1912"/>
      <c r="L26" s="1911">
        <f>SUM('200201'!AH4,'200201'!AJ4,'200201'!AL4,'200201'!AN4)</f>
        <v>0</v>
      </c>
      <c r="M26" s="1912" t="str">
        <f>IF(L26&lt;&gt;0,"ERROR","OK")</f>
        <v>OK</v>
      </c>
      <c r="N26" s="1912"/>
      <c r="R26" s="1911">
        <f>SUM('200201'!N4,'200201'!O4,'200201'!P4,'200201'!Q4)</f>
        <v>0</v>
      </c>
      <c r="S26" s="1912" t="str">
        <f>IF(R26&lt;&gt;0,"ERROR","OK")</f>
        <v>OK</v>
      </c>
    </row>
    <row r="27" spans="1:19" ht="16.5" hidden="1" customHeight="1" outlineLevel="1">
      <c r="A27" s="246"/>
    </row>
    <row r="28" spans="1:19" hidden="1" outlineLevel="1">
      <c r="A28" s="1914" t="s">
        <v>1254</v>
      </c>
      <c r="B28" s="1916" t="s">
        <v>1253</v>
      </c>
    </row>
    <row r="29" spans="1:19" collapsed="1">
      <c r="A29" s="246"/>
    </row>
    <row r="30" spans="1:19" ht="15.75">
      <c r="A30" s="246" t="s">
        <v>4400</v>
      </c>
      <c r="B30" s="13" t="s">
        <v>1255</v>
      </c>
      <c r="C30" s="1911">
        <f>'204207'!T4</f>
        <v>0</v>
      </c>
      <c r="D30" s="1912" t="str">
        <f>IF(C30&lt;&gt;0,"ERROR","OK")</f>
        <v>OK</v>
      </c>
      <c r="F30" s="1911">
        <f>'204207'!Q4</f>
        <v>0</v>
      </c>
      <c r="G30" s="1912" t="str">
        <f>IF(F30&lt;&gt;0,"ERROR","OK")</f>
        <v>OK</v>
      </c>
      <c r="H30" s="1912"/>
      <c r="I30" s="1870">
        <f>'204207'!W4</f>
        <v>0</v>
      </c>
      <c r="J30" s="1912" t="str">
        <f>IF(I30&lt;&gt;0,"ERROR","OK")</f>
        <v>OK</v>
      </c>
      <c r="K30" s="1912"/>
      <c r="R30" s="1911">
        <f>'204207'!N4</f>
        <v>0</v>
      </c>
      <c r="S30" s="1912" t="str">
        <f>IF(R30&lt;&gt;0,"ERROR","OK")</f>
        <v>OK</v>
      </c>
    </row>
    <row r="31" spans="1:19">
      <c r="A31" s="246"/>
    </row>
    <row r="32" spans="1:19" ht="15.75">
      <c r="A32" s="246">
        <v>213</v>
      </c>
      <c r="B32" s="13" t="s">
        <v>1257</v>
      </c>
      <c r="C32" s="1911">
        <f>'213'!L4</f>
        <v>0</v>
      </c>
      <c r="D32" s="1912" t="str">
        <f>IF(C32&lt;&gt;0,"ERROR","OK")</f>
        <v>OK</v>
      </c>
      <c r="E32" s="1912"/>
      <c r="I32" s="1870">
        <f>'213'!R4</f>
        <v>0</v>
      </c>
      <c r="J32" s="1912" t="str">
        <f>IF(I32&lt;&gt;0,"ERROR","OK")</f>
        <v>OK</v>
      </c>
      <c r="L32" s="1911">
        <f>'213'!O4</f>
        <v>0</v>
      </c>
      <c r="M32" s="1912" t="str">
        <f>IF(L32&lt;&gt;0,"ERROR","OK")</f>
        <v>OK</v>
      </c>
      <c r="N32" s="1912"/>
      <c r="R32" s="1911">
        <f>'213'!I4</f>
        <v>0</v>
      </c>
      <c r="S32" s="1912" t="str">
        <f>IF(R32&lt;&gt;0,"ERROR","OK")</f>
        <v>OK</v>
      </c>
    </row>
    <row r="33" spans="1:19" hidden="1" outlineLevel="1">
      <c r="A33" s="246"/>
    </row>
    <row r="34" spans="1:19" hidden="1" outlineLevel="1">
      <c r="A34" s="1914">
        <v>214</v>
      </c>
      <c r="B34" s="1916" t="s">
        <v>1258</v>
      </c>
    </row>
    <row r="35" spans="1:19" collapsed="1">
      <c r="A35" s="246"/>
    </row>
    <row r="36" spans="1:19" ht="15.75">
      <c r="A36" s="246">
        <v>216</v>
      </c>
      <c r="B36" s="13" t="s">
        <v>1259</v>
      </c>
      <c r="C36" s="1911"/>
      <c r="D36" s="1912"/>
      <c r="E36" s="1912"/>
      <c r="F36" s="1911">
        <f>SUM('216'!M4,'216'!O4)</f>
        <v>0</v>
      </c>
      <c r="G36" s="1912" t="str">
        <f>IF(F36&lt;&gt;0,"ERROR","OK")</f>
        <v>OK</v>
      </c>
      <c r="H36" s="1912"/>
      <c r="I36" s="1870">
        <f>'216'!R4</f>
        <v>0</v>
      </c>
      <c r="J36" s="1912" t="str">
        <f>IF(I36&lt;&gt;0,"ERROR","OK")</f>
        <v>OK</v>
      </c>
      <c r="K36" s="1912"/>
      <c r="R36" s="1911">
        <f>'216'!J4</f>
        <v>0</v>
      </c>
      <c r="S36" s="1912" t="str">
        <f>IF(R36&lt;&gt;0,"ERROR","OK")</f>
        <v>OK</v>
      </c>
    </row>
    <row r="37" spans="1:19">
      <c r="A37" s="246"/>
    </row>
    <row r="38" spans="1:19" ht="15.75">
      <c r="A38" s="246">
        <v>217</v>
      </c>
      <c r="B38" s="13" t="s">
        <v>1260</v>
      </c>
      <c r="C38" s="1911">
        <f>'217'!O4</f>
        <v>0</v>
      </c>
      <c r="D38" s="1912" t="str">
        <f>IF(C38&lt;&gt;0,"ERROR","OK")</f>
        <v>OK</v>
      </c>
      <c r="F38" s="1911">
        <f>'217'!L4</f>
        <v>0</v>
      </c>
      <c r="G38" s="1912" t="str">
        <f>IF(F38&lt;&gt;0,"ERROR","OK")</f>
        <v>OK</v>
      </c>
      <c r="R38" s="1911">
        <f>'217'!I4</f>
        <v>0</v>
      </c>
      <c r="S38" s="1912" t="str">
        <f>IF(R38&lt;&gt;0,"ERROR","OK")</f>
        <v>OK</v>
      </c>
    </row>
    <row r="39" spans="1:19">
      <c r="A39" s="246"/>
    </row>
    <row r="40" spans="1:19" ht="15.75">
      <c r="A40" s="246">
        <v>218</v>
      </c>
      <c r="B40" s="13" t="s">
        <v>1261</v>
      </c>
      <c r="F40" s="1867">
        <f>'218'!K4</f>
        <v>0</v>
      </c>
      <c r="G40" s="1912" t="str">
        <f>IF(F40&lt;&gt;0,"ERROR","OK")</f>
        <v>OK</v>
      </c>
    </row>
    <row r="41" spans="1:19">
      <c r="A41" s="246"/>
    </row>
    <row r="42" spans="1:19" ht="15.75">
      <c r="A42" s="246">
        <v>219</v>
      </c>
      <c r="B42" s="13" t="s">
        <v>1263</v>
      </c>
      <c r="C42" s="1911">
        <f>SUM('219'!Q4,'219'!S4,'219'!U4,'219'!W4)</f>
        <v>0</v>
      </c>
      <c r="D42" s="1912" t="str">
        <f>IF(C42&lt;&gt;0,"ERROR","OK")</f>
        <v>OK</v>
      </c>
      <c r="E42" s="1912"/>
      <c r="I42" s="1870">
        <f>'219'!AC4</f>
        <v>0</v>
      </c>
      <c r="J42" s="1912" t="str">
        <f>IF(I42&lt;&gt;0,"ERROR","OK")</f>
        <v>OK</v>
      </c>
      <c r="L42" s="1911">
        <f>'219'!Z4</f>
        <v>0</v>
      </c>
      <c r="M42" s="1912" t="str">
        <f>IF(L42&lt;&gt;0,"ERROR","OK")</f>
        <v>OK</v>
      </c>
      <c r="N42" s="1912"/>
      <c r="R42" s="1867">
        <f>SUM('219'!K4,'219'!L4,'219'!M4,'219'!N4)</f>
        <v>0</v>
      </c>
      <c r="S42" s="1912" t="str">
        <f>IF(R42&lt;&gt;0,"ERROR","OK")</f>
        <v>OK</v>
      </c>
    </row>
    <row r="43" spans="1:19">
      <c r="A43" s="246"/>
    </row>
    <row r="44" spans="1:19" ht="15.75">
      <c r="A44" s="246">
        <v>221</v>
      </c>
      <c r="B44" s="13" t="s">
        <v>1264</v>
      </c>
      <c r="C44" s="1867">
        <f>'221'!R4</f>
        <v>0</v>
      </c>
      <c r="D44" s="1912" t="str">
        <f>IF(C44&lt;&gt;0,"ERROR","OK")</f>
        <v>OK</v>
      </c>
      <c r="F44" s="1911">
        <f>SUM('221'!M4,'221'!O4)</f>
        <v>0</v>
      </c>
      <c r="G44" s="1912" t="str">
        <f>IF(F44&lt;&gt;0,"ERROR","OK")</f>
        <v>OK</v>
      </c>
      <c r="H44" s="1912"/>
      <c r="K44" s="1912"/>
      <c r="R44" s="1867">
        <f>'221'!J4</f>
        <v>0</v>
      </c>
      <c r="S44" s="1912" t="str">
        <f>IF(R44&lt;&gt;0,"ERROR","OK")</f>
        <v>OK</v>
      </c>
    </row>
    <row r="45" spans="1:19">
      <c r="A45" s="246"/>
    </row>
    <row r="46" spans="1:19" ht="15.75">
      <c r="A46" s="246" t="s">
        <v>1266</v>
      </c>
      <c r="B46" s="13" t="s">
        <v>1265</v>
      </c>
      <c r="F46" s="1911">
        <f>SUM('224225'!S4,'224225'!U4,'224225'!W4)</f>
        <v>0</v>
      </c>
      <c r="G46" s="1912" t="str">
        <f>IF(F46&lt;&gt;0,"ERROR","OK")</f>
        <v>OK</v>
      </c>
      <c r="H46" s="1912"/>
      <c r="I46" s="1870">
        <f>'224225'!AG4</f>
        <v>0</v>
      </c>
      <c r="J46" s="1912" t="str">
        <f>IF(I46&lt;&gt;0,"ERROR","OK")</f>
        <v>OK</v>
      </c>
      <c r="K46" s="1912"/>
      <c r="L46" s="1911">
        <f>SUM('224225'!Z4,'224225'!AB4,'224225'!AD4)</f>
        <v>0</v>
      </c>
      <c r="M46" s="1912" t="str">
        <f>IF(L46&lt;&gt;0,"ERROR","OK")</f>
        <v>OK</v>
      </c>
      <c r="N46" s="1912"/>
      <c r="R46" s="1867">
        <f>'224225'!P4</f>
        <v>0</v>
      </c>
      <c r="S46" s="1912" t="str">
        <f>IF(R46&lt;&gt;0,"ERROR","OK")</f>
        <v>OK</v>
      </c>
    </row>
    <row r="47" spans="1:19">
      <c r="A47" s="246"/>
    </row>
    <row r="48" spans="1:19" ht="15.75">
      <c r="A48" s="246">
        <v>227</v>
      </c>
      <c r="B48" s="13" t="s">
        <v>1267</v>
      </c>
      <c r="C48" s="1867">
        <f>'227'!R4</f>
        <v>0</v>
      </c>
      <c r="D48" s="1912" t="str">
        <f>IF(C48&lt;&gt;0,"ERROR","OK")</f>
        <v>OK</v>
      </c>
      <c r="F48" s="1911">
        <f>SUM('227'!M4,'227'!O4)</f>
        <v>0</v>
      </c>
      <c r="G48" s="1912" t="str">
        <f>IF(F48&lt;&gt;0,"ERROR","OK")</f>
        <v>OK</v>
      </c>
      <c r="H48" s="1912"/>
      <c r="I48" s="1870">
        <f>'227'!U4</f>
        <v>0</v>
      </c>
      <c r="J48" s="1912" t="str">
        <f>IF(I48&lt;&gt;0,"ERROR","OK")</f>
        <v>OK</v>
      </c>
      <c r="K48" s="1912"/>
      <c r="R48" s="1911">
        <f>SUM('227'!I4,'227'!J4)</f>
        <v>0</v>
      </c>
      <c r="S48" s="1912" t="str">
        <f>IF(R48&lt;&gt;0,"ERROR","OK")</f>
        <v>OK</v>
      </c>
    </row>
    <row r="49" spans="1:19" hidden="1" outlineLevel="1">
      <c r="A49" s="246"/>
    </row>
    <row r="50" spans="1:19" hidden="1" outlineLevel="1">
      <c r="A50" s="1914" t="s">
        <v>1269</v>
      </c>
      <c r="B50" s="1916" t="s">
        <v>1268</v>
      </c>
    </row>
    <row r="51" spans="1:19" collapsed="1">
      <c r="A51" s="246"/>
    </row>
    <row r="52" spans="1:19" ht="15.75">
      <c r="A52" s="246">
        <v>230</v>
      </c>
      <c r="B52" s="13" t="s">
        <v>5020</v>
      </c>
      <c r="C52" s="1911"/>
      <c r="D52" s="1912"/>
      <c r="F52" s="1911">
        <f>SUM('230'!M4,'230'!O4)</f>
        <v>0</v>
      </c>
      <c r="G52" s="1912" t="str">
        <f>IF(F52&lt;&gt;0,"ERROR","OK")</f>
        <v>OK</v>
      </c>
      <c r="I52" s="1870">
        <f>SUM('230'!R4,'230'!T4,'230'!V4,'230'!X4,'230'!Z4)</f>
        <v>0</v>
      </c>
      <c r="J52" s="1912" t="str">
        <f>IF(I52&lt;&gt;0,"ERROR","OK")</f>
        <v>OK</v>
      </c>
      <c r="R52" s="1911">
        <f>'230'!J4</f>
        <v>0</v>
      </c>
      <c r="S52" s="1912" t="str">
        <f>IF(R52&lt;&gt;0,"ERROR","OK")</f>
        <v>OK</v>
      </c>
    </row>
    <row r="53" spans="1:19">
      <c r="A53" s="246"/>
    </row>
    <row r="54" spans="1:19" ht="15.75">
      <c r="A54" s="246">
        <v>231</v>
      </c>
      <c r="B54" t="s">
        <v>3813</v>
      </c>
      <c r="I54" s="1870">
        <f>SUM('231'!J4,'231'!L4)</f>
        <v>0</v>
      </c>
      <c r="J54" s="1912" t="str">
        <f>IF(I54&lt;&gt;0,"ERROR","OK")</f>
        <v>OK</v>
      </c>
    </row>
    <row r="55" spans="1:19">
      <c r="A55" s="246"/>
    </row>
    <row r="56" spans="1:19" ht="15.75">
      <c r="A56" s="246">
        <v>232</v>
      </c>
      <c r="B56" s="13" t="s">
        <v>1273</v>
      </c>
      <c r="C56" s="1867">
        <f>'232'!R4</f>
        <v>0</v>
      </c>
      <c r="D56" s="1912" t="str">
        <f>IF(C56&lt;&gt;0,"ERROR","OK")</f>
        <v>OK</v>
      </c>
      <c r="F56" s="1867">
        <f>SUM('232'!M4,'232'!O4)</f>
        <v>0</v>
      </c>
      <c r="G56" s="1912" t="str">
        <f>IF(F56&lt;&gt;0,"ERROR","OK")</f>
        <v>OK</v>
      </c>
      <c r="H56" s="1912"/>
      <c r="I56" s="1695">
        <f>'232'!U4</f>
        <v>0</v>
      </c>
      <c r="J56" s="1912" t="str">
        <f>IF(I56&lt;&gt;0,"ERROR","OK")</f>
        <v>OK</v>
      </c>
      <c r="K56" s="1912"/>
      <c r="R56" s="1867">
        <f>'232'!J4</f>
        <v>0</v>
      </c>
      <c r="S56" s="1912" t="str">
        <f>IF(R56&lt;&gt;0,"ERROR","OK")</f>
        <v>OK</v>
      </c>
    </row>
    <row r="57" spans="1:19">
      <c r="A57" s="246"/>
    </row>
    <row r="58" spans="1:19" ht="15.75">
      <c r="A58" s="246">
        <v>233</v>
      </c>
      <c r="B58" s="13" t="s">
        <v>1274</v>
      </c>
      <c r="C58" s="1911">
        <f>'233'!R4</f>
        <v>0</v>
      </c>
      <c r="D58" s="1912" t="str">
        <f>IF(C58&lt;&gt;0,"ERROR","OK")</f>
        <v>OK</v>
      </c>
      <c r="F58" s="1867">
        <f>SUM('233'!M4,'233'!O4)</f>
        <v>0</v>
      </c>
      <c r="G58" s="1912" t="str">
        <f>IF(F58&lt;&gt;0,"ERROR","OK")</f>
        <v>OK</v>
      </c>
      <c r="H58" s="1912"/>
      <c r="I58" s="1870">
        <f>'233'!U4</f>
        <v>0</v>
      </c>
      <c r="J58" s="1912" t="str">
        <f>IF(I58&lt;&gt;0,"ERROR","OK")</f>
        <v>OK</v>
      </c>
      <c r="K58" s="1912"/>
      <c r="R58" s="1911">
        <f>'233'!J4</f>
        <v>0</v>
      </c>
      <c r="S58" s="1912" t="str">
        <f>IF(R58&lt;&gt;0,"ERROR","OK")</f>
        <v>OK</v>
      </c>
    </row>
    <row r="59" spans="1:19">
      <c r="A59" s="246"/>
    </row>
    <row r="60" spans="1:19" ht="15.75">
      <c r="A60" s="246">
        <v>234</v>
      </c>
      <c r="B60" s="17" t="s">
        <v>5010</v>
      </c>
      <c r="C60" s="1911">
        <f>'234'!Q4</f>
        <v>0</v>
      </c>
      <c r="D60" s="1912" t="str">
        <f>IF(C60&lt;&gt;0,"ERROR","OK")</f>
        <v>OK</v>
      </c>
      <c r="F60" s="1911">
        <f>SUM('234'!L4,'234'!N4)</f>
        <v>0</v>
      </c>
      <c r="G60" s="1912" t="str">
        <f>IF(F60&lt;&gt;0,"ERROR","OK")</f>
        <v>OK</v>
      </c>
      <c r="H60" s="1912"/>
      <c r="I60" s="1870">
        <f>'234'!T4</f>
        <v>0</v>
      </c>
      <c r="J60" s="1912" t="str">
        <f>IF(I60&lt;&gt;0,"ERROR","OK")</f>
        <v>OK</v>
      </c>
      <c r="K60" s="1912"/>
      <c r="R60" s="1911">
        <f>'234'!I4</f>
        <v>0</v>
      </c>
      <c r="S60" s="1912" t="str">
        <f>IF(R60&lt;&gt;0,"ERROR","OK")</f>
        <v>OK</v>
      </c>
    </row>
    <row r="61" spans="1:19">
      <c r="A61" s="13" t="s">
        <v>2835</v>
      </c>
    </row>
    <row r="62" spans="1:19" ht="15.75">
      <c r="A62" s="246" t="s">
        <v>1618</v>
      </c>
      <c r="B62" s="13" t="s">
        <v>1617</v>
      </c>
      <c r="C62" s="1867">
        <f>'250251'!V4</f>
        <v>0</v>
      </c>
      <c r="D62" s="1912" t="str">
        <f>IF(C62&lt;&gt;0,"ERROR","OK")</f>
        <v>OK</v>
      </c>
      <c r="F62" s="1911">
        <f>'250251'!S4</f>
        <v>0</v>
      </c>
      <c r="G62" s="1912" t="str">
        <f>IF(F62&lt;&gt;0,"ERROR","OK")</f>
        <v>OK</v>
      </c>
      <c r="H62" s="1912"/>
      <c r="I62" s="1870">
        <f>'250251'!AB4</f>
        <v>0</v>
      </c>
      <c r="J62" s="1912" t="str">
        <f>IF(I62&lt;&gt;0,"ERROR","OK")</f>
        <v>OK</v>
      </c>
      <c r="K62" s="1912"/>
      <c r="L62" s="1911">
        <f>'250251'!Y4</f>
        <v>0</v>
      </c>
      <c r="M62" s="1912" t="str">
        <f>IF(L62&lt;&gt;0,"ERROR","OK")</f>
        <v>OK</v>
      </c>
      <c r="N62" s="1912"/>
      <c r="R62" s="1867">
        <f>'250251'!P4</f>
        <v>0</v>
      </c>
      <c r="S62" s="1912" t="str">
        <f>IF(R62&lt;&gt;0,"ERROR","OK")</f>
        <v>OK</v>
      </c>
    </row>
    <row r="63" spans="1:19">
      <c r="A63" s="13" t="s">
        <v>2835</v>
      </c>
    </row>
    <row r="64" spans="1:19" ht="15.75">
      <c r="A64" s="246">
        <v>253</v>
      </c>
      <c r="B64" s="13" t="s">
        <v>1620</v>
      </c>
      <c r="C64" s="1911">
        <f>'253'!O4</f>
        <v>0</v>
      </c>
      <c r="D64" s="1912" t="str">
        <f>IF(C64&lt;&gt;0,"ERROR","OK")</f>
        <v>OK</v>
      </c>
      <c r="F64" s="1911">
        <f>'253'!L4</f>
        <v>0</v>
      </c>
      <c r="G64" s="1912" t="str">
        <f>IF(F64&lt;&gt;0,"ERROR","OK")</f>
        <v>OK</v>
      </c>
      <c r="I64" s="1870">
        <f>'253'!R4</f>
        <v>0</v>
      </c>
      <c r="J64" s="1912" t="str">
        <f>IF(I64&lt;&gt;0,"ERROR","OK")</f>
        <v>OK</v>
      </c>
      <c r="M64" s="1912"/>
      <c r="R64" s="1911">
        <f>'253'!I4</f>
        <v>0</v>
      </c>
      <c r="S64" s="1912" t="str">
        <f>IF(R64&lt;&gt;0,"ERROR","OK")</f>
        <v>OK</v>
      </c>
    </row>
    <row r="65" spans="1:19" hidden="1" outlineLevel="1"/>
    <row r="66" spans="1:19" hidden="1" outlineLevel="1">
      <c r="A66" s="1914">
        <v>254</v>
      </c>
      <c r="B66" s="1916" t="s">
        <v>1621</v>
      </c>
    </row>
    <row r="67" spans="1:19" collapsed="1"/>
    <row r="68" spans="1:19" ht="15.75">
      <c r="A68" s="246" t="s">
        <v>1623</v>
      </c>
      <c r="B68" s="13" t="s">
        <v>1622</v>
      </c>
      <c r="C68" s="1911">
        <f>'256257'!W4</f>
        <v>0</v>
      </c>
      <c r="D68" s="1912" t="str">
        <f>IF(C68&lt;&gt;0,"ERROR","OK")</f>
        <v>OK</v>
      </c>
      <c r="F68" s="1911">
        <f>SUM('256257'!R4,'256257'!T4)</f>
        <v>0</v>
      </c>
      <c r="G68" s="1912" t="str">
        <f>IF(F68&lt;&gt;0,"ERROR","OK")</f>
        <v>OK</v>
      </c>
      <c r="H68" s="1912"/>
      <c r="I68" s="1870">
        <f>SUM('256257'!Z4,'256257'!AB4,'256257'!AD4,'256257'!AF4)</f>
        <v>0</v>
      </c>
      <c r="J68" s="1912" t="str">
        <f>IF(I68&lt;&gt;0,"ERROR","OK")</f>
        <v>OK</v>
      </c>
      <c r="K68" s="1912"/>
      <c r="R68" s="1911">
        <f>'256257'!O4</f>
        <v>0</v>
      </c>
      <c r="S68" s="1912" t="str">
        <f>IF(R68&lt;&gt;0,"ERROR","OK")</f>
        <v>OK</v>
      </c>
    </row>
    <row r="69" spans="1:19">
      <c r="A69" s="13"/>
    </row>
    <row r="70" spans="1:19" ht="15.75">
      <c r="A70" s="1147">
        <v>261</v>
      </c>
      <c r="B70" s="13" t="s">
        <v>5006</v>
      </c>
      <c r="C70" s="1911">
        <f>'261'!O4</f>
        <v>0</v>
      </c>
      <c r="D70" s="1912" t="str">
        <f>IF(C70&lt;&gt;0,"ERROR","OK")</f>
        <v>OK</v>
      </c>
      <c r="F70" s="1911">
        <f>'261'!L4</f>
        <v>0</v>
      </c>
      <c r="G70" s="1912" t="str">
        <f>IF(F70&lt;&gt;0,"ERROR","OK")</f>
        <v>OK</v>
      </c>
      <c r="H70" s="1912"/>
      <c r="I70" s="1870">
        <f>'261'!R4</f>
        <v>0</v>
      </c>
      <c r="J70" s="1912" t="str">
        <f>IF(I70&lt;&gt;0,"ERROR","OK")</f>
        <v>OK</v>
      </c>
      <c r="K70" s="1912"/>
      <c r="R70" s="1911">
        <f>'261'!I4</f>
        <v>0</v>
      </c>
      <c r="S70" s="1912" t="str">
        <f>IF(R70&lt;&gt;0,"ERROR","OK")</f>
        <v>OK</v>
      </c>
    </row>
    <row r="71" spans="1:19">
      <c r="A71" s="1146"/>
      <c r="B71" s="13"/>
    </row>
    <row r="72" spans="1:19" ht="15.75">
      <c r="A72" s="1147" t="s">
        <v>1630</v>
      </c>
      <c r="B72" s="13" t="s">
        <v>1629</v>
      </c>
      <c r="C72" s="1911">
        <f>'262263'!AH4</f>
        <v>0</v>
      </c>
      <c r="D72" s="1912" t="str">
        <f>IF(C72&lt;&gt;0,"ERROR","OK")</f>
        <v>OK</v>
      </c>
      <c r="F72" s="1911">
        <f>SUM('262263'!W4,'262263'!Y4,'262263'!AA4,'262263'!AC4,'262263'!AE4)</f>
        <v>0</v>
      </c>
      <c r="G72" s="1912" t="str">
        <f>IF(F72&lt;&gt;0,"ERROR","OK")</f>
        <v>OK</v>
      </c>
      <c r="H72" s="1912"/>
      <c r="I72" s="1870">
        <f>SUM('262263'!AK4,'262263'!AM4,'262263'!AO4,'262263'!AQ4)</f>
        <v>0</v>
      </c>
      <c r="J72" s="1912" t="str">
        <f>IF(I72&lt;&gt;0,"ERROR","OK")</f>
        <v>OK</v>
      </c>
      <c r="K72" s="1912"/>
      <c r="R72" s="1911">
        <f>SUM('262263'!Q4,'262263'!R4,'262263'!S4,'262263'!T4)</f>
        <v>0</v>
      </c>
      <c r="S72" s="1912" t="str">
        <f>IF(R72&lt;&gt;0,"ERROR","OK")</f>
        <v>OK</v>
      </c>
    </row>
    <row r="73" spans="1:19">
      <c r="A73" s="1146"/>
    </row>
    <row r="74" spans="1:19" ht="15.75">
      <c r="A74" s="1147" t="s">
        <v>1632</v>
      </c>
      <c r="B74" s="13" t="s">
        <v>1631</v>
      </c>
      <c r="C74" s="1867">
        <f>'266267'!Y4</f>
        <v>0</v>
      </c>
      <c r="D74" s="1912" t="str">
        <f>IF(C74&lt;&gt;0,"ERROR","OK")</f>
        <v>OK</v>
      </c>
      <c r="F74" s="1911">
        <f>SUM('266267'!T4,'266267'!V4)</f>
        <v>0</v>
      </c>
      <c r="G74" s="1912" t="str">
        <f>IF(F74&lt;&gt;0,"ERROR","OK")</f>
        <v>OK</v>
      </c>
      <c r="H74" s="1912"/>
      <c r="I74" s="1870">
        <f>'266267'!AB4</f>
        <v>0</v>
      </c>
      <c r="J74" s="1912" t="str">
        <f>IF(I74&lt;&gt;0,"ERROR","OK")</f>
        <v>OK</v>
      </c>
      <c r="K74" s="1912"/>
      <c r="R74" s="1867">
        <f>'266267'!Q4</f>
        <v>0</v>
      </c>
      <c r="S74" s="1912" t="str">
        <f>IF(R74&lt;&gt;0,"ERROR","OK")</f>
        <v>OK</v>
      </c>
    </row>
    <row r="76" spans="1:19" ht="15.75">
      <c r="A76" s="1147">
        <v>269</v>
      </c>
      <c r="B76" s="13" t="s">
        <v>1633</v>
      </c>
      <c r="C76" s="1911">
        <f>'269'!R4</f>
        <v>0</v>
      </c>
      <c r="D76" s="1912" t="str">
        <f>IF(C76&lt;&gt;0,"ERROR","OK")</f>
        <v>OK</v>
      </c>
      <c r="F76" s="1911">
        <f>SUM('269'!M4,'269'!O4)</f>
        <v>0</v>
      </c>
      <c r="G76" s="1912" t="str">
        <f>IF(F76&lt;&gt;0,"ERROR","OK")</f>
        <v>OK</v>
      </c>
      <c r="H76" s="1912"/>
      <c r="I76" s="1870">
        <f>'269'!U4</f>
        <v>0</v>
      </c>
      <c r="J76" s="1912" t="str">
        <f>IF(I76&lt;&gt;0,"ERROR","OK")</f>
        <v>OK</v>
      </c>
      <c r="K76" s="1912"/>
      <c r="R76" s="1911">
        <f>'269'!J4</f>
        <v>0</v>
      </c>
      <c r="S76" s="1912" t="str">
        <f>IF(R76&lt;&gt;0,"ERROR","OK")</f>
        <v>OK</v>
      </c>
    </row>
    <row r="77" spans="1:19" ht="15.75" hidden="1" outlineLevel="1">
      <c r="G77" s="1912"/>
      <c r="H77" s="1912"/>
      <c r="K77" s="1912"/>
    </row>
    <row r="78" spans="1:19" ht="15.75" hidden="1" outlineLevel="1">
      <c r="A78" s="1915" t="s">
        <v>1636</v>
      </c>
      <c r="B78" s="1916" t="s">
        <v>5007</v>
      </c>
      <c r="G78" s="1912"/>
      <c r="H78" s="1912"/>
      <c r="K78" s="1912"/>
    </row>
    <row r="79" spans="1:19" collapsed="1">
      <c r="B79" s="13"/>
    </row>
    <row r="80" spans="1:19" ht="15.75">
      <c r="A80" s="1147" t="s">
        <v>1638</v>
      </c>
      <c r="B80" s="13" t="s">
        <v>1637</v>
      </c>
      <c r="F80" s="1911">
        <f>SUM('274275'!Z4,'274275'!AB4)</f>
        <v>0</v>
      </c>
      <c r="G80" s="1912" t="str">
        <f>IF(F80&lt;&gt;0,"ERROR","OK")</f>
        <v>OK</v>
      </c>
      <c r="H80" s="1912"/>
      <c r="I80" s="1870">
        <f>'274275'!AE4</f>
        <v>0</v>
      </c>
      <c r="J80" s="1912" t="str">
        <f>IF(I80&lt;&gt;0,"ERROR","OK")</f>
        <v>OK</v>
      </c>
      <c r="K80" s="1912"/>
      <c r="R80" s="1867">
        <f>SUM('274275'!Q4,'274275'!R4,'274275'!S4,'274275'!T4,'274275'!U4,'274275'!V4,'274275'!W4)</f>
        <v>0</v>
      </c>
      <c r="S80" s="1912" t="str">
        <f>IF(R80&lt;&gt;0,"ERROR","OK")</f>
        <v>OK</v>
      </c>
    </row>
    <row r="82" spans="1:19" ht="15.75">
      <c r="A82" s="1147" t="s">
        <v>1640</v>
      </c>
      <c r="B82" s="13" t="s">
        <v>1639</v>
      </c>
      <c r="C82" s="1867">
        <f>'276277'!AB4</f>
        <v>0</v>
      </c>
      <c r="D82" s="1912" t="str">
        <f>IF(C82&lt;&gt;0,"ERROR","OK")</f>
        <v>OK</v>
      </c>
      <c r="F82" s="1911">
        <f>SUM('276277'!W4,'276277'!Y4)</f>
        <v>0</v>
      </c>
      <c r="G82" s="1912" t="str">
        <f>IF(F82&lt;&gt;0,"ERROR","OK")</f>
        <v>OK</v>
      </c>
      <c r="H82" s="1912"/>
      <c r="I82" s="1870">
        <f>'276277'!AE4</f>
        <v>0</v>
      </c>
      <c r="J82" s="1912" t="str">
        <f>IF(I82&lt;&gt;0,"ERROR","OK")</f>
        <v>OK</v>
      </c>
      <c r="K82" s="1912"/>
      <c r="R82" s="1867">
        <f>SUM('276277'!Q4,'276277'!R4,'276277'!S4,'276277'!T4)</f>
        <v>0</v>
      </c>
      <c r="S82" s="1912" t="str">
        <f>IF(R82&lt;&gt;0,"ERROR","OK")</f>
        <v>OK</v>
      </c>
    </row>
    <row r="84" spans="1:19" ht="15.75">
      <c r="A84" s="1147">
        <v>278</v>
      </c>
      <c r="B84" s="13" t="s">
        <v>1641</v>
      </c>
      <c r="C84" s="1911">
        <f>'278'!V4</f>
        <v>0</v>
      </c>
      <c r="D84" s="1912" t="str">
        <f>IF(C84&lt;&gt;0,"ERROR","OK")</f>
        <v>OK</v>
      </c>
      <c r="F84" s="1911">
        <f>SUM('278'!Q4,'278'!S4)</f>
        <v>0</v>
      </c>
      <c r="G84" s="1912" t="str">
        <f>IF(F84&lt;&gt;0,"ERROR","OK")</f>
        <v>OK</v>
      </c>
      <c r="H84" s="1912"/>
      <c r="I84" s="1870">
        <f>'278'!Y4</f>
        <v>0</v>
      </c>
      <c r="J84" s="1912" t="str">
        <f>IF(I84&lt;&gt;0,"ERROR","OK")</f>
        <v>OK</v>
      </c>
      <c r="K84" s="1912"/>
      <c r="R84" s="1911">
        <f>SUM('278'!J4,'278'!K4,'278'!L4,'278'!M4,'278'!N4)</f>
        <v>0</v>
      </c>
      <c r="S84" s="1912" t="str">
        <f>IF(R84&lt;&gt;0,"ERROR","OK")</f>
        <v>OK</v>
      </c>
    </row>
    <row r="85" spans="1:19">
      <c r="A85" s="13"/>
    </row>
    <row r="86" spans="1:19" ht="15.75">
      <c r="A86" s="246" t="s">
        <v>756</v>
      </c>
      <c r="B86" s="13" t="s">
        <v>755</v>
      </c>
      <c r="C86" s="1911">
        <f>SUM('300301'!S4,'300301'!U4,'300301'!W4)</f>
        <v>0</v>
      </c>
      <c r="D86" s="1912" t="str">
        <f>IF(C86&lt;&gt;0,"ERROR","OK")</f>
        <v>OK</v>
      </c>
      <c r="E86" s="1912"/>
      <c r="F86" s="1911">
        <f>'300301'!P4</f>
        <v>0</v>
      </c>
      <c r="G86" s="1912" t="str">
        <f>IF(F86&lt;&gt;0,"ERROR","OK")</f>
        <v>OK</v>
      </c>
      <c r="H86" s="1912"/>
      <c r="I86" s="1870">
        <f>'300301'!AJ4</f>
        <v>0</v>
      </c>
      <c r="J86" s="1912" t="str">
        <f>IF(I86&lt;&gt;0,"ERROR","OK")</f>
        <v>OK</v>
      </c>
      <c r="K86" s="1912"/>
      <c r="L86" s="1911">
        <f>SUM('300301'!AC4,'300301'!AE4,'300301'!AG4)</f>
        <v>0</v>
      </c>
      <c r="M86" s="1912" t="str">
        <f>IF(L86&lt;&gt;0,"ERROR","OK")</f>
        <v>OK</v>
      </c>
      <c r="N86" s="1912"/>
      <c r="O86" s="1911">
        <f>'300301'!Z4</f>
        <v>0</v>
      </c>
      <c r="P86" s="1912" t="str">
        <f>IF(O86&lt;&gt;0,"ERROR","OK")</f>
        <v>OK</v>
      </c>
      <c r="Q86" s="1912"/>
      <c r="R86" s="1911">
        <f>'300301'!M4</f>
        <v>0</v>
      </c>
      <c r="S86" s="1912" t="str">
        <f>IF(R86&lt;&gt;0,"ERROR","OK")</f>
        <v>OK</v>
      </c>
    </row>
    <row r="87" spans="1:19" hidden="1" outlineLevel="1"/>
    <row r="88" spans="1:19" hidden="1" outlineLevel="1">
      <c r="A88" s="1914">
        <v>302</v>
      </c>
      <c r="B88" s="1916" t="s">
        <v>4161</v>
      </c>
    </row>
    <row r="89" spans="1:19" collapsed="1"/>
    <row r="90" spans="1:19" ht="15.75">
      <c r="A90" s="246">
        <v>304</v>
      </c>
      <c r="B90" s="13" t="s">
        <v>3237</v>
      </c>
      <c r="C90" s="1911">
        <f>'304'!S4</f>
        <v>0</v>
      </c>
      <c r="D90" s="1912" t="str">
        <f>IF(C90&lt;&gt;0,"ERROR","OK")</f>
        <v>OK</v>
      </c>
      <c r="F90" s="1911">
        <f>'304'!P4</f>
        <v>0</v>
      </c>
      <c r="G90" s="1912" t="str">
        <f>IF(F90&lt;&gt;0,"ERROR","OK")</f>
        <v>OK</v>
      </c>
      <c r="H90" s="1912"/>
      <c r="I90" s="1870">
        <f>'304'!Y4</f>
        <v>0</v>
      </c>
      <c r="J90" s="1912" t="str">
        <f>IF(I90&lt;&gt;0,"ERROR","OK")</f>
        <v>OK</v>
      </c>
      <c r="K90" s="1912"/>
      <c r="L90" s="1911">
        <f>'304'!V4</f>
        <v>0</v>
      </c>
      <c r="M90" s="1912" t="str">
        <f>IF(L90&lt;&gt;0,"ERROR","OK")</f>
        <v>OK</v>
      </c>
      <c r="N90" s="1912"/>
      <c r="R90" s="1867">
        <f>SUM('304'!K4,'304'!L4,'304'!M4)</f>
        <v>0</v>
      </c>
      <c r="S90" s="1912" t="str">
        <f>IF(R90&lt;&gt;0,"ERROR","OK")</f>
        <v>OK</v>
      </c>
    </row>
    <row r="92" spans="1:19" ht="15.75">
      <c r="A92" s="246" t="s">
        <v>3239</v>
      </c>
      <c r="B92" s="13" t="s">
        <v>3238</v>
      </c>
      <c r="C92" s="1911">
        <f>'310311'!X4</f>
        <v>0</v>
      </c>
      <c r="D92" s="1912" t="str">
        <f>IF(C92&lt;&gt;0,"ERROR","OK")</f>
        <v>OK</v>
      </c>
      <c r="F92" s="1911">
        <f>'310311'!U4</f>
        <v>0</v>
      </c>
      <c r="G92" s="1912" t="str">
        <f>IF(F92&lt;&gt;0,"ERROR","OK")</f>
        <v>OK</v>
      </c>
      <c r="H92" s="1912"/>
      <c r="I92" s="1870">
        <f>'310311'!AD4</f>
        <v>0</v>
      </c>
      <c r="J92" s="1912" t="str">
        <f>IF(I92&lt;&gt;0,"ERROR","OK")</f>
        <v>OK</v>
      </c>
      <c r="K92" s="1912"/>
      <c r="O92" s="1911">
        <f>'310311'!AA4</f>
        <v>0</v>
      </c>
      <c r="P92" s="1912" t="str">
        <f>IF(O92&lt;&gt;0,"ERROR","OK")</f>
        <v>OK</v>
      </c>
      <c r="R92" s="1911">
        <f>'310311'!R4</f>
        <v>0</v>
      </c>
      <c r="S92" s="1912" t="str">
        <f>IF(R92&lt;&gt;0,"ERROR","OK")</f>
        <v>OK</v>
      </c>
    </row>
    <row r="94" spans="1:19" ht="15.75">
      <c r="A94" s="246" t="s">
        <v>3241</v>
      </c>
      <c r="B94" s="13" t="s">
        <v>5019</v>
      </c>
      <c r="C94" s="1911">
        <f>SUM('320323'!AI4,'320323'!AK4)</f>
        <v>0</v>
      </c>
      <c r="D94" s="1912" t="str">
        <f>IF(C94&lt;&gt;0,"ERROR","OK")</f>
        <v>OK</v>
      </c>
      <c r="E94" s="1912"/>
      <c r="F94" s="1911">
        <f>'320323'!AF4</f>
        <v>0</v>
      </c>
      <c r="G94" s="1912" t="str">
        <f>IF(F94&lt;&gt;0,"ERROR","OK")</f>
        <v>OK</v>
      </c>
      <c r="H94" s="1912"/>
      <c r="I94" s="1870">
        <f>'320323'!AQ4</f>
        <v>0</v>
      </c>
      <c r="J94" s="1912" t="str">
        <f>IF(I94&lt;&gt;0,"ERROR","OK")</f>
        <v>OK</v>
      </c>
      <c r="K94" s="1912"/>
      <c r="O94" s="1911">
        <f>'320323'!AN4</f>
        <v>0</v>
      </c>
      <c r="P94" s="1912" t="str">
        <f>IF(O94&lt;&gt;0,"ERROR","OK")</f>
        <v>OK</v>
      </c>
      <c r="Q94" s="1912"/>
      <c r="R94" s="1911">
        <f>SUM('320323'!Z4,'320323'!AA4,'320323'!AB4,'320323'!AC4)</f>
        <v>0</v>
      </c>
      <c r="S94" s="1912" t="str">
        <f>IF(R94&lt;&gt;0,"ERROR","OK")</f>
        <v>OK</v>
      </c>
    </row>
    <row r="96" spans="1:19" ht="15.75">
      <c r="A96" s="246" t="s">
        <v>4399</v>
      </c>
      <c r="B96" s="13" t="s">
        <v>3243</v>
      </c>
      <c r="C96" s="1867">
        <f>'326327'!Z4</f>
        <v>0</v>
      </c>
      <c r="D96" s="1912" t="str">
        <f>IF(C96&lt;&gt;0,"ERROR","OK")</f>
        <v>OK</v>
      </c>
      <c r="F96" s="1867">
        <f>'326327'!W4</f>
        <v>0</v>
      </c>
      <c r="G96" s="1912" t="str">
        <f>IF(F96&lt;&gt;0,"ERROR","OK")</f>
        <v>OK</v>
      </c>
      <c r="H96" s="1912"/>
      <c r="I96" s="1695">
        <f>'326327'!AF4</f>
        <v>0</v>
      </c>
      <c r="J96" s="1912" t="str">
        <f>IF(I96&lt;&gt;0,"ERROR","OK")</f>
        <v>OK</v>
      </c>
      <c r="K96" s="1912"/>
      <c r="O96" s="1867">
        <f>'326327'!AC4</f>
        <v>0</v>
      </c>
      <c r="P96" s="1912" t="str">
        <f>IF(O96&lt;&gt;0,"ERROR","OK")</f>
        <v>OK</v>
      </c>
      <c r="Q96" s="1912"/>
      <c r="R96" s="1867">
        <f>'326327'!T4</f>
        <v>0</v>
      </c>
      <c r="S96" s="1912" t="str">
        <f>IF(R96&lt;&gt;0,"ERROR","OK")</f>
        <v>OK</v>
      </c>
    </row>
    <row r="98" spans="1:19" ht="15.75">
      <c r="A98" s="246" t="s">
        <v>4398</v>
      </c>
      <c r="B98" s="13" t="s">
        <v>2054</v>
      </c>
      <c r="C98" s="1911">
        <f>'328330'!AB4</f>
        <v>0</v>
      </c>
      <c r="D98" s="1912" t="str">
        <f>IF(C98&lt;&gt;0,"ERROR","OK")</f>
        <v>OK</v>
      </c>
      <c r="F98" s="1911">
        <f>'328330'!Y4</f>
        <v>0</v>
      </c>
      <c r="G98" s="1912" t="str">
        <f>IF(F98&lt;&gt;0,"ERROR","OK")</f>
        <v>OK</v>
      </c>
      <c r="I98" s="1870">
        <f>'328330'!AH4</f>
        <v>0</v>
      </c>
      <c r="J98" s="1912" t="str">
        <f>IF(I98&lt;&gt;0,"ERROR","OK")</f>
        <v>OK</v>
      </c>
      <c r="O98" s="1911">
        <f>'328330'!AE4</f>
        <v>0</v>
      </c>
      <c r="P98" s="1912" t="str">
        <f>IF(O98&lt;&gt;0,"ERROR","OK")</f>
        <v>OK</v>
      </c>
      <c r="R98" s="1911">
        <f>'328330'!V4</f>
        <v>0</v>
      </c>
      <c r="S98" s="1912" t="str">
        <f>IF(R98&lt;&gt;0,"ERROR","OK")</f>
        <v>OK</v>
      </c>
    </row>
    <row r="100" spans="1:19" ht="15.75">
      <c r="A100" s="246">
        <v>331</v>
      </c>
      <c r="B100" s="13" t="s">
        <v>4162</v>
      </c>
      <c r="C100" s="1911">
        <f>'331'!O4</f>
        <v>0</v>
      </c>
      <c r="D100" s="1912" t="str">
        <f>IF(C100&lt;&gt;0,"ERROR","OK")</f>
        <v>OK</v>
      </c>
      <c r="F100" s="1911">
        <f>'331'!L4</f>
        <v>0</v>
      </c>
      <c r="G100" s="1912" t="str">
        <f>IF(F100&lt;&gt;0,"ERROR","OK")</f>
        <v>OK</v>
      </c>
      <c r="H100" s="1912"/>
      <c r="I100" s="1870">
        <f>'331'!U4</f>
        <v>0</v>
      </c>
      <c r="J100" s="1912" t="str">
        <f>IF(I100&lt;&gt;0,"ERROR","OK")</f>
        <v>OK</v>
      </c>
      <c r="K100" s="1912"/>
      <c r="O100" s="1911">
        <f>'331'!R4</f>
        <v>0</v>
      </c>
      <c r="P100" s="1912" t="str">
        <f>IF(O100&lt;&gt;0,"ERROR","OK")</f>
        <v>OK</v>
      </c>
      <c r="R100" s="1911">
        <f>'331'!I4</f>
        <v>0</v>
      </c>
      <c r="S100" s="1912" t="str">
        <f>IF(R100&lt;&gt;0,"ERROR","OK")</f>
        <v>OK</v>
      </c>
    </row>
    <row r="101" spans="1:19" hidden="1" outlineLevel="1"/>
    <row r="102" spans="1:19" hidden="1" outlineLevel="1">
      <c r="A102" s="1914">
        <v>332</v>
      </c>
      <c r="B102" s="1916" t="s">
        <v>2056</v>
      </c>
    </row>
    <row r="103" spans="1:19" collapsed="1"/>
    <row r="104" spans="1:19" ht="15.75">
      <c r="A104" s="246">
        <v>335</v>
      </c>
      <c r="B104" s="13" t="s">
        <v>2057</v>
      </c>
      <c r="C104" s="1911">
        <f>'335'!O4</f>
        <v>0</v>
      </c>
      <c r="D104" s="1912" t="str">
        <f>IF(C104&lt;&gt;0,"ERROR","OK")</f>
        <v>OK</v>
      </c>
      <c r="E104" s="1912"/>
      <c r="F104" s="1911">
        <f>'335'!L4</f>
        <v>0</v>
      </c>
      <c r="G104" s="1912" t="str">
        <f>IF(F104&lt;&gt;0,"ERROR","OK")</f>
        <v>OK</v>
      </c>
      <c r="H104" s="1912"/>
      <c r="I104" s="1870">
        <f>'335'!U4</f>
        <v>0</v>
      </c>
      <c r="J104" s="1912" t="str">
        <f>IF(I104&lt;&gt;0,"ERROR","OK")</f>
        <v>OK</v>
      </c>
      <c r="K104" s="1912"/>
      <c r="L104" s="1911">
        <f>'335'!R4</f>
        <v>0</v>
      </c>
      <c r="M104" s="1912" t="str">
        <f>IF(L104&lt;&gt;0,"ERROR","OK")</f>
        <v>OK</v>
      </c>
      <c r="R104" s="1911">
        <f>'335'!I4</f>
        <v>0</v>
      </c>
      <c r="S104" s="1912" t="str">
        <f>IF(R104&lt;&gt;0,"ERROR","OK")</f>
        <v>OK</v>
      </c>
    </row>
    <row r="106" spans="1:19" ht="15.75">
      <c r="A106" s="246">
        <v>336</v>
      </c>
      <c r="B106" s="13" t="s">
        <v>2058</v>
      </c>
      <c r="C106" s="1911">
        <f>'336'!X4</f>
        <v>0</v>
      </c>
      <c r="D106" s="1912" t="str">
        <f>IF(C106&lt;&gt;0,"ERROR","OK")</f>
        <v>OK</v>
      </c>
      <c r="F106" s="1911">
        <f>SUM('336'!N4,'336'!O4,'336'!Q4,'336'!S4,'336'!U4)</f>
        <v>0</v>
      </c>
      <c r="G106" s="1912" t="str">
        <f>IF(F106&lt;&gt;0,"ERROR","OK")</f>
        <v>OK</v>
      </c>
      <c r="H106" s="1912"/>
      <c r="I106" s="1870">
        <f>'336'!AD4</f>
        <v>0</v>
      </c>
      <c r="J106" s="1912" t="str">
        <f>IF(I106&lt;&gt;0,"ERROR","OK")</f>
        <v>OK</v>
      </c>
      <c r="K106" s="1912"/>
      <c r="O106" s="1911">
        <f>'336'!AA4</f>
        <v>0</v>
      </c>
      <c r="P106" s="1912" t="str">
        <f>IF(O106&lt;&gt;0,"ERROR","OK")</f>
        <v>OK</v>
      </c>
      <c r="R106" s="1911">
        <f>'336'!K4</f>
        <v>0</v>
      </c>
      <c r="S106" s="1912" t="str">
        <f>IF(R106&lt;&gt;0,"ERROR","OK")</f>
        <v>OK</v>
      </c>
    </row>
    <row r="107" spans="1:19" ht="15.75">
      <c r="A107" s="246"/>
      <c r="B107" s="13"/>
      <c r="C107" s="1911"/>
      <c r="D107" s="1912"/>
      <c r="F107" s="1911"/>
      <c r="G107" s="1912"/>
      <c r="H107" s="1912"/>
      <c r="I107" s="1870"/>
      <c r="J107" s="1912"/>
      <c r="K107" s="1912"/>
      <c r="O107" s="1911"/>
      <c r="P107" s="1912"/>
      <c r="R107" s="1911"/>
      <c r="S107" s="1912"/>
    </row>
    <row r="108" spans="1:19" ht="15.75">
      <c r="A108" s="246">
        <v>337</v>
      </c>
      <c r="B108" s="13" t="s">
        <v>5022</v>
      </c>
      <c r="C108" s="1911">
        <f>'337'!Q4</f>
        <v>0</v>
      </c>
      <c r="D108" s="1912" t="str">
        <f>IF(C108&lt;&gt;0,"ERROR","OK")</f>
        <v>OK</v>
      </c>
      <c r="F108" s="1911">
        <f>'337'!N4</f>
        <v>0</v>
      </c>
      <c r="G108" s="1912" t="str">
        <f>IF(F108&lt;&gt;0,"ERROR","OK")</f>
        <v>OK</v>
      </c>
      <c r="H108" s="1912"/>
      <c r="I108" s="1870">
        <f>'337'!W4</f>
        <v>0</v>
      </c>
      <c r="J108" s="1912" t="str">
        <f>IF(I108&lt;&gt;0,"ERROR","OK")</f>
        <v>OK</v>
      </c>
      <c r="K108" s="1912"/>
      <c r="O108" s="1911">
        <f>'337'!T4</f>
        <v>0</v>
      </c>
      <c r="P108" s="1912" t="str">
        <f>IF(O108&lt;&gt;0,"ERROR","OK")</f>
        <v>OK</v>
      </c>
      <c r="R108" s="1911">
        <f>'337'!K4</f>
        <v>0</v>
      </c>
      <c r="S108" s="1912" t="str">
        <f>IF(R108&lt;&gt;0,"ERROR","OK")</f>
        <v>OK</v>
      </c>
    </row>
    <row r="109" spans="1:19">
      <c r="A109" s="246"/>
      <c r="B109" s="13"/>
    </row>
    <row r="110" spans="1:19" ht="15.75">
      <c r="A110" s="246">
        <v>340</v>
      </c>
      <c r="B110" s="13" t="s">
        <v>5008</v>
      </c>
      <c r="C110" s="1911">
        <f>'340'!N4</f>
        <v>0</v>
      </c>
      <c r="D110" s="1912" t="str">
        <f>IF(C110&lt;&gt;0,"ERROR","OK")</f>
        <v>OK</v>
      </c>
      <c r="F110" s="1911">
        <f>'340'!K4</f>
        <v>0</v>
      </c>
      <c r="G110" s="1912" t="str">
        <f>IF(F110&lt;&gt;0,"ERROR","OK")</f>
        <v>OK</v>
      </c>
      <c r="H110" s="1912"/>
      <c r="K110" s="1912"/>
      <c r="O110" s="1911">
        <f>'340'!Q4</f>
        <v>0</v>
      </c>
      <c r="P110" s="1912" t="str">
        <f>IF(O110&lt;&gt;0,"ERROR","OK")</f>
        <v>OK</v>
      </c>
      <c r="R110" s="1911">
        <f>'340'!H4</f>
        <v>0</v>
      </c>
      <c r="S110" s="1912" t="str">
        <f>IF(R110&lt;&gt;0,"ERROR","OK")</f>
        <v>OK</v>
      </c>
    </row>
    <row r="111" spans="1:19">
      <c r="A111" s="13"/>
      <c r="B111" s="13"/>
    </row>
    <row r="112" spans="1:19" ht="15.75">
      <c r="A112" s="246" t="s">
        <v>2064</v>
      </c>
      <c r="B112" s="13" t="s">
        <v>2063</v>
      </c>
      <c r="C112" s="1911">
        <f>'350351'!W4</f>
        <v>0</v>
      </c>
      <c r="D112" s="1912" t="str">
        <f>IF(C112&lt;&gt;0,"ERROR","OK")</f>
        <v>OK</v>
      </c>
      <c r="E112" s="1912"/>
      <c r="F112" s="1911">
        <f>'350351'!T4</f>
        <v>0</v>
      </c>
      <c r="G112" s="1912" t="str">
        <f>IF(F112&lt;&gt;0,"ERROR","OK")</f>
        <v>OK</v>
      </c>
      <c r="I112" s="1870">
        <f>SUM('350351'!AC4,'350351'!AE4,'350351'!AG4,'350351'!AI4,'350351'!AK4,'350351'!AM4,'350351'!AO4,'350351'!AQ4)</f>
        <v>0</v>
      </c>
      <c r="J112" s="1912" t="str">
        <f>IF(I112&lt;&gt;0,"ERROR","OK")</f>
        <v>OK</v>
      </c>
      <c r="L112" s="1911">
        <f>'350351'!Z4</f>
        <v>0</v>
      </c>
      <c r="M112" s="1912" t="str">
        <f>IF(L112&lt;&gt;0,"ERROR","OK")</f>
        <v>OK</v>
      </c>
      <c r="R112" s="1911">
        <f>'350351'!Q4</f>
        <v>0</v>
      </c>
      <c r="S112" s="1912" t="str">
        <f>IF(R112&lt;&gt;0,"ERROR","OK")</f>
        <v>OK</v>
      </c>
    </row>
    <row r="113" spans="1:19" ht="15.75">
      <c r="A113" s="13"/>
      <c r="G113" s="1912"/>
      <c r="H113" s="1912"/>
      <c r="K113" s="1912"/>
    </row>
    <row r="114" spans="1:19" ht="15.75">
      <c r="A114" s="246" t="s">
        <v>2066</v>
      </c>
      <c r="B114" s="13" t="s">
        <v>2065</v>
      </c>
      <c r="C114" s="1911">
        <f>'352353'!U4</f>
        <v>0</v>
      </c>
      <c r="D114" s="1912" t="str">
        <f>IF(C114&lt;&gt;0,"ERROR","OK")</f>
        <v>OK</v>
      </c>
      <c r="F114" s="1911">
        <f>'352353'!R4</f>
        <v>0</v>
      </c>
      <c r="G114" s="1912" t="str">
        <f>IF(F114&lt;&gt;0,"ERROR","OK")</f>
        <v>OK</v>
      </c>
      <c r="H114" s="1912"/>
      <c r="K114" s="1912"/>
      <c r="O114" s="1911">
        <f>'352353'!X4</f>
        <v>0</v>
      </c>
      <c r="P114" s="1912" t="str">
        <f>IF(O114&lt;&gt;0,"ERROR","OK")</f>
        <v>OK</v>
      </c>
      <c r="R114" s="1911">
        <f>'352353'!O4</f>
        <v>0</v>
      </c>
      <c r="S114" s="1912" t="str">
        <f>IF(R114&lt;&gt;0,"ERROR","OK")</f>
        <v>OK</v>
      </c>
    </row>
    <row r="116" spans="1:19" ht="15.75">
      <c r="A116" s="246" t="s">
        <v>4397</v>
      </c>
      <c r="B116" s="13" t="s">
        <v>2067</v>
      </c>
      <c r="C116" s="1911">
        <f>'354355'!O4</f>
        <v>0</v>
      </c>
      <c r="D116" s="1912" t="str">
        <f>IF(C116&lt;&gt;0,"ERROR","OK")</f>
        <v>OK</v>
      </c>
      <c r="F116" s="1911">
        <f>'354355'!L4</f>
        <v>0</v>
      </c>
      <c r="G116" s="1912" t="str">
        <f>IF(F116&lt;&gt;0,"ERROR","OK")</f>
        <v>OK</v>
      </c>
      <c r="I116" s="1870">
        <f>'354355'!U4</f>
        <v>0</v>
      </c>
      <c r="J116" s="1912" t="str">
        <f>IF(I116&lt;&gt;0,"ERROR","OK")</f>
        <v>OK</v>
      </c>
      <c r="O116" s="1911">
        <f>'354355'!R4</f>
        <v>0</v>
      </c>
      <c r="P116" s="1912" t="str">
        <f>IF(O116&lt;&gt;0,"ERROR","OK")</f>
        <v>OK</v>
      </c>
      <c r="R116" s="1911">
        <f>'354355'!I4</f>
        <v>0</v>
      </c>
      <c r="S116" s="1912" t="str">
        <f>IF(R116&lt;&gt;0,"ERROR","OK")</f>
        <v>OK</v>
      </c>
    </row>
    <row r="118" spans="1:19" ht="15.75">
      <c r="A118" s="246">
        <v>356</v>
      </c>
      <c r="B118" s="17" t="s">
        <v>2068</v>
      </c>
      <c r="C118" s="1911">
        <f>'356'!W4</f>
        <v>0</v>
      </c>
      <c r="D118" s="1912" t="str">
        <f>IF(C118&lt;&gt;0,"ERROR","OK")</f>
        <v>OK</v>
      </c>
      <c r="F118" s="1911">
        <f>'356'!T4</f>
        <v>0</v>
      </c>
      <c r="G118" s="1912" t="str">
        <f>IF(F118&lt;&gt;0,"ERROR","OK")</f>
        <v>OK</v>
      </c>
      <c r="H118" s="1912"/>
      <c r="K118" s="1912"/>
      <c r="O118" s="1911">
        <f>'356'!Z4</f>
        <v>0</v>
      </c>
      <c r="P118" s="1912" t="str">
        <f>IF(O118&lt;&gt;0,"ERROR","OK")</f>
        <v>OK</v>
      </c>
      <c r="R118" s="1911">
        <f>SUM('356'!L4,'356'!M4,'356'!N4,'356'!O4,'356'!P4,'356'!Q4)</f>
        <v>0</v>
      </c>
      <c r="S118" s="1912" t="str">
        <f>IF(R118&lt;&gt;0,"ERROR","OK")</f>
        <v>OK</v>
      </c>
    </row>
    <row r="119" spans="1:19">
      <c r="A119" s="13" t="s">
        <v>2835</v>
      </c>
    </row>
    <row r="120" spans="1:19" ht="15.75">
      <c r="A120" s="246">
        <v>397</v>
      </c>
      <c r="B120" s="13" t="s">
        <v>4163</v>
      </c>
      <c r="C120" s="1911">
        <f>'397'!O4</f>
        <v>0</v>
      </c>
      <c r="D120" s="1912" t="str">
        <f>IF(C120&lt;&gt;0,"ERROR","OK")</f>
        <v>OK</v>
      </c>
      <c r="F120" s="1911">
        <f>'397'!L4</f>
        <v>0</v>
      </c>
      <c r="G120" s="1912" t="str">
        <f>IF(F120&lt;&gt;0,"ERROR","OK")</f>
        <v>OK</v>
      </c>
      <c r="I120" s="1870">
        <f>SUM('397'!U4,'397'!X4,'397'!AA4)</f>
        <v>0</v>
      </c>
      <c r="J120" s="1912" t="str">
        <f>IF(I120&lt;&gt;0,"ERROR","OK")</f>
        <v>OK</v>
      </c>
      <c r="O120" s="1911">
        <f>'397'!R4</f>
        <v>0</v>
      </c>
      <c r="P120" s="1912" t="str">
        <f>IF(O120&lt;&gt;0,"ERROR","OK")</f>
        <v>OK</v>
      </c>
      <c r="R120" s="1911">
        <f>'397'!I4</f>
        <v>0</v>
      </c>
      <c r="S120" s="1912" t="str">
        <f>IF(R120&lt;&gt;0,"ERROR","OK")</f>
        <v>OK</v>
      </c>
    </row>
    <row r="122" spans="1:19" ht="15.75">
      <c r="A122" s="246">
        <v>398</v>
      </c>
      <c r="B122" s="13" t="s">
        <v>4165</v>
      </c>
      <c r="C122" s="1911">
        <f>'398'!R4</f>
        <v>0</v>
      </c>
      <c r="D122" s="1912" t="str">
        <f>IF(C122&lt;&gt;0,"ERROR","OK")</f>
        <v>OK</v>
      </c>
      <c r="F122" s="1911">
        <f>'398'!O4</f>
        <v>0</v>
      </c>
      <c r="G122" s="1912" t="str">
        <f>IF(F122&lt;&gt;0,"ERROR","OK")</f>
        <v>OK</v>
      </c>
      <c r="I122" s="1870">
        <f>'398'!X4</f>
        <v>0</v>
      </c>
      <c r="J122" s="1912" t="str">
        <f>IF(I122&lt;&gt;0,"ERROR","OK")</f>
        <v>OK</v>
      </c>
      <c r="O122" s="1911">
        <f>'398'!U4</f>
        <v>0</v>
      </c>
      <c r="P122" s="1912" t="str">
        <f>IF(O122&lt;&gt;0,"ERROR","OK")</f>
        <v>OK</v>
      </c>
      <c r="R122" s="1911">
        <f>'398'!L4</f>
        <v>0</v>
      </c>
      <c r="S122" s="1912" t="str">
        <f>IF(R122&lt;&gt;0,"ERROR","OK")</f>
        <v>OK</v>
      </c>
    </row>
    <row r="124" spans="1:19" ht="15.75">
      <c r="A124" s="246">
        <v>400</v>
      </c>
      <c r="B124" s="13" t="s">
        <v>4001</v>
      </c>
      <c r="C124" s="1911">
        <f>'400'!U4</f>
        <v>0</v>
      </c>
      <c r="D124" s="1912" t="str">
        <f>IF(C124&lt;&gt;0,"ERROR","OK")</f>
        <v>OK</v>
      </c>
      <c r="F124" s="1911">
        <f>'400'!R4</f>
        <v>0</v>
      </c>
      <c r="G124" s="1912" t="str">
        <f>IF(F124&lt;&gt;0,"ERROR","OK")</f>
        <v>OK</v>
      </c>
      <c r="I124" s="1870">
        <f>SUM('400'!AA4,'400'!AC4,'400'!AE4,'400'!AG4)</f>
        <v>0</v>
      </c>
      <c r="J124" s="1912" t="str">
        <f>IF(I124&lt;&gt;0,"ERROR","OK")</f>
        <v>OK</v>
      </c>
      <c r="O124" s="1911">
        <f>'400'!X4</f>
        <v>0</v>
      </c>
      <c r="P124" s="1912" t="str">
        <f>IF(O124&lt;&gt;0,"ERROR","OK")</f>
        <v>OK</v>
      </c>
      <c r="R124" s="1911">
        <f>'400'!O4</f>
        <v>0</v>
      </c>
      <c r="S124" s="1912" t="str">
        <f>IF(R124&lt;&gt;0,"ERROR","OK")</f>
        <v>OK</v>
      </c>
    </row>
    <row r="126" spans="1:19">
      <c r="A126" s="246" t="s">
        <v>4164</v>
      </c>
      <c r="B126" s="13" t="s">
        <v>4033</v>
      </c>
    </row>
    <row r="128" spans="1:19" ht="15.75">
      <c r="A128" s="246">
        <v>401</v>
      </c>
      <c r="B128" s="13" t="s">
        <v>5021</v>
      </c>
      <c r="C128" s="1911">
        <f>SUM('401'!O4,'401'!Q4)</f>
        <v>0</v>
      </c>
      <c r="D128" s="1912" t="str">
        <f>IF(C128&lt;&gt;0,"ERROR","OK")</f>
        <v>OK</v>
      </c>
      <c r="F128" s="1911"/>
      <c r="G128" s="1912"/>
      <c r="H128" s="1912"/>
      <c r="I128" s="1870">
        <f>'401'!W4</f>
        <v>0</v>
      </c>
      <c r="J128" s="1912" t="str">
        <f>IF(I128&lt;&gt;0,"ERROR","OK")</f>
        <v>OK</v>
      </c>
      <c r="K128" s="1912"/>
      <c r="O128" s="1911">
        <f>'401'!T4</f>
        <v>0</v>
      </c>
      <c r="P128" s="1912" t="str">
        <f>IF(O128&lt;&gt;0,"ERROR","OK")</f>
        <v>OK</v>
      </c>
      <c r="R128" s="1911">
        <f>'401'!L4</f>
        <v>0</v>
      </c>
      <c r="S128" s="1912" t="str">
        <f>IF(R128&lt;&gt;0,"ERROR","OK")</f>
        <v>OK</v>
      </c>
    </row>
    <row r="129" spans="1:19" hidden="1" outlineLevel="1"/>
    <row r="130" spans="1:19" hidden="1" outlineLevel="1">
      <c r="A130" s="1914" t="s">
        <v>4396</v>
      </c>
      <c r="B130" s="1916" t="s">
        <v>2072</v>
      </c>
    </row>
    <row r="131" spans="1:19" hidden="1" outlineLevel="1"/>
    <row r="132" spans="1:19" hidden="1" outlineLevel="1">
      <c r="A132" s="1914" t="s">
        <v>4395</v>
      </c>
      <c r="B132" s="1916" t="s">
        <v>2073</v>
      </c>
    </row>
    <row r="133" spans="1:19" hidden="1" outlineLevel="1"/>
    <row r="134" spans="1:19" hidden="1" outlineLevel="1">
      <c r="A134" s="1914" t="s">
        <v>4394</v>
      </c>
      <c r="B134" s="1916" t="s">
        <v>2074</v>
      </c>
    </row>
    <row r="135" spans="1:19" hidden="1" outlineLevel="1"/>
    <row r="136" spans="1:19" hidden="1" outlineLevel="1">
      <c r="A136" s="1914" t="s">
        <v>4393</v>
      </c>
      <c r="B136" s="1916" t="s">
        <v>2075</v>
      </c>
    </row>
    <row r="137" spans="1:19" hidden="1" outlineLevel="1"/>
    <row r="138" spans="1:19" hidden="1" outlineLevel="1">
      <c r="A138" s="1914" t="s">
        <v>4067</v>
      </c>
      <c r="B138" s="1916" t="s">
        <v>4066</v>
      </c>
    </row>
    <row r="139" spans="1:19" hidden="1" outlineLevel="1"/>
    <row r="140" spans="1:19" hidden="1" outlineLevel="1">
      <c r="A140" s="1914" t="s">
        <v>4069</v>
      </c>
      <c r="B140" s="1916" t="s">
        <v>4068</v>
      </c>
    </row>
    <row r="141" spans="1:19" collapsed="1">
      <c r="A141" s="1146"/>
    </row>
    <row r="142" spans="1:19" ht="15.75">
      <c r="A142" s="1147" t="s">
        <v>2079</v>
      </c>
      <c r="B142" s="13" t="s">
        <v>2078</v>
      </c>
      <c r="C142" s="1911">
        <f>'422423'!AC4</f>
        <v>0</v>
      </c>
      <c r="D142" s="1912" t="str">
        <f>IF(C142&lt;&gt;0,"ERROR","OK")</f>
        <v>OK</v>
      </c>
      <c r="F142" s="1911">
        <f>'422423'!Z4</f>
        <v>0</v>
      </c>
      <c r="G142" s="1912" t="str">
        <f>IF(F142&lt;&gt;0,"ERROR","OK")</f>
        <v>OK</v>
      </c>
      <c r="I142" s="1870">
        <f>SUM('422423'!AI4,'422423'!AK4,'422423'!AM4,'422423'!AO4)</f>
        <v>0</v>
      </c>
      <c r="J142" s="1912" t="str">
        <f>IF(I142&lt;&gt;0,"ERROR","OK")</f>
        <v>OK</v>
      </c>
      <c r="O142" s="1911">
        <f>'422423'!AF4</f>
        <v>0</v>
      </c>
      <c r="P142" s="1912" t="str">
        <f>IF(O142&lt;&gt;0,"ERROR","OK")</f>
        <v>OK</v>
      </c>
      <c r="R142" s="1911">
        <f>'422423'!W4</f>
        <v>0</v>
      </c>
      <c r="S142" s="1912" t="str">
        <f>IF(R142&lt;&gt;0,"ERROR","OK")</f>
        <v>OK</v>
      </c>
    </row>
    <row r="143" spans="1:19" hidden="1" outlineLevel="1"/>
    <row r="144" spans="1:19" hidden="1" outlineLevel="1">
      <c r="A144" s="1147" t="s">
        <v>4392</v>
      </c>
      <c r="B144" s="13" t="s">
        <v>2080</v>
      </c>
    </row>
    <row r="145" spans="1:19" collapsed="1"/>
    <row r="146" spans="1:19">
      <c r="A146" s="1147" t="s">
        <v>2082</v>
      </c>
      <c r="B146" s="13" t="s">
        <v>2081</v>
      </c>
    </row>
    <row r="148" spans="1:19" ht="15.75">
      <c r="A148" s="1147">
        <v>429</v>
      </c>
      <c r="B148" s="13" t="s">
        <v>2083</v>
      </c>
      <c r="C148" s="1911">
        <f>'429'!Q4</f>
        <v>0</v>
      </c>
      <c r="D148" s="1912" t="str">
        <f>IF(C148&lt;&gt;0,"ERROR","OK")</f>
        <v>OK</v>
      </c>
      <c r="F148" s="1911">
        <f>'429'!N4</f>
        <v>0</v>
      </c>
      <c r="G148" s="1912" t="str">
        <f>IF(F148&lt;&gt;0,"ERROR","OK")</f>
        <v>OK</v>
      </c>
      <c r="O148" s="1911">
        <f>'429'!T4</f>
        <v>0</v>
      </c>
      <c r="P148" s="1912" t="str">
        <f>IF(O148&lt;&gt;0,"ERROR","OK")</f>
        <v>OK</v>
      </c>
      <c r="R148" s="1911">
        <f>SUM('429'!I4,'429'!J4,'429'!K4)</f>
        <v>0</v>
      </c>
      <c r="S148" s="1912" t="str">
        <f>IF(R148&lt;&gt;0,"ERROR","OK")</f>
        <v>OK</v>
      </c>
    </row>
    <row r="150" spans="1:19" ht="15.75">
      <c r="A150" s="1147">
        <v>430</v>
      </c>
      <c r="B150" s="13" t="s">
        <v>4188</v>
      </c>
      <c r="C150" s="1911">
        <f>'430'!N4</f>
        <v>0</v>
      </c>
      <c r="D150" s="1912" t="str">
        <f>IF(C150&lt;&gt;0,"ERROR","OK")</f>
        <v>OK</v>
      </c>
      <c r="F150" s="1911">
        <f>'430'!K4</f>
        <v>0</v>
      </c>
      <c r="G150" s="1912" t="str">
        <f>IF(F150&lt;&gt;0,"ERROR","OK")</f>
        <v>OK</v>
      </c>
      <c r="I150" s="1870">
        <f>'430'!T4</f>
        <v>0</v>
      </c>
      <c r="J150" s="1912" t="str">
        <f>IF(I150&lt;&gt;0,"ERROR","OK")</f>
        <v>OK</v>
      </c>
      <c r="O150" s="1911">
        <f>'430'!Q4</f>
        <v>0</v>
      </c>
      <c r="P150" s="1912" t="str">
        <f>IF(O150&lt;&gt;0,"ERROR","OK")</f>
        <v>OK</v>
      </c>
      <c r="R150" s="1911">
        <f>'430'!H4</f>
        <v>0</v>
      </c>
      <c r="S150" s="1912" t="str">
        <f>IF(R150&lt;&gt;0,"ERROR","OK")</f>
        <v>OK</v>
      </c>
    </row>
    <row r="151" spans="1:19" hidden="1" outlineLevel="1"/>
    <row r="152" spans="1:19" hidden="1" outlineLevel="1">
      <c r="A152" s="1147">
        <v>450</v>
      </c>
      <c r="B152" s="13" t="s">
        <v>1302</v>
      </c>
    </row>
    <row r="153" spans="1:19" collapsed="1"/>
  </sheetData>
  <conditionalFormatting sqref="B16 B18:B20 B22 B24:B25">
    <cfRule type="duplicateValues" dxfId="0" priority="5"/>
  </conditionalFormatting>
  <pageMargins left="0.7" right="0.7" top="0.75" bottom="0.75" header="0.3" footer="0.3"/>
  <pageSetup orientation="portrait" r:id="rId1"/>
  <customProperties>
    <customPr name="_pios_id" r:id="rId2"/>
  </customPropertie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ransitionEvaluation="1">
    <tabColor rgb="FF92D050"/>
  </sheetPr>
  <dimension ref="A1:S200"/>
  <sheetViews>
    <sheetView view="pageBreakPreview" topLeftCell="B1" zoomScale="60" zoomScaleNormal="60" workbookViewId="0">
      <selection activeCell="B40" sqref="B40"/>
    </sheetView>
  </sheetViews>
  <sheetFormatPr defaultColWidth="9.6640625" defaultRowHeight="15"/>
  <cols>
    <col min="1" max="1" width="4.6640625" customWidth="1"/>
    <col min="2" max="3" width="14.6640625" customWidth="1"/>
    <col min="4" max="6" width="13.6640625" customWidth="1"/>
    <col min="7" max="7" width="14.6640625" customWidth="1"/>
    <col min="8" max="8" width="17" customWidth="1"/>
    <col min="9" max="9" width="2.6640625" customWidth="1"/>
    <col min="11" max="11" width="12.6640625" customWidth="1"/>
    <col min="12" max="12" width="14.6640625" customWidth="1"/>
    <col min="13" max="13" width="15.44140625" customWidth="1"/>
    <col min="14" max="17" width="12.6640625" customWidth="1"/>
    <col min="18" max="18" width="11.6640625" customWidth="1"/>
    <col min="19" max="19" width="4.6640625" customWidth="1"/>
  </cols>
  <sheetData>
    <row r="1" spans="1:19">
      <c r="A1" s="710" t="s">
        <v>1757</v>
      </c>
      <c r="B1" s="711"/>
      <c r="C1" s="711"/>
      <c r="D1" s="798"/>
      <c r="E1" s="795" t="s">
        <v>1307</v>
      </c>
      <c r="F1" s="711"/>
      <c r="G1" s="797" t="s">
        <v>1759</v>
      </c>
      <c r="H1" s="782" t="s">
        <v>1760</v>
      </c>
      <c r="J1" s="710" t="s">
        <v>1757</v>
      </c>
      <c r="K1" s="711"/>
      <c r="L1" s="711"/>
      <c r="M1" s="798"/>
      <c r="N1" s="795" t="s">
        <v>1307</v>
      </c>
      <c r="O1" s="711"/>
      <c r="P1" s="797" t="s">
        <v>1759</v>
      </c>
      <c r="Q1" s="796"/>
      <c r="R1" s="799" t="s">
        <v>1760</v>
      </c>
      <c r="S1" s="782"/>
    </row>
    <row r="2" spans="1:19">
      <c r="A2" s="71" t="str">
        <f>'Data Sheet'!$C$25</f>
        <v xml:space="preserve">Niagara Mohawk Power Corporation </v>
      </c>
      <c r="E2" s="71" t="s">
        <v>5794</v>
      </c>
      <c r="G2" s="810" t="s">
        <v>1761</v>
      </c>
      <c r="H2" s="759"/>
      <c r="J2" s="71" t="str">
        <f>'Data Sheet'!$C$25</f>
        <v xml:space="preserve">Niagara Mohawk Power Corporation </v>
      </c>
      <c r="N2" s="71" t="s">
        <v>5794</v>
      </c>
      <c r="P2" s="810" t="s">
        <v>1761</v>
      </c>
      <c r="Q2" s="800"/>
      <c r="R2" s="758"/>
      <c r="S2" s="759"/>
    </row>
    <row r="3" spans="1:19" ht="15" customHeight="1" thickBot="1">
      <c r="A3" s="772"/>
      <c r="B3" s="752"/>
      <c r="C3" s="752"/>
      <c r="D3" s="752"/>
      <c r="E3" s="772" t="s">
        <v>1101</v>
      </c>
      <c r="F3" s="752"/>
      <c r="G3" s="876" t="str">
        <f>'Data Sheet'!$C$40</f>
        <v>April 30, 2025</v>
      </c>
      <c r="H3" s="877" t="str">
        <f>'Data Sheet'!$C$38</f>
        <v>December 31, 2024</v>
      </c>
      <c r="J3" s="772"/>
      <c r="K3" s="752"/>
      <c r="L3" s="752"/>
      <c r="M3" s="752"/>
      <c r="N3" s="772" t="s">
        <v>1101</v>
      </c>
      <c r="O3" s="752"/>
      <c r="P3" s="876" t="str">
        <f>'Data Sheet'!$C$40</f>
        <v>April 30, 2025</v>
      </c>
      <c r="Q3" s="756"/>
      <c r="R3" s="738" t="str">
        <f>'Data Sheet'!$C$38</f>
        <v>December 31, 2024</v>
      </c>
      <c r="S3" s="814"/>
    </row>
    <row r="4" spans="1:19" ht="19.5" customHeight="1" thickBot="1">
      <c r="A4" s="457" t="s">
        <v>2601</v>
      </c>
      <c r="B4" s="458"/>
      <c r="C4" s="458"/>
      <c r="D4" s="803"/>
      <c r="E4" s="803"/>
      <c r="F4" s="803"/>
      <c r="G4" s="805"/>
      <c r="H4" s="814"/>
      <c r="J4" s="457" t="s">
        <v>2602</v>
      </c>
      <c r="K4" s="458"/>
      <c r="L4" s="458"/>
      <c r="M4" s="803"/>
      <c r="N4" s="803"/>
      <c r="O4" s="803"/>
      <c r="P4" s="805"/>
      <c r="Q4" s="805"/>
      <c r="R4" s="805"/>
      <c r="S4" s="814"/>
    </row>
    <row r="5" spans="1:19" ht="15.75">
      <c r="A5" s="68"/>
      <c r="B5" s="70"/>
      <c r="C5" s="70"/>
      <c r="D5" s="16"/>
      <c r="E5" s="16"/>
      <c r="F5" s="16"/>
      <c r="G5" s="318"/>
      <c r="H5" s="72"/>
      <c r="J5" s="68"/>
      <c r="K5" s="70"/>
      <c r="L5" s="70"/>
      <c r="M5" s="16"/>
      <c r="N5" s="16"/>
      <c r="O5" s="16"/>
      <c r="P5" s="318"/>
      <c r="Q5" s="318"/>
      <c r="R5" s="318"/>
      <c r="S5" s="72"/>
    </row>
    <row r="6" spans="1:19">
      <c r="A6" s="71" t="s">
        <v>2603</v>
      </c>
      <c r="B6" s="13"/>
      <c r="C6" s="13"/>
      <c r="D6" s="13"/>
      <c r="E6" s="13" t="s">
        <v>2604</v>
      </c>
      <c r="F6" s="13"/>
      <c r="G6" s="13"/>
      <c r="H6" s="72"/>
      <c r="J6" s="71" t="s">
        <v>2605</v>
      </c>
      <c r="K6" s="13"/>
      <c r="L6" s="13"/>
      <c r="M6" s="13"/>
      <c r="N6" s="13" t="s">
        <v>2606</v>
      </c>
      <c r="O6" s="13"/>
      <c r="P6" s="13"/>
      <c r="Q6" s="13"/>
      <c r="R6" s="13"/>
      <c r="S6" s="72"/>
    </row>
    <row r="7" spans="1:19">
      <c r="A7" s="71" t="s">
        <v>2607</v>
      </c>
      <c r="B7" s="13"/>
      <c r="C7" s="13"/>
      <c r="D7" s="13"/>
      <c r="E7" s="13" t="s">
        <v>2608</v>
      </c>
      <c r="F7" s="13"/>
      <c r="G7" s="13"/>
      <c r="H7" s="72"/>
      <c r="J7" s="71" t="s">
        <v>2609</v>
      </c>
      <c r="K7" s="13"/>
      <c r="L7" s="13"/>
      <c r="M7" s="13"/>
      <c r="N7" s="13" t="s">
        <v>2610</v>
      </c>
      <c r="O7" s="13"/>
      <c r="P7" s="13"/>
      <c r="Q7" s="13"/>
      <c r="R7" s="13"/>
      <c r="S7" s="72"/>
    </row>
    <row r="8" spans="1:19">
      <c r="A8" s="71" t="s">
        <v>2611</v>
      </c>
      <c r="B8" s="13"/>
      <c r="C8" s="13"/>
      <c r="D8" s="13"/>
      <c r="E8" s="13" t="s">
        <v>197</v>
      </c>
      <c r="F8" s="13"/>
      <c r="G8" s="13"/>
      <c r="H8" s="72"/>
      <c r="J8" s="71" t="s">
        <v>198</v>
      </c>
      <c r="K8" s="13"/>
      <c r="L8" s="13"/>
      <c r="M8" s="13"/>
      <c r="N8" s="13" t="s">
        <v>199</v>
      </c>
      <c r="O8" s="13"/>
      <c r="P8" s="13"/>
      <c r="Q8" s="13"/>
      <c r="R8" s="13"/>
      <c r="S8" s="72"/>
    </row>
    <row r="9" spans="1:19">
      <c r="A9" s="71" t="s">
        <v>200</v>
      </c>
      <c r="B9" s="13"/>
      <c r="C9" s="13"/>
      <c r="D9" s="13"/>
      <c r="E9" s="13" t="s">
        <v>3294</v>
      </c>
      <c r="F9" s="13"/>
      <c r="G9" s="13"/>
      <c r="H9" s="72"/>
      <c r="J9" s="71" t="s">
        <v>3295</v>
      </c>
      <c r="K9" s="13"/>
      <c r="L9" s="13"/>
      <c r="M9" s="13"/>
      <c r="N9" s="13" t="s">
        <v>3296</v>
      </c>
      <c r="O9" s="13"/>
      <c r="P9" s="13"/>
      <c r="Q9" s="13"/>
      <c r="R9" s="13"/>
      <c r="S9" s="72"/>
    </row>
    <row r="10" spans="1:19" ht="15.75" thickBot="1">
      <c r="A10" s="95"/>
      <c r="B10" s="96"/>
      <c r="C10" s="96"/>
      <c r="D10" s="96"/>
      <c r="E10" s="96"/>
      <c r="F10" s="96"/>
      <c r="G10" s="96"/>
      <c r="H10" s="97"/>
      <c r="J10" s="95"/>
      <c r="K10" s="96"/>
      <c r="L10" s="96"/>
      <c r="M10" s="96"/>
      <c r="N10" s="96"/>
      <c r="O10" s="96"/>
      <c r="P10" s="96"/>
      <c r="Q10" s="96"/>
      <c r="R10" s="96"/>
      <c r="S10" s="97"/>
    </row>
    <row r="11" spans="1:19">
      <c r="A11" s="797"/>
      <c r="C11" s="656"/>
      <c r="D11" s="759"/>
      <c r="E11" s="709" t="s">
        <v>3297</v>
      </c>
      <c r="F11" s="759"/>
      <c r="G11" s="709" t="s">
        <v>3298</v>
      </c>
      <c r="H11" s="782"/>
      <c r="J11" s="796"/>
      <c r="K11" s="661"/>
      <c r="L11" s="717"/>
      <c r="M11" s="717"/>
      <c r="N11" s="661"/>
      <c r="O11" s="661"/>
      <c r="P11" s="661"/>
      <c r="Q11" s="661"/>
      <c r="R11" s="661"/>
      <c r="S11" s="807"/>
    </row>
    <row r="12" spans="1:19" ht="15.75" thickBot="1">
      <c r="A12" s="810"/>
      <c r="B12" s="803" t="s">
        <v>3299</v>
      </c>
      <c r="C12" s="814"/>
      <c r="D12" s="759" t="s">
        <v>1686</v>
      </c>
      <c r="E12" s="803" t="s">
        <v>3300</v>
      </c>
      <c r="F12" s="814"/>
      <c r="G12" s="803" t="s">
        <v>3300</v>
      </c>
      <c r="H12" s="814"/>
      <c r="J12" s="815" t="s">
        <v>3301</v>
      </c>
      <c r="K12" s="803"/>
      <c r="L12" s="814"/>
      <c r="M12" s="717"/>
      <c r="N12" s="803" t="s">
        <v>3302</v>
      </c>
      <c r="O12" s="803"/>
      <c r="P12" s="803"/>
      <c r="Q12" s="803"/>
      <c r="R12" s="803"/>
      <c r="S12" s="814"/>
    </row>
    <row r="13" spans="1:19">
      <c r="A13" s="810"/>
      <c r="B13" s="759"/>
      <c r="C13" s="759"/>
      <c r="D13" s="717" t="s">
        <v>3303</v>
      </c>
      <c r="E13" s="759"/>
      <c r="F13" s="717" t="s">
        <v>3491</v>
      </c>
      <c r="G13" s="759"/>
      <c r="H13" s="717"/>
      <c r="J13" s="810"/>
      <c r="K13" s="759"/>
      <c r="L13" s="759"/>
      <c r="M13" s="717" t="s">
        <v>3304</v>
      </c>
      <c r="N13" s="759" t="s">
        <v>2593</v>
      </c>
      <c r="O13" s="717" t="s">
        <v>3305</v>
      </c>
      <c r="P13" s="717"/>
      <c r="Q13" s="335"/>
      <c r="R13" s="717"/>
      <c r="S13" s="717"/>
    </row>
    <row r="14" spans="1:19">
      <c r="A14" s="810" t="s">
        <v>1686</v>
      </c>
      <c r="B14" s="656"/>
      <c r="C14" s="656"/>
      <c r="D14" s="717" t="s">
        <v>3306</v>
      </c>
      <c r="E14" s="759"/>
      <c r="F14" s="717" t="s">
        <v>1744</v>
      </c>
      <c r="G14" s="759"/>
      <c r="H14" s="717"/>
      <c r="J14" s="810"/>
      <c r="K14" s="656"/>
      <c r="L14" s="717" t="s">
        <v>3307</v>
      </c>
      <c r="M14" s="717" t="s">
        <v>3308</v>
      </c>
      <c r="N14" s="759" t="s">
        <v>3309</v>
      </c>
      <c r="O14" s="717" t="s">
        <v>3310</v>
      </c>
      <c r="P14" s="717" t="s">
        <v>3301</v>
      </c>
      <c r="Q14" s="335"/>
      <c r="R14" s="717"/>
      <c r="S14" s="717" t="s">
        <v>1686</v>
      </c>
    </row>
    <row r="15" spans="1:19">
      <c r="A15" s="810" t="s">
        <v>1689</v>
      </c>
      <c r="B15" s="717" t="s">
        <v>2585</v>
      </c>
      <c r="C15" s="717" t="s">
        <v>2586</v>
      </c>
      <c r="D15" s="717" t="s">
        <v>3311</v>
      </c>
      <c r="E15" s="717" t="s">
        <v>1891</v>
      </c>
      <c r="F15" s="717" t="s">
        <v>3312</v>
      </c>
      <c r="G15" s="759" t="s">
        <v>3313</v>
      </c>
      <c r="H15" s="717" t="s">
        <v>3314</v>
      </c>
      <c r="J15" s="810" t="s">
        <v>3315</v>
      </c>
      <c r="K15" s="717" t="s">
        <v>3316</v>
      </c>
      <c r="L15" s="717" t="s">
        <v>3309</v>
      </c>
      <c r="M15" s="717" t="s">
        <v>3317</v>
      </c>
      <c r="N15" s="717" t="s">
        <v>2593</v>
      </c>
      <c r="O15" s="717" t="s">
        <v>3309</v>
      </c>
      <c r="P15" s="717" t="s">
        <v>3309</v>
      </c>
      <c r="Q15" s="335" t="s">
        <v>4065</v>
      </c>
      <c r="R15" s="717" t="s">
        <v>2253</v>
      </c>
      <c r="S15" s="717" t="s">
        <v>1689</v>
      </c>
    </row>
    <row r="16" spans="1:19">
      <c r="A16" s="801"/>
      <c r="B16" s="656"/>
      <c r="C16" s="717"/>
      <c r="D16" s="656"/>
      <c r="E16" s="717"/>
      <c r="F16" s="717" t="s">
        <v>3311</v>
      </c>
      <c r="G16" s="759"/>
      <c r="H16" s="656"/>
      <c r="J16" s="801"/>
      <c r="K16" s="656"/>
      <c r="L16" s="717" t="s">
        <v>3318</v>
      </c>
      <c r="M16" s="656"/>
      <c r="N16" s="717" t="s">
        <v>3319</v>
      </c>
      <c r="O16" s="717" t="s">
        <v>3320</v>
      </c>
      <c r="P16" s="717" t="s">
        <v>3321</v>
      </c>
      <c r="Q16" s="335" t="s">
        <v>502</v>
      </c>
      <c r="R16" s="717"/>
      <c r="S16" s="656"/>
    </row>
    <row r="17" spans="1:19" ht="15.75" thickBot="1">
      <c r="A17" s="820"/>
      <c r="B17" s="813" t="s">
        <v>2935</v>
      </c>
      <c r="C17" s="813" t="s">
        <v>2936</v>
      </c>
      <c r="D17" s="813" t="s">
        <v>2937</v>
      </c>
      <c r="E17" s="813" t="s">
        <v>2938</v>
      </c>
      <c r="F17" s="813" t="s">
        <v>2268</v>
      </c>
      <c r="G17" s="814" t="s">
        <v>2269</v>
      </c>
      <c r="H17" s="814" t="s">
        <v>2270</v>
      </c>
      <c r="J17" s="812" t="s">
        <v>2271</v>
      </c>
      <c r="K17" s="813" t="s">
        <v>2272</v>
      </c>
      <c r="L17" s="813" t="s">
        <v>2273</v>
      </c>
      <c r="M17" s="813" t="s">
        <v>2274</v>
      </c>
      <c r="N17" s="813" t="s">
        <v>2275</v>
      </c>
      <c r="O17" s="813" t="s">
        <v>168</v>
      </c>
      <c r="P17" s="813" t="s">
        <v>169</v>
      </c>
      <c r="Q17" s="339" t="s">
        <v>170</v>
      </c>
      <c r="R17" s="339" t="s">
        <v>171</v>
      </c>
      <c r="S17" s="813"/>
    </row>
    <row r="18" spans="1:19">
      <c r="A18" s="801">
        <v>1</v>
      </c>
      <c r="B18" s="656"/>
      <c r="C18" s="656"/>
      <c r="D18" s="819"/>
      <c r="E18" s="759"/>
      <c r="F18" s="818"/>
      <c r="G18" s="879"/>
      <c r="H18" s="857"/>
      <c r="J18" s="801"/>
      <c r="K18" s="656"/>
      <c r="L18" s="656"/>
      <c r="M18" s="656"/>
      <c r="N18" s="880"/>
      <c r="O18" s="880"/>
      <c r="P18" s="880"/>
      <c r="Q18" s="1398"/>
      <c r="R18" s="881">
        <f t="shared" ref="R18:R60" si="0">SUM(N18:P18)</f>
        <v>0</v>
      </c>
      <c r="S18" s="801">
        <v>1</v>
      </c>
    </row>
    <row r="19" spans="1:19">
      <c r="A19" s="801">
        <v>2</v>
      </c>
      <c r="B19" s="656"/>
      <c r="C19" s="656"/>
      <c r="D19" s="819"/>
      <c r="E19" s="717"/>
      <c r="F19" s="818"/>
      <c r="G19" s="882"/>
      <c r="H19" s="857"/>
      <c r="J19" s="801"/>
      <c r="K19" s="656"/>
      <c r="L19" s="656"/>
      <c r="M19" s="656"/>
      <c r="N19" s="818"/>
      <c r="O19" s="818"/>
      <c r="P19" s="818"/>
      <c r="Q19" s="1399"/>
      <c r="R19" s="883">
        <f t="shared" si="0"/>
        <v>0</v>
      </c>
      <c r="S19" s="801">
        <v>2</v>
      </c>
    </row>
    <row r="20" spans="1:19">
      <c r="A20" s="801">
        <v>3</v>
      </c>
      <c r="B20" s="656"/>
      <c r="C20" s="656"/>
      <c r="D20" s="819"/>
      <c r="E20" s="717"/>
      <c r="F20" s="818"/>
      <c r="G20" s="882"/>
      <c r="H20" s="857"/>
      <c r="J20" s="801"/>
      <c r="K20" s="656"/>
      <c r="L20" s="656"/>
      <c r="M20" s="656"/>
      <c r="N20" s="818"/>
      <c r="O20" s="818"/>
      <c r="P20" s="818"/>
      <c r="Q20" s="1399"/>
      <c r="R20" s="883">
        <f t="shared" si="0"/>
        <v>0</v>
      </c>
      <c r="S20" s="801">
        <v>3</v>
      </c>
    </row>
    <row r="21" spans="1:19">
      <c r="A21" s="801">
        <v>4</v>
      </c>
      <c r="B21" s="656"/>
      <c r="C21" s="656"/>
      <c r="D21" s="819"/>
      <c r="E21" s="717"/>
      <c r="F21" s="818"/>
      <c r="G21" s="882"/>
      <c r="H21" s="857"/>
      <c r="J21" s="801"/>
      <c r="K21" s="656"/>
      <c r="L21" s="656"/>
      <c r="M21" s="656"/>
      <c r="N21" s="818"/>
      <c r="O21" s="818"/>
      <c r="P21" s="818"/>
      <c r="Q21" s="1399"/>
      <c r="R21" s="883">
        <f t="shared" si="0"/>
        <v>0</v>
      </c>
      <c r="S21" s="801">
        <v>4</v>
      </c>
    </row>
    <row r="22" spans="1:19">
      <c r="A22" s="801">
        <v>5</v>
      </c>
      <c r="B22" s="656"/>
      <c r="C22" s="656"/>
      <c r="D22" s="819"/>
      <c r="E22" s="717"/>
      <c r="F22" s="818"/>
      <c r="G22" s="882"/>
      <c r="H22" s="857"/>
      <c r="J22" s="801"/>
      <c r="K22" s="656"/>
      <c r="L22" s="656"/>
      <c r="M22" s="656"/>
      <c r="N22" s="818"/>
      <c r="O22" s="818"/>
      <c r="P22" s="818"/>
      <c r="Q22" s="1399"/>
      <c r="R22" s="883">
        <f t="shared" si="0"/>
        <v>0</v>
      </c>
      <c r="S22" s="801">
        <v>5</v>
      </c>
    </row>
    <row r="23" spans="1:19">
      <c r="A23" s="816">
        <v>6</v>
      </c>
      <c r="B23" s="656"/>
      <c r="C23" s="656"/>
      <c r="D23" s="819"/>
      <c r="E23" s="656"/>
      <c r="F23" s="818"/>
      <c r="G23" s="767"/>
      <c r="H23" s="857"/>
      <c r="J23" s="816"/>
      <c r="K23" s="656"/>
      <c r="L23" s="656"/>
      <c r="M23" s="656"/>
      <c r="N23" s="818"/>
      <c r="O23" s="818"/>
      <c r="P23" s="818"/>
      <c r="Q23" s="1399"/>
      <c r="R23" s="883">
        <f t="shared" si="0"/>
        <v>0</v>
      </c>
      <c r="S23" s="801">
        <v>6</v>
      </c>
    </row>
    <row r="24" spans="1:19">
      <c r="A24" s="816">
        <v>7</v>
      </c>
      <c r="B24" s="656"/>
      <c r="C24" s="656"/>
      <c r="D24" s="819"/>
      <c r="E24" s="656"/>
      <c r="F24" s="818"/>
      <c r="G24" s="767"/>
      <c r="H24" s="857"/>
      <c r="J24" s="816"/>
      <c r="K24" s="656"/>
      <c r="L24" s="656"/>
      <c r="M24" s="656"/>
      <c r="N24" s="818"/>
      <c r="O24" s="818"/>
      <c r="P24" s="818"/>
      <c r="Q24" s="1399"/>
      <c r="R24" s="883">
        <f t="shared" si="0"/>
        <v>0</v>
      </c>
      <c r="S24" s="801">
        <v>7</v>
      </c>
    </row>
    <row r="25" spans="1:19">
      <c r="A25" s="816">
        <v>8</v>
      </c>
      <c r="B25" s="656"/>
      <c r="C25" s="656"/>
      <c r="D25" s="819"/>
      <c r="E25" s="656"/>
      <c r="F25" s="818"/>
      <c r="G25" s="767"/>
      <c r="H25" s="857"/>
      <c r="J25" s="816"/>
      <c r="K25" s="656"/>
      <c r="L25" s="656"/>
      <c r="M25" s="656"/>
      <c r="N25" s="818"/>
      <c r="O25" s="818"/>
      <c r="P25" s="818"/>
      <c r="Q25" s="1399"/>
      <c r="R25" s="883">
        <f t="shared" si="0"/>
        <v>0</v>
      </c>
      <c r="S25" s="801">
        <v>8</v>
      </c>
    </row>
    <row r="26" spans="1:19">
      <c r="A26" s="816">
        <v>9</v>
      </c>
      <c r="B26" s="656"/>
      <c r="C26" s="656"/>
      <c r="D26" s="819"/>
      <c r="E26" s="656"/>
      <c r="F26" s="818"/>
      <c r="G26" s="767"/>
      <c r="H26" s="857"/>
      <c r="J26" s="816"/>
      <c r="K26" s="656"/>
      <c r="L26" s="656"/>
      <c r="M26" s="656"/>
      <c r="N26" s="818"/>
      <c r="O26" s="818"/>
      <c r="P26" s="818"/>
      <c r="Q26" s="1399"/>
      <c r="R26" s="883">
        <f t="shared" si="0"/>
        <v>0</v>
      </c>
      <c r="S26" s="801">
        <v>9</v>
      </c>
    </row>
    <row r="27" spans="1:19">
      <c r="A27" s="816">
        <v>10</v>
      </c>
      <c r="B27" s="656"/>
      <c r="C27" s="656"/>
      <c r="D27" s="819"/>
      <c r="E27" s="656"/>
      <c r="F27" s="818"/>
      <c r="G27" s="767"/>
      <c r="H27" s="857"/>
      <c r="J27" s="816"/>
      <c r="K27" s="656"/>
      <c r="L27" s="656"/>
      <c r="M27" s="656"/>
      <c r="N27" s="818"/>
      <c r="O27" s="818"/>
      <c r="P27" s="818"/>
      <c r="Q27" s="1399"/>
      <c r="R27" s="883">
        <f t="shared" si="0"/>
        <v>0</v>
      </c>
      <c r="S27" s="801">
        <v>10</v>
      </c>
    </row>
    <row r="28" spans="1:19">
      <c r="A28" s="816">
        <v>11</v>
      </c>
      <c r="B28" s="656"/>
      <c r="C28" s="656"/>
      <c r="D28" s="819"/>
      <c r="E28" s="656"/>
      <c r="F28" s="818"/>
      <c r="G28" s="767"/>
      <c r="H28" s="857"/>
      <c r="J28" s="816"/>
      <c r="K28" s="656"/>
      <c r="L28" s="656"/>
      <c r="M28" s="656"/>
      <c r="N28" s="818"/>
      <c r="O28" s="818"/>
      <c r="P28" s="818"/>
      <c r="Q28" s="1399"/>
      <c r="R28" s="883">
        <f t="shared" si="0"/>
        <v>0</v>
      </c>
      <c r="S28" s="801">
        <v>11</v>
      </c>
    </row>
    <row r="29" spans="1:19">
      <c r="A29" s="816">
        <v>12</v>
      </c>
      <c r="B29" s="656"/>
      <c r="C29" s="656"/>
      <c r="D29" s="819"/>
      <c r="E29" s="656"/>
      <c r="F29" s="818"/>
      <c r="G29" s="767"/>
      <c r="H29" s="857"/>
      <c r="J29" s="816"/>
      <c r="K29" s="656"/>
      <c r="L29" s="656"/>
      <c r="M29" s="656"/>
      <c r="N29" s="818"/>
      <c r="O29" s="818"/>
      <c r="P29" s="818"/>
      <c r="Q29" s="1399"/>
      <c r="R29" s="883">
        <f t="shared" si="0"/>
        <v>0</v>
      </c>
      <c r="S29" s="801">
        <v>12</v>
      </c>
    </row>
    <row r="30" spans="1:19">
      <c r="A30" s="816">
        <v>13</v>
      </c>
      <c r="B30" s="656"/>
      <c r="C30" s="656"/>
      <c r="D30" s="819"/>
      <c r="E30" s="656"/>
      <c r="F30" s="818"/>
      <c r="G30" s="767"/>
      <c r="H30" s="857"/>
      <c r="J30" s="816"/>
      <c r="K30" s="656"/>
      <c r="L30" s="656"/>
      <c r="M30" s="656"/>
      <c r="N30" s="818"/>
      <c r="O30" s="818"/>
      <c r="P30" s="818"/>
      <c r="Q30" s="1399"/>
      <c r="R30" s="883">
        <f t="shared" si="0"/>
        <v>0</v>
      </c>
      <c r="S30" s="801">
        <v>13</v>
      </c>
    </row>
    <row r="31" spans="1:19">
      <c r="A31" s="816">
        <v>14</v>
      </c>
      <c r="B31" s="656"/>
      <c r="C31" s="656"/>
      <c r="D31" s="819"/>
      <c r="E31" s="656"/>
      <c r="F31" s="818"/>
      <c r="G31" s="767"/>
      <c r="H31" s="857"/>
      <c r="J31" s="816"/>
      <c r="K31" s="656"/>
      <c r="L31" s="656"/>
      <c r="M31" s="656"/>
      <c r="N31" s="818"/>
      <c r="O31" s="818"/>
      <c r="P31" s="818"/>
      <c r="Q31" s="1399"/>
      <c r="R31" s="883">
        <f t="shared" si="0"/>
        <v>0</v>
      </c>
      <c r="S31" s="801">
        <v>14</v>
      </c>
    </row>
    <row r="32" spans="1:19">
      <c r="A32" s="816">
        <v>15</v>
      </c>
      <c r="B32" s="656"/>
      <c r="C32" s="656"/>
      <c r="D32" s="819"/>
      <c r="E32" s="656"/>
      <c r="F32" s="818"/>
      <c r="G32" s="767"/>
      <c r="H32" s="857"/>
      <c r="J32" s="816"/>
      <c r="K32" s="656"/>
      <c r="L32" s="656"/>
      <c r="M32" s="656"/>
      <c r="N32" s="818"/>
      <c r="O32" s="818"/>
      <c r="P32" s="818"/>
      <c r="Q32" s="1399"/>
      <c r="R32" s="883">
        <f t="shared" si="0"/>
        <v>0</v>
      </c>
      <c r="S32" s="801">
        <v>15</v>
      </c>
    </row>
    <row r="33" spans="1:19">
      <c r="A33" s="816">
        <v>16</v>
      </c>
      <c r="B33" s="656"/>
      <c r="C33" s="656"/>
      <c r="D33" s="819"/>
      <c r="E33" s="656"/>
      <c r="F33" s="818"/>
      <c r="G33" s="767"/>
      <c r="H33" s="857"/>
      <c r="J33" s="816"/>
      <c r="K33" s="656"/>
      <c r="L33" s="656"/>
      <c r="M33" s="656"/>
      <c r="N33" s="818"/>
      <c r="O33" s="818"/>
      <c r="P33" s="818"/>
      <c r="Q33" s="1399"/>
      <c r="R33" s="883">
        <f t="shared" si="0"/>
        <v>0</v>
      </c>
      <c r="S33" s="801">
        <v>16</v>
      </c>
    </row>
    <row r="34" spans="1:19">
      <c r="A34" s="801">
        <v>17</v>
      </c>
      <c r="B34" s="656"/>
      <c r="C34" s="656"/>
      <c r="D34" s="819"/>
      <c r="E34" s="656"/>
      <c r="F34" s="818"/>
      <c r="G34" s="767"/>
      <c r="H34" s="857"/>
      <c r="J34" s="801"/>
      <c r="K34" s="656"/>
      <c r="L34" s="656"/>
      <c r="M34" s="656"/>
      <c r="N34" s="818"/>
      <c r="O34" s="818"/>
      <c r="P34" s="818"/>
      <c r="Q34" s="1399"/>
      <c r="R34" s="883">
        <f t="shared" si="0"/>
        <v>0</v>
      </c>
      <c r="S34" s="801">
        <v>17</v>
      </c>
    </row>
    <row r="35" spans="1:19">
      <c r="A35" s="801">
        <v>18</v>
      </c>
      <c r="B35" s="656"/>
      <c r="C35" s="656"/>
      <c r="D35" s="819"/>
      <c r="E35" s="656"/>
      <c r="F35" s="818"/>
      <c r="G35" s="767"/>
      <c r="H35" s="857"/>
      <c r="J35" s="801"/>
      <c r="K35" s="656"/>
      <c r="L35" s="656"/>
      <c r="M35" s="656"/>
      <c r="N35" s="818"/>
      <c r="O35" s="818"/>
      <c r="P35" s="818"/>
      <c r="Q35" s="1399"/>
      <c r="R35" s="883">
        <f t="shared" si="0"/>
        <v>0</v>
      </c>
      <c r="S35" s="801">
        <v>18</v>
      </c>
    </row>
    <row r="36" spans="1:19">
      <c r="A36" s="801">
        <v>19</v>
      </c>
      <c r="B36" s="656"/>
      <c r="C36" s="656"/>
      <c r="D36" s="819"/>
      <c r="E36" s="656"/>
      <c r="F36" s="818"/>
      <c r="G36" s="767"/>
      <c r="H36" s="857"/>
      <c r="J36" s="801"/>
      <c r="K36" s="656"/>
      <c r="L36" s="656"/>
      <c r="M36" s="656"/>
      <c r="N36" s="818"/>
      <c r="O36" s="818"/>
      <c r="P36" s="818"/>
      <c r="Q36" s="1399"/>
      <c r="R36" s="883">
        <f t="shared" si="0"/>
        <v>0</v>
      </c>
      <c r="S36" s="801">
        <v>19</v>
      </c>
    </row>
    <row r="37" spans="1:19">
      <c r="A37" s="801">
        <v>20</v>
      </c>
      <c r="B37" s="656"/>
      <c r="C37" s="656"/>
      <c r="D37" s="819"/>
      <c r="E37" s="656"/>
      <c r="F37" s="818"/>
      <c r="G37" s="767"/>
      <c r="H37" s="857"/>
      <c r="J37" s="801"/>
      <c r="K37" s="656"/>
      <c r="L37" s="656"/>
      <c r="M37" s="656"/>
      <c r="N37" s="818"/>
      <c r="O37" s="818"/>
      <c r="P37" s="818"/>
      <c r="Q37" s="1399"/>
      <c r="R37" s="883">
        <f t="shared" si="0"/>
        <v>0</v>
      </c>
      <c r="S37" s="801">
        <v>20</v>
      </c>
    </row>
    <row r="38" spans="1:19">
      <c r="A38" s="801">
        <v>21</v>
      </c>
      <c r="B38" s="656"/>
      <c r="C38" s="656"/>
      <c r="D38" s="819"/>
      <c r="E38" s="656"/>
      <c r="F38" s="818"/>
      <c r="G38" s="767"/>
      <c r="H38" s="857"/>
      <c r="J38" s="801"/>
      <c r="K38" s="656"/>
      <c r="L38" s="656"/>
      <c r="M38" s="656"/>
      <c r="N38" s="818"/>
      <c r="O38" s="818"/>
      <c r="P38" s="818"/>
      <c r="Q38" s="1399"/>
      <c r="R38" s="883">
        <f t="shared" si="0"/>
        <v>0</v>
      </c>
      <c r="S38" s="801">
        <v>21</v>
      </c>
    </row>
    <row r="39" spans="1:19">
      <c r="A39" s="801">
        <v>22</v>
      </c>
      <c r="B39" s="656"/>
      <c r="C39" s="656"/>
      <c r="D39" s="819"/>
      <c r="E39" s="656"/>
      <c r="F39" s="818"/>
      <c r="G39" s="767"/>
      <c r="H39" s="857"/>
      <c r="J39" s="801"/>
      <c r="K39" s="656"/>
      <c r="L39" s="656"/>
      <c r="M39" s="656"/>
      <c r="N39" s="818"/>
      <c r="O39" s="818"/>
      <c r="P39" s="818"/>
      <c r="Q39" s="1399"/>
      <c r="R39" s="883">
        <f t="shared" si="0"/>
        <v>0</v>
      </c>
      <c r="S39" s="801">
        <v>22</v>
      </c>
    </row>
    <row r="40" spans="1:19">
      <c r="A40" s="801">
        <v>23</v>
      </c>
      <c r="B40" s="656"/>
      <c r="C40" s="656"/>
      <c r="D40" s="819"/>
      <c r="E40" s="656"/>
      <c r="F40" s="818"/>
      <c r="G40" s="767"/>
      <c r="H40" s="857"/>
      <c r="J40" s="801"/>
      <c r="K40" s="656"/>
      <c r="L40" s="656"/>
      <c r="M40" s="656"/>
      <c r="N40" s="818"/>
      <c r="O40" s="818"/>
      <c r="P40" s="818"/>
      <c r="Q40" s="1399"/>
      <c r="R40" s="883">
        <f t="shared" si="0"/>
        <v>0</v>
      </c>
      <c r="S40" s="801">
        <v>23</v>
      </c>
    </row>
    <row r="41" spans="1:19">
      <c r="A41" s="801">
        <v>24</v>
      </c>
      <c r="B41" s="656"/>
      <c r="C41" s="656"/>
      <c r="D41" s="819"/>
      <c r="E41" s="656"/>
      <c r="F41" s="818"/>
      <c r="G41" s="767"/>
      <c r="H41" s="857"/>
      <c r="J41" s="801"/>
      <c r="K41" s="656"/>
      <c r="L41" s="656"/>
      <c r="M41" s="656"/>
      <c r="N41" s="818"/>
      <c r="O41" s="818"/>
      <c r="P41" s="818"/>
      <c r="Q41" s="1399"/>
      <c r="R41" s="883">
        <f t="shared" si="0"/>
        <v>0</v>
      </c>
      <c r="S41" s="801">
        <v>24</v>
      </c>
    </row>
    <row r="42" spans="1:19">
      <c r="A42" s="801">
        <v>25</v>
      </c>
      <c r="B42" s="656"/>
      <c r="C42" s="656"/>
      <c r="D42" s="819"/>
      <c r="E42" s="656"/>
      <c r="F42" s="818"/>
      <c r="G42" s="767"/>
      <c r="H42" s="857"/>
      <c r="J42" s="801"/>
      <c r="K42" s="656"/>
      <c r="L42" s="656"/>
      <c r="M42" s="656"/>
      <c r="N42" s="818"/>
      <c r="O42" s="818"/>
      <c r="P42" s="818"/>
      <c r="Q42" s="1399"/>
      <c r="R42" s="883">
        <f t="shared" si="0"/>
        <v>0</v>
      </c>
      <c r="S42" s="801">
        <v>25</v>
      </c>
    </row>
    <row r="43" spans="1:19">
      <c r="A43" s="801">
        <v>26</v>
      </c>
      <c r="B43" s="656"/>
      <c r="C43" s="656"/>
      <c r="D43" s="819"/>
      <c r="E43" s="656"/>
      <c r="F43" s="818"/>
      <c r="G43" s="767"/>
      <c r="H43" s="857"/>
      <c r="J43" s="801"/>
      <c r="K43" s="656"/>
      <c r="L43" s="656"/>
      <c r="M43" s="656"/>
      <c r="N43" s="818"/>
      <c r="O43" s="818"/>
      <c r="P43" s="818"/>
      <c r="Q43" s="1399"/>
      <c r="R43" s="883">
        <f t="shared" si="0"/>
        <v>0</v>
      </c>
      <c r="S43" s="801">
        <v>26</v>
      </c>
    </row>
    <row r="44" spans="1:19">
      <c r="A44" s="801">
        <v>27</v>
      </c>
      <c r="B44" s="656"/>
      <c r="C44" s="656"/>
      <c r="D44" s="819"/>
      <c r="E44" s="656"/>
      <c r="F44" s="818"/>
      <c r="G44" s="767"/>
      <c r="H44" s="857"/>
      <c r="J44" s="801"/>
      <c r="K44" s="656"/>
      <c r="L44" s="656"/>
      <c r="M44" s="656"/>
      <c r="N44" s="818"/>
      <c r="O44" s="818"/>
      <c r="P44" s="818"/>
      <c r="Q44" s="1399"/>
      <c r="R44" s="883">
        <f t="shared" si="0"/>
        <v>0</v>
      </c>
      <c r="S44" s="801">
        <v>27</v>
      </c>
    </row>
    <row r="45" spans="1:19">
      <c r="A45" s="801">
        <v>28</v>
      </c>
      <c r="B45" s="656"/>
      <c r="C45" s="656"/>
      <c r="D45" s="819"/>
      <c r="E45" s="656"/>
      <c r="F45" s="818"/>
      <c r="G45" s="767"/>
      <c r="H45" s="857"/>
      <c r="J45" s="801"/>
      <c r="K45" s="656"/>
      <c r="L45" s="656"/>
      <c r="M45" s="656"/>
      <c r="N45" s="818"/>
      <c r="O45" s="818"/>
      <c r="P45" s="818"/>
      <c r="Q45" s="1399"/>
      <c r="R45" s="883">
        <f t="shared" si="0"/>
        <v>0</v>
      </c>
      <c r="S45" s="801">
        <v>28</v>
      </c>
    </row>
    <row r="46" spans="1:19">
      <c r="A46" s="801">
        <v>29</v>
      </c>
      <c r="B46" s="656"/>
      <c r="C46" s="656"/>
      <c r="D46" s="819"/>
      <c r="E46" s="656"/>
      <c r="F46" s="818"/>
      <c r="G46" s="767"/>
      <c r="H46" s="857"/>
      <c r="J46" s="801"/>
      <c r="K46" s="656"/>
      <c r="L46" s="656"/>
      <c r="M46" s="656"/>
      <c r="N46" s="818"/>
      <c r="O46" s="818"/>
      <c r="P46" s="818"/>
      <c r="Q46" s="1399"/>
      <c r="R46" s="883">
        <f t="shared" si="0"/>
        <v>0</v>
      </c>
      <c r="S46" s="801">
        <v>29</v>
      </c>
    </row>
    <row r="47" spans="1:19">
      <c r="A47" s="801">
        <v>30</v>
      </c>
      <c r="B47" s="656"/>
      <c r="C47" s="656"/>
      <c r="D47" s="819"/>
      <c r="E47" s="656"/>
      <c r="F47" s="818"/>
      <c r="G47" s="767"/>
      <c r="H47" s="857"/>
      <c r="J47" s="801"/>
      <c r="K47" s="656"/>
      <c r="L47" s="656"/>
      <c r="M47" s="656"/>
      <c r="N47" s="818"/>
      <c r="O47" s="818"/>
      <c r="P47" s="818"/>
      <c r="Q47" s="1399"/>
      <c r="R47" s="883">
        <f t="shared" si="0"/>
        <v>0</v>
      </c>
      <c r="S47" s="801">
        <v>30</v>
      </c>
    </row>
    <row r="48" spans="1:19">
      <c r="A48" s="801">
        <v>31</v>
      </c>
      <c r="B48" s="656"/>
      <c r="C48" s="656"/>
      <c r="D48" s="819"/>
      <c r="E48" s="656"/>
      <c r="F48" s="818"/>
      <c r="G48" s="767"/>
      <c r="H48" s="857"/>
      <c r="J48" s="801"/>
      <c r="K48" s="656"/>
      <c r="L48" s="656"/>
      <c r="M48" s="656"/>
      <c r="N48" s="818"/>
      <c r="O48" s="818"/>
      <c r="P48" s="818"/>
      <c r="Q48" s="1399"/>
      <c r="R48" s="883">
        <f t="shared" si="0"/>
        <v>0</v>
      </c>
      <c r="S48" s="801">
        <v>31</v>
      </c>
    </row>
    <row r="49" spans="1:19">
      <c r="A49" s="801">
        <v>32</v>
      </c>
      <c r="B49" s="656"/>
      <c r="C49" s="656"/>
      <c r="D49" s="819"/>
      <c r="E49" s="656"/>
      <c r="F49" s="818"/>
      <c r="G49" s="767"/>
      <c r="H49" s="857"/>
      <c r="J49" s="801"/>
      <c r="K49" s="656"/>
      <c r="L49" s="656"/>
      <c r="M49" s="656"/>
      <c r="N49" s="818"/>
      <c r="O49" s="818"/>
      <c r="P49" s="818"/>
      <c r="Q49" s="1399"/>
      <c r="R49" s="883">
        <f t="shared" si="0"/>
        <v>0</v>
      </c>
      <c r="S49" s="801">
        <v>32</v>
      </c>
    </row>
    <row r="50" spans="1:19">
      <c r="A50" s="801">
        <v>33</v>
      </c>
      <c r="B50" s="656"/>
      <c r="C50" s="656"/>
      <c r="D50" s="819"/>
      <c r="E50" s="656"/>
      <c r="F50" s="818"/>
      <c r="G50" s="767"/>
      <c r="H50" s="857"/>
      <c r="J50" s="801"/>
      <c r="K50" s="656"/>
      <c r="L50" s="656"/>
      <c r="M50" s="656"/>
      <c r="N50" s="818"/>
      <c r="O50" s="818"/>
      <c r="P50" s="818"/>
      <c r="Q50" s="1399"/>
      <c r="R50" s="883">
        <f t="shared" si="0"/>
        <v>0</v>
      </c>
      <c r="S50" s="801">
        <v>33</v>
      </c>
    </row>
    <row r="51" spans="1:19">
      <c r="A51" s="801">
        <v>34</v>
      </c>
      <c r="B51" s="656"/>
      <c r="C51" s="656"/>
      <c r="D51" s="819"/>
      <c r="E51" s="656"/>
      <c r="F51" s="818"/>
      <c r="G51" s="767"/>
      <c r="H51" s="857"/>
      <c r="J51" s="801"/>
      <c r="K51" s="656"/>
      <c r="L51" s="656"/>
      <c r="M51" s="656"/>
      <c r="N51" s="818"/>
      <c r="O51" s="818"/>
      <c r="P51" s="818"/>
      <c r="Q51" s="1399"/>
      <c r="R51" s="883">
        <f t="shared" si="0"/>
        <v>0</v>
      </c>
      <c r="S51" s="801">
        <v>34</v>
      </c>
    </row>
    <row r="52" spans="1:19">
      <c r="A52" s="801">
        <v>35</v>
      </c>
      <c r="B52" s="656"/>
      <c r="C52" s="656"/>
      <c r="D52" s="819"/>
      <c r="E52" s="656"/>
      <c r="F52" s="818"/>
      <c r="G52" s="767"/>
      <c r="H52" s="857"/>
      <c r="J52" s="801"/>
      <c r="K52" s="656"/>
      <c r="L52" s="656"/>
      <c r="M52" s="656"/>
      <c r="N52" s="818"/>
      <c r="O52" s="818"/>
      <c r="P52" s="818"/>
      <c r="Q52" s="1399"/>
      <c r="R52" s="883">
        <f t="shared" si="0"/>
        <v>0</v>
      </c>
      <c r="S52" s="801">
        <v>35</v>
      </c>
    </row>
    <row r="53" spans="1:19">
      <c r="A53" s="801">
        <v>36</v>
      </c>
      <c r="B53" s="656"/>
      <c r="C53" s="656"/>
      <c r="D53" s="819"/>
      <c r="E53" s="656"/>
      <c r="F53" s="818"/>
      <c r="G53" s="767"/>
      <c r="H53" s="857"/>
      <c r="J53" s="801"/>
      <c r="K53" s="656"/>
      <c r="L53" s="656"/>
      <c r="M53" s="656"/>
      <c r="N53" s="818"/>
      <c r="O53" s="818"/>
      <c r="P53" s="818"/>
      <c r="Q53" s="1399"/>
      <c r="R53" s="883">
        <f t="shared" si="0"/>
        <v>0</v>
      </c>
      <c r="S53" s="801">
        <v>36</v>
      </c>
    </row>
    <row r="54" spans="1:19">
      <c r="A54" s="801">
        <v>37</v>
      </c>
      <c r="B54" s="656"/>
      <c r="C54" s="656"/>
      <c r="D54" s="819"/>
      <c r="E54" s="656"/>
      <c r="F54" s="818"/>
      <c r="G54" s="767"/>
      <c r="H54" s="857"/>
      <c r="J54" s="801"/>
      <c r="K54" s="656"/>
      <c r="L54" s="656"/>
      <c r="M54" s="656"/>
      <c r="N54" s="818"/>
      <c r="O54" s="818"/>
      <c r="P54" s="818"/>
      <c r="Q54" s="1399"/>
      <c r="R54" s="883">
        <f t="shared" si="0"/>
        <v>0</v>
      </c>
      <c r="S54" s="801">
        <v>37</v>
      </c>
    </row>
    <row r="55" spans="1:19">
      <c r="A55" s="801">
        <v>38</v>
      </c>
      <c r="B55" s="656"/>
      <c r="C55" s="656"/>
      <c r="D55" s="819"/>
      <c r="E55" s="656"/>
      <c r="F55" s="818"/>
      <c r="G55" s="767"/>
      <c r="H55" s="857"/>
      <c r="J55" s="801"/>
      <c r="K55" s="656"/>
      <c r="L55" s="656"/>
      <c r="M55" s="656"/>
      <c r="N55" s="818"/>
      <c r="O55" s="818"/>
      <c r="P55" s="818"/>
      <c r="Q55" s="1399"/>
      <c r="R55" s="883">
        <f t="shared" si="0"/>
        <v>0</v>
      </c>
      <c r="S55" s="801">
        <v>38</v>
      </c>
    </row>
    <row r="56" spans="1:19">
      <c r="A56" s="801">
        <v>39</v>
      </c>
      <c r="B56" s="656"/>
      <c r="C56" s="656"/>
      <c r="D56" s="819"/>
      <c r="E56" s="656"/>
      <c r="F56" s="818"/>
      <c r="G56" s="767"/>
      <c r="H56" s="857"/>
      <c r="J56" s="801"/>
      <c r="K56" s="656"/>
      <c r="L56" s="656"/>
      <c r="M56" s="656"/>
      <c r="N56" s="818"/>
      <c r="O56" s="818"/>
      <c r="P56" s="818"/>
      <c r="Q56" s="1399"/>
      <c r="R56" s="883">
        <f t="shared" si="0"/>
        <v>0</v>
      </c>
      <c r="S56" s="801">
        <v>39</v>
      </c>
    </row>
    <row r="57" spans="1:19">
      <c r="A57" s="801">
        <v>40</v>
      </c>
      <c r="B57" s="656"/>
      <c r="C57" s="656"/>
      <c r="D57" s="819"/>
      <c r="E57" s="656"/>
      <c r="F57" s="818"/>
      <c r="G57" s="767"/>
      <c r="H57" s="857"/>
      <c r="J57" s="801"/>
      <c r="K57" s="656"/>
      <c r="L57" s="656"/>
      <c r="M57" s="656"/>
      <c r="N57" s="818"/>
      <c r="O57" s="818"/>
      <c r="P57" s="818"/>
      <c r="Q57" s="1399"/>
      <c r="R57" s="883">
        <f t="shared" si="0"/>
        <v>0</v>
      </c>
      <c r="S57" s="801">
        <v>40</v>
      </c>
    </row>
    <row r="58" spans="1:19">
      <c r="A58" s="801">
        <v>41</v>
      </c>
      <c r="B58" s="656"/>
      <c r="C58" s="656"/>
      <c r="D58" s="819"/>
      <c r="E58" s="656"/>
      <c r="F58" s="818"/>
      <c r="G58" s="767"/>
      <c r="H58" s="857"/>
      <c r="J58" s="801"/>
      <c r="K58" s="656"/>
      <c r="L58" s="656"/>
      <c r="M58" s="656"/>
      <c r="N58" s="818"/>
      <c r="O58" s="818"/>
      <c r="P58" s="818"/>
      <c r="Q58" s="1399"/>
      <c r="R58" s="883">
        <f t="shared" si="0"/>
        <v>0</v>
      </c>
      <c r="S58" s="801">
        <v>41</v>
      </c>
    </row>
    <row r="59" spans="1:19">
      <c r="A59" s="801">
        <v>42</v>
      </c>
      <c r="B59" s="656"/>
      <c r="C59" s="656"/>
      <c r="D59" s="819"/>
      <c r="E59" s="656"/>
      <c r="F59" s="818"/>
      <c r="G59" s="767"/>
      <c r="H59" s="857"/>
      <c r="J59" s="801"/>
      <c r="K59" s="656"/>
      <c r="L59" s="656"/>
      <c r="M59" s="656"/>
      <c r="N59" s="818"/>
      <c r="O59" s="818"/>
      <c r="P59" s="818"/>
      <c r="Q59" s="1399"/>
      <c r="R59" s="883">
        <f t="shared" si="0"/>
        <v>0</v>
      </c>
      <c r="S59" s="801">
        <v>42</v>
      </c>
    </row>
    <row r="60" spans="1:19" ht="15.75" thickBot="1">
      <c r="A60" s="820">
        <v>43</v>
      </c>
      <c r="B60" s="773"/>
      <c r="C60" s="773"/>
      <c r="D60" s="864"/>
      <c r="E60" s="773"/>
      <c r="F60" s="884"/>
      <c r="G60" s="866"/>
      <c r="H60" s="865"/>
      <c r="J60" s="820"/>
      <c r="K60" s="773"/>
      <c r="L60" s="773"/>
      <c r="M60" s="773"/>
      <c r="N60" s="884"/>
      <c r="O60" s="884"/>
      <c r="P60" s="884"/>
      <c r="Q60" s="1400"/>
      <c r="R60" s="885">
        <f t="shared" si="0"/>
        <v>0</v>
      </c>
      <c r="S60" s="820">
        <v>43</v>
      </c>
    </row>
    <row r="61" spans="1:19" ht="15.75" thickBot="1">
      <c r="A61" s="820">
        <v>44</v>
      </c>
      <c r="B61" s="773" t="s">
        <v>2253</v>
      </c>
      <c r="C61" s="773"/>
      <c r="D61" s="864">
        <f>SUM(D18:D60)</f>
        <v>0</v>
      </c>
      <c r="E61" s="773"/>
      <c r="F61" s="864" t="str">
        <f>IF(ISERR(AVERAGEA(F18:F60))," ",AVERAGEA(F18:F60))</f>
        <v xml:space="preserve"> </v>
      </c>
      <c r="G61" s="864">
        <f>SUM(G18:G60)</f>
        <v>0</v>
      </c>
      <c r="H61" s="864">
        <f>SUM(H18:H60)</f>
        <v>0</v>
      </c>
      <c r="J61" s="820"/>
      <c r="K61" s="773"/>
      <c r="L61" s="773"/>
      <c r="M61" s="773"/>
      <c r="N61" s="886">
        <f>SUM(N18:N60)</f>
        <v>0</v>
      </c>
      <c r="O61" s="886">
        <f>SUM(O18:O60)</f>
        <v>0</v>
      </c>
      <c r="P61" s="886">
        <f>SUM(P18:P60)</f>
        <v>0</v>
      </c>
      <c r="Q61" s="276">
        <f>SUM(Q18:Q60)</f>
        <v>0</v>
      </c>
      <c r="R61" s="886">
        <f>SUM(R18:R60)</f>
        <v>0</v>
      </c>
      <c r="S61" s="820">
        <v>44</v>
      </c>
    </row>
    <row r="62" spans="1:19">
      <c r="D62" s="767"/>
      <c r="F62" s="767"/>
      <c r="G62" s="767"/>
      <c r="H62" s="767"/>
      <c r="N62" s="871"/>
      <c r="O62" s="871"/>
      <c r="P62" s="871"/>
      <c r="Q62" s="336"/>
      <c r="R62" s="871"/>
    </row>
    <row r="63" spans="1:19">
      <c r="A63" s="13" t="s">
        <v>4501</v>
      </c>
      <c r="J63" s="13" t="s">
        <v>4501</v>
      </c>
    </row>
    <row r="64" spans="1:19">
      <c r="A64" s="709" t="s">
        <v>3322</v>
      </c>
      <c r="B64" s="709"/>
      <c r="C64" s="709"/>
      <c r="D64" s="709"/>
      <c r="E64" s="709"/>
      <c r="F64" s="709"/>
      <c r="G64" s="709"/>
      <c r="H64" s="709"/>
      <c r="J64" s="709" t="s">
        <v>3323</v>
      </c>
      <c r="K64" s="709"/>
      <c r="L64" s="709"/>
      <c r="M64" s="709"/>
      <c r="N64" s="709"/>
      <c r="O64" s="709"/>
      <c r="P64" s="709"/>
      <c r="Q64" s="709"/>
      <c r="R64" s="709"/>
      <c r="S64" s="709"/>
    </row>
    <row r="125" spans="1:5" ht="15.75" thickBot="1"/>
    <row r="126" spans="1:5">
      <c r="A126" s="2398"/>
      <c r="B126" s="2316"/>
      <c r="C126" s="2316"/>
      <c r="D126" s="2316"/>
      <c r="E126" s="2401"/>
    </row>
    <row r="127" spans="1:5">
      <c r="A127" s="2450"/>
      <c r="E127" s="2683"/>
    </row>
    <row r="128" spans="1:5">
      <c r="A128" s="2450"/>
      <c r="E128" s="2683"/>
    </row>
    <row r="129" spans="1:6">
      <c r="A129" s="2450"/>
      <c r="E129" s="2683"/>
    </row>
    <row r="130" spans="1:6">
      <c r="A130" s="2450"/>
      <c r="E130" s="2683"/>
    </row>
    <row r="131" spans="1:6">
      <c r="A131" s="2450"/>
      <c r="E131" s="2683"/>
    </row>
    <row r="132" spans="1:6">
      <c r="A132" s="2450"/>
      <c r="C132" s="1184"/>
      <c r="D132" s="1184"/>
      <c r="E132" s="2683"/>
    </row>
    <row r="133" spans="1:6">
      <c r="A133" s="2450"/>
      <c r="C133" s="2842"/>
      <c r="D133" s="2842"/>
      <c r="E133" s="2683"/>
    </row>
    <row r="134" spans="1:6">
      <c r="A134" s="2450"/>
      <c r="C134" s="2842"/>
      <c r="D134" s="2842"/>
      <c r="E134" s="2683"/>
    </row>
    <row r="135" spans="1:6">
      <c r="A135" s="2450"/>
      <c r="C135" s="2842"/>
      <c r="D135" s="2842"/>
      <c r="E135" s="2683"/>
    </row>
    <row r="136" spans="1:6">
      <c r="A136" s="2450"/>
      <c r="C136" s="2842"/>
      <c r="D136" s="2842"/>
      <c r="E136" s="2683"/>
      <c r="F136" s="2683"/>
    </row>
    <row r="137" spans="1:6">
      <c r="A137" s="2450"/>
      <c r="C137" s="2842"/>
      <c r="D137" s="2842"/>
      <c r="E137" s="2683"/>
      <c r="F137" s="2683"/>
    </row>
    <row r="138" spans="1:6">
      <c r="A138" s="2450"/>
      <c r="C138" s="2842"/>
      <c r="D138" s="2842"/>
      <c r="E138" s="2683"/>
      <c r="F138" s="2683"/>
    </row>
    <row r="139" spans="1:6">
      <c r="A139" s="2450"/>
      <c r="C139" s="2842"/>
      <c r="D139" s="2842"/>
      <c r="E139" s="2683"/>
      <c r="F139" s="2683"/>
    </row>
    <row r="140" spans="1:6">
      <c r="A140" s="2450"/>
      <c r="C140" s="2842"/>
      <c r="D140" s="2842"/>
      <c r="E140" s="2683"/>
      <c r="F140" s="2683"/>
    </row>
    <row r="141" spans="1:6">
      <c r="A141" s="2450"/>
      <c r="C141" s="2842"/>
      <c r="D141" s="2842"/>
      <c r="E141" s="2683"/>
      <c r="F141" s="2683"/>
    </row>
    <row r="142" spans="1:6">
      <c r="A142" s="2450"/>
      <c r="C142" s="2842"/>
      <c r="D142" s="2842"/>
      <c r="E142" s="2683"/>
      <c r="F142" s="2683"/>
    </row>
    <row r="143" spans="1:6">
      <c r="A143" s="2450"/>
      <c r="C143" s="2842"/>
      <c r="D143" s="2842"/>
      <c r="E143" s="2683"/>
      <c r="F143" s="2683"/>
    </row>
    <row r="144" spans="1:6">
      <c r="A144" s="2450"/>
      <c r="C144" s="2842"/>
      <c r="D144" s="2842"/>
      <c r="E144" s="2683"/>
      <c r="F144" s="2683"/>
    </row>
    <row r="145" spans="1:6">
      <c r="A145" s="2450"/>
      <c r="C145" s="2842"/>
      <c r="D145" s="2842"/>
      <c r="E145" s="2683"/>
      <c r="F145" s="2683"/>
    </row>
    <row r="146" spans="1:6">
      <c r="A146" s="2450"/>
      <c r="C146" s="2842"/>
      <c r="D146" s="2842"/>
      <c r="E146" s="2683"/>
      <c r="F146" s="2683"/>
    </row>
    <row r="147" spans="1:6">
      <c r="A147" s="2450"/>
      <c r="C147" s="2842"/>
      <c r="D147" s="2842"/>
      <c r="E147" s="2683"/>
      <c r="F147" s="2683"/>
    </row>
    <row r="148" spans="1:6">
      <c r="A148" s="2450"/>
      <c r="C148" s="2842"/>
      <c r="D148" s="2842"/>
      <c r="E148" s="2683"/>
      <c r="F148" s="2683"/>
    </row>
    <row r="149" spans="1:6">
      <c r="A149" s="2450"/>
      <c r="C149" s="2842"/>
      <c r="D149" s="2842"/>
      <c r="E149" s="2683"/>
      <c r="F149" s="2683"/>
    </row>
    <row r="150" spans="1:6">
      <c r="A150" s="2450"/>
      <c r="C150" s="2842"/>
      <c r="D150" s="2842"/>
      <c r="E150" s="2683"/>
      <c r="F150" s="2683"/>
    </row>
    <row r="151" spans="1:6">
      <c r="A151" s="2450"/>
      <c r="C151" s="2842"/>
      <c r="D151" s="2842"/>
      <c r="E151" s="2683"/>
      <c r="F151" s="2683"/>
    </row>
    <row r="152" spans="1:6">
      <c r="A152" s="2450"/>
      <c r="C152" s="2842"/>
      <c r="D152" s="2842"/>
      <c r="E152" s="2683"/>
      <c r="F152" s="2683"/>
    </row>
    <row r="153" spans="1:6">
      <c r="A153" s="2450"/>
      <c r="C153" s="2842"/>
      <c r="D153" s="2842"/>
      <c r="E153" s="2683"/>
      <c r="F153" s="2683"/>
    </row>
    <row r="154" spans="1:6">
      <c r="A154" s="2450"/>
      <c r="C154" s="2842"/>
      <c r="D154" s="2842"/>
      <c r="E154" s="2683"/>
      <c r="F154" s="2683"/>
    </row>
    <row r="155" spans="1:6">
      <c r="A155" s="2450"/>
      <c r="C155" s="2842"/>
      <c r="D155" s="2842"/>
      <c r="E155" s="2683"/>
      <c r="F155" s="2683"/>
    </row>
    <row r="156" spans="1:6">
      <c r="A156" s="2450"/>
      <c r="C156" s="2842"/>
      <c r="D156" s="2842"/>
      <c r="E156" s="2683"/>
      <c r="F156" s="2683"/>
    </row>
    <row r="157" spans="1:6">
      <c r="A157" s="2450"/>
      <c r="C157" s="2842"/>
      <c r="D157" s="2842"/>
      <c r="E157" s="2683"/>
      <c r="F157" s="2683"/>
    </row>
    <row r="158" spans="1:6">
      <c r="A158" s="2450"/>
      <c r="C158" s="2842"/>
      <c r="D158" s="2842"/>
      <c r="E158" s="2683"/>
      <c r="F158" s="2683"/>
    </row>
    <row r="159" spans="1:6">
      <c r="A159" s="2450"/>
      <c r="C159" s="2842"/>
      <c r="D159" s="2842"/>
      <c r="E159" s="2683"/>
      <c r="F159" s="2683"/>
    </row>
    <row r="160" spans="1:6">
      <c r="A160" s="2450"/>
      <c r="C160" s="2842"/>
      <c r="D160" s="2842"/>
      <c r="E160" s="2683"/>
      <c r="F160" s="2683"/>
    </row>
    <row r="161" spans="1:6">
      <c r="A161" s="2450"/>
      <c r="C161" s="2842"/>
      <c r="D161" s="2842"/>
      <c r="E161" s="2683"/>
      <c r="F161" s="2683"/>
    </row>
    <row r="162" spans="1:6">
      <c r="A162" s="2450"/>
      <c r="C162" s="2842"/>
      <c r="D162" s="2842"/>
      <c r="E162" s="2683"/>
      <c r="F162" s="2683"/>
    </row>
    <row r="163" spans="1:6">
      <c r="A163" s="2450"/>
      <c r="C163" s="2842"/>
      <c r="D163" s="2842"/>
      <c r="E163" s="2683"/>
      <c r="F163" s="2683"/>
    </row>
    <row r="164" spans="1:6">
      <c r="A164" s="2450"/>
      <c r="C164" s="2842"/>
      <c r="D164" s="2842"/>
      <c r="E164" s="2683"/>
      <c r="F164" s="2683"/>
    </row>
    <row r="165" spans="1:6">
      <c r="A165" s="2450"/>
      <c r="C165" s="2842"/>
      <c r="D165" s="2842"/>
      <c r="E165" s="2683"/>
      <c r="F165" s="2683"/>
    </row>
    <row r="166" spans="1:6">
      <c r="A166" s="2450"/>
      <c r="C166" s="2842"/>
      <c r="D166" s="2842"/>
      <c r="E166" s="2683"/>
      <c r="F166" s="2683"/>
    </row>
    <row r="167" spans="1:6">
      <c r="A167" s="2450"/>
      <c r="C167" s="2842"/>
      <c r="D167" s="2842"/>
      <c r="E167" s="2683"/>
      <c r="F167" s="2683"/>
    </row>
    <row r="168" spans="1:6">
      <c r="A168" s="2450"/>
      <c r="C168" s="2842"/>
      <c r="D168" s="2842"/>
      <c r="E168" s="2683"/>
      <c r="F168" s="2683"/>
    </row>
    <row r="169" spans="1:6">
      <c r="A169" s="2450"/>
      <c r="C169" s="2842"/>
      <c r="D169" s="2842"/>
      <c r="E169" s="2683"/>
      <c r="F169" s="2683"/>
    </row>
    <row r="170" spans="1:6">
      <c r="A170" s="2450"/>
      <c r="C170" s="2842"/>
      <c r="D170" s="2842"/>
      <c r="E170" s="2683"/>
      <c r="F170" s="2683"/>
    </row>
    <row r="171" spans="1:6">
      <c r="A171" s="2450"/>
      <c r="C171" s="2842"/>
      <c r="D171" s="2842"/>
      <c r="E171" s="2683"/>
      <c r="F171" s="2683"/>
    </row>
    <row r="172" spans="1:6">
      <c r="A172" s="2450"/>
      <c r="C172" s="2842"/>
      <c r="D172" s="2842"/>
      <c r="E172" s="2683"/>
      <c r="F172" s="2683"/>
    </row>
    <row r="173" spans="1:6">
      <c r="A173" s="2450"/>
      <c r="C173" s="2842"/>
      <c r="D173" s="2842"/>
      <c r="E173" s="2683"/>
      <c r="F173" s="2683"/>
    </row>
    <row r="174" spans="1:6">
      <c r="A174" s="2450"/>
      <c r="C174" s="2842"/>
      <c r="D174" s="2842"/>
      <c r="E174" s="2683"/>
      <c r="F174" s="2683"/>
    </row>
    <row r="175" spans="1:6">
      <c r="A175" s="2450"/>
      <c r="C175" s="2842"/>
      <c r="D175" s="2842"/>
      <c r="E175" s="2683"/>
      <c r="F175" s="2683"/>
    </row>
    <row r="176" spans="1:6">
      <c r="A176" s="2450"/>
      <c r="C176" s="2842"/>
      <c r="D176" s="2842"/>
      <c r="E176" s="2683"/>
      <c r="F176" s="2683"/>
    </row>
    <row r="177" spans="1:6">
      <c r="A177" s="2450"/>
      <c r="C177" s="2842"/>
      <c r="D177" s="2842"/>
      <c r="E177" s="2683"/>
      <c r="F177" s="2683"/>
    </row>
    <row r="178" spans="1:6">
      <c r="A178" s="2450"/>
      <c r="C178" s="2842"/>
      <c r="D178" s="2842"/>
      <c r="E178" s="2683"/>
      <c r="F178" s="2683"/>
    </row>
    <row r="179" spans="1:6">
      <c r="A179" s="2450"/>
      <c r="C179" s="1923"/>
      <c r="D179" s="1923"/>
      <c r="E179" s="2683"/>
      <c r="F179" s="2683"/>
    </row>
    <row r="180" spans="1:6">
      <c r="A180" s="2450"/>
      <c r="E180" s="2683"/>
      <c r="F180" s="2683"/>
    </row>
    <row r="181" spans="1:6" ht="15.75" thickBot="1">
      <c r="A181" s="2684"/>
      <c r="B181" s="2701"/>
      <c r="C181" s="2701"/>
      <c r="D181" s="2701"/>
      <c r="E181" s="2686"/>
      <c r="F181" s="2683"/>
    </row>
    <row r="182" spans="1:6">
      <c r="A182" s="2682"/>
      <c r="F182" s="2683"/>
    </row>
    <row r="183" spans="1:6">
      <c r="A183" s="2682"/>
      <c r="F183" s="2683"/>
    </row>
    <row r="184" spans="1:6">
      <c r="A184" s="2682"/>
      <c r="F184" s="2683"/>
    </row>
    <row r="185" spans="1:6">
      <c r="A185" s="2682"/>
      <c r="F185" s="2683"/>
    </row>
    <row r="186" spans="1:6">
      <c r="A186" s="2682"/>
      <c r="F186" s="2683"/>
    </row>
    <row r="187" spans="1:6">
      <c r="A187" s="2682"/>
      <c r="F187" s="2683"/>
    </row>
    <row r="188" spans="1:6">
      <c r="A188" s="2682"/>
      <c r="F188" s="2683"/>
    </row>
    <row r="189" spans="1:6">
      <c r="A189" s="2682"/>
      <c r="F189" s="2683"/>
    </row>
    <row r="190" spans="1:6">
      <c r="A190" s="2682"/>
      <c r="F190" s="2683"/>
    </row>
    <row r="191" spans="1:6">
      <c r="A191" s="2682"/>
      <c r="F191" s="2683"/>
    </row>
    <row r="192" spans="1:6">
      <c r="A192" s="2682"/>
      <c r="F192" s="2683"/>
    </row>
    <row r="193" spans="1:6">
      <c r="A193" s="2682"/>
      <c r="F193" s="2683"/>
    </row>
    <row r="194" spans="1:6">
      <c r="A194" s="2682"/>
      <c r="F194" s="2683"/>
    </row>
    <row r="195" spans="1:6">
      <c r="A195" s="2682"/>
      <c r="F195" s="2683"/>
    </row>
    <row r="196" spans="1:6">
      <c r="A196" s="2682"/>
      <c r="F196" s="2683"/>
    </row>
    <row r="197" spans="1:6">
      <c r="A197" s="2682"/>
      <c r="F197" s="2683"/>
    </row>
    <row r="198" spans="1:6">
      <c r="A198" s="2682"/>
      <c r="F198" s="2683"/>
    </row>
    <row r="199" spans="1:6">
      <c r="A199" s="2682"/>
      <c r="F199" s="2683"/>
    </row>
    <row r="200" spans="1:6" ht="15.75" thickBot="1">
      <c r="A200" s="2684"/>
      <c r="B200" s="2701"/>
      <c r="C200" s="2701"/>
      <c r="D200" s="2701"/>
      <c r="E200" s="2701"/>
      <c r="F200" s="2686"/>
    </row>
  </sheetData>
  <printOptions horizontalCentered="1" verticalCentered="1"/>
  <pageMargins left="0.5" right="0.5" top="0.5" bottom="0.5" header="0" footer="0"/>
  <pageSetup scale="65" fitToWidth="2" orientation="portrait" r:id="rId1"/>
  <headerFooter alignWithMargins="0"/>
  <colBreaks count="1" manualBreakCount="1">
    <brk id="9" max="1048575" man="1"/>
  </colBreaks>
  <customProperties>
    <customPr name="_pios_id" r:id="rId2"/>
  </customPropertie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ransitionEvaluation="1">
    <tabColor rgb="FF92D050"/>
  </sheetPr>
  <dimension ref="A1:R1192"/>
  <sheetViews>
    <sheetView view="pageBreakPreview" topLeftCell="E1" zoomScale="60" zoomScaleNormal="70" workbookViewId="0">
      <selection activeCell="S1" sqref="S1:AE1048576"/>
    </sheetView>
  </sheetViews>
  <sheetFormatPr defaultColWidth="9.6640625" defaultRowHeight="15"/>
  <cols>
    <col min="1" max="1" width="4.6640625" customWidth="1"/>
    <col min="2" max="2" width="12.6640625" customWidth="1"/>
    <col min="3" max="3" width="25.6640625" customWidth="1"/>
    <col min="4" max="4" width="18" customWidth="1"/>
    <col min="5" max="5" width="23" customWidth="1"/>
    <col min="6" max="6" width="16" customWidth="1"/>
    <col min="7" max="7" width="12.6640625" customWidth="1"/>
    <col min="8" max="8" width="17" customWidth="1"/>
    <col min="9" max="9" width="2.6640625" customWidth="1"/>
    <col min="10" max="10" width="14.6640625" customWidth="1"/>
    <col min="11" max="12" width="10.6640625" customWidth="1"/>
    <col min="13" max="13" width="19.6640625" customWidth="1"/>
    <col min="14" max="14" width="15.6640625" customWidth="1"/>
    <col min="15" max="15" width="5.6640625" customWidth="1"/>
    <col min="16" max="16" width="17" customWidth="1"/>
    <col min="17" max="17" width="16.6640625" customWidth="1"/>
    <col min="18" max="18" width="4.6640625" customWidth="1"/>
    <col min="20" max="20" width="18" customWidth="1"/>
  </cols>
  <sheetData>
    <row r="1" spans="1:18">
      <c r="A1" s="710" t="s">
        <v>1757</v>
      </c>
      <c r="B1" s="711"/>
      <c r="C1" s="711"/>
      <c r="D1" s="795" t="s">
        <v>1307</v>
      </c>
      <c r="E1" s="798"/>
      <c r="F1" s="1617" t="s">
        <v>1759</v>
      </c>
      <c r="G1" s="795" t="s">
        <v>1760</v>
      </c>
      <c r="H1" s="782"/>
      <c r="J1" s="710" t="s">
        <v>1757</v>
      </c>
      <c r="K1" s="711"/>
      <c r="L1" s="798"/>
      <c r="M1" s="795" t="s">
        <v>1307</v>
      </c>
      <c r="N1" s="798"/>
      <c r="O1" s="808"/>
      <c r="P1" s="795" t="s">
        <v>1759</v>
      </c>
      <c r="Q1" s="795" t="s">
        <v>1760</v>
      </c>
      <c r="R1" s="782"/>
    </row>
    <row r="2" spans="1:18">
      <c r="A2" s="71" t="s">
        <v>4544</v>
      </c>
      <c r="D2" s="71" t="s">
        <v>5794</v>
      </c>
      <c r="F2" s="1618" t="s">
        <v>1761</v>
      </c>
      <c r="G2" s="1637"/>
      <c r="H2" s="759"/>
      <c r="J2" s="71" t="s">
        <v>4544</v>
      </c>
      <c r="M2" s="71" t="s">
        <v>5794</v>
      </c>
      <c r="O2" s="709"/>
      <c r="P2" s="1637" t="s">
        <v>1761</v>
      </c>
      <c r="Q2" s="1637"/>
      <c r="R2" s="717"/>
    </row>
    <row r="3" spans="1:18" ht="15" customHeight="1" thickBot="1">
      <c r="A3" s="772"/>
      <c r="B3" s="752"/>
      <c r="C3" s="752"/>
      <c r="D3" s="772" t="s">
        <v>1101</v>
      </c>
      <c r="E3" s="752"/>
      <c r="F3" s="802" t="str">
        <f>'Data Sheet'!$C$40</f>
        <v>April 30, 2025</v>
      </c>
      <c r="G3" s="1725" t="str">
        <f>'Data Sheet'!$C$38</f>
        <v>December 31, 2024</v>
      </c>
      <c r="H3" s="814"/>
      <c r="J3" s="772"/>
      <c r="K3" s="752"/>
      <c r="L3" s="752"/>
      <c r="M3" s="772" t="s">
        <v>1101</v>
      </c>
      <c r="N3" s="752"/>
      <c r="O3" s="1638"/>
      <c r="P3" s="802" t="str">
        <f>'Data Sheet'!$C$40</f>
        <v>April 30, 2025</v>
      </c>
      <c r="Q3" s="1639" t="str">
        <f>'Data Sheet'!$C$38</f>
        <v>December 31, 2024</v>
      </c>
      <c r="R3" s="814"/>
    </row>
    <row r="4" spans="1:18" ht="15" customHeight="1" thickBot="1">
      <c r="A4" s="457" t="s">
        <v>3324</v>
      </c>
      <c r="B4" s="458"/>
      <c r="C4" s="458"/>
      <c r="D4" s="803"/>
      <c r="E4" s="803"/>
      <c r="F4" s="803"/>
      <c r="G4" s="805"/>
      <c r="H4" s="814"/>
      <c r="J4" s="457" t="s">
        <v>3325</v>
      </c>
      <c r="K4" s="458"/>
      <c r="L4" s="458"/>
      <c r="M4" s="803"/>
      <c r="N4" s="803"/>
      <c r="O4" s="803"/>
      <c r="P4" s="803"/>
      <c r="Q4" s="805"/>
      <c r="R4" s="814"/>
    </row>
    <row r="5" spans="1:18" ht="15.75">
      <c r="A5" s="68"/>
      <c r="B5" s="70"/>
      <c r="C5" s="70"/>
      <c r="D5" s="16"/>
      <c r="E5" s="16"/>
      <c r="F5" s="16"/>
      <c r="G5" s="318"/>
      <c r="H5" s="72"/>
      <c r="J5" s="68"/>
      <c r="K5" s="70"/>
      <c r="L5" s="70"/>
      <c r="M5" s="16"/>
      <c r="N5" s="16"/>
      <c r="O5" s="16"/>
      <c r="P5" s="16"/>
      <c r="Q5" s="318"/>
      <c r="R5" s="72"/>
    </row>
    <row r="6" spans="1:18">
      <c r="A6" s="71" t="s">
        <v>2603</v>
      </c>
      <c r="B6" s="13"/>
      <c r="C6" s="13"/>
      <c r="D6" s="13"/>
      <c r="E6" s="13" t="s">
        <v>3326</v>
      </c>
      <c r="F6" s="13"/>
      <c r="G6" s="13"/>
      <c r="H6" s="72"/>
      <c r="J6" s="760" t="s">
        <v>3327</v>
      </c>
      <c r="K6" s="13"/>
      <c r="L6" s="13"/>
      <c r="M6" s="13"/>
      <c r="N6" s="13" t="s">
        <v>3328</v>
      </c>
      <c r="O6" s="13"/>
      <c r="P6" s="13"/>
      <c r="Q6" s="13"/>
      <c r="R6" s="72"/>
    </row>
    <row r="7" spans="1:18">
      <c r="A7" s="71" t="s">
        <v>3329</v>
      </c>
      <c r="B7" s="13"/>
      <c r="C7" s="13"/>
      <c r="D7" s="13"/>
      <c r="E7" s="13" t="s">
        <v>3330</v>
      </c>
      <c r="F7" s="13"/>
      <c r="G7" s="13"/>
      <c r="H7" s="72"/>
      <c r="J7" s="71" t="s">
        <v>3331</v>
      </c>
      <c r="K7" s="13"/>
      <c r="L7" s="13"/>
      <c r="M7" s="13"/>
      <c r="N7" s="13" t="s">
        <v>3332</v>
      </c>
      <c r="O7" s="13"/>
      <c r="P7" s="13"/>
      <c r="Q7" s="13"/>
      <c r="R7" s="72"/>
    </row>
    <row r="8" spans="1:18">
      <c r="A8" s="71" t="s">
        <v>3333</v>
      </c>
      <c r="B8" s="13"/>
      <c r="C8" s="13"/>
      <c r="D8" s="13"/>
      <c r="E8" s="13" t="s">
        <v>3334</v>
      </c>
      <c r="F8" s="13"/>
      <c r="G8" s="13"/>
      <c r="H8" s="72"/>
      <c r="J8" s="71" t="s">
        <v>3335</v>
      </c>
      <c r="K8" s="13"/>
      <c r="L8" s="13"/>
      <c r="M8" s="13"/>
      <c r="N8" s="13" t="s">
        <v>2612</v>
      </c>
      <c r="O8" s="13"/>
      <c r="P8" s="13"/>
      <c r="Q8" s="13"/>
      <c r="R8" s="72"/>
    </row>
    <row r="9" spans="1:18">
      <c r="A9" s="71" t="s">
        <v>2613</v>
      </c>
      <c r="B9" s="13"/>
      <c r="C9" s="13"/>
      <c r="D9" s="13"/>
      <c r="E9" s="13" t="s">
        <v>2614</v>
      </c>
      <c r="F9" s="13"/>
      <c r="G9" s="13"/>
      <c r="H9" s="72"/>
      <c r="J9" s="71" t="s">
        <v>2615</v>
      </c>
      <c r="K9" s="13"/>
      <c r="L9" s="13"/>
      <c r="M9" s="13"/>
      <c r="N9" s="13" t="s">
        <v>2616</v>
      </c>
      <c r="O9" s="13"/>
      <c r="P9" s="13"/>
      <c r="Q9" s="13"/>
      <c r="R9" s="72"/>
    </row>
    <row r="10" spans="1:18">
      <c r="A10" s="71" t="s">
        <v>2617</v>
      </c>
      <c r="B10" s="13"/>
      <c r="C10" s="13"/>
      <c r="D10" s="13"/>
      <c r="E10" s="13" t="s">
        <v>2618</v>
      </c>
      <c r="F10" s="13"/>
      <c r="G10" s="13"/>
      <c r="H10" s="72"/>
      <c r="J10" s="71" t="s">
        <v>2619</v>
      </c>
      <c r="K10" s="13"/>
      <c r="L10" s="13"/>
      <c r="M10" s="13"/>
      <c r="N10" s="13" t="s">
        <v>2620</v>
      </c>
      <c r="O10" s="13"/>
      <c r="P10" s="13"/>
      <c r="Q10" s="13"/>
      <c r="R10" s="72"/>
    </row>
    <row r="11" spans="1:18">
      <c r="A11" s="71" t="s">
        <v>2621</v>
      </c>
      <c r="B11" s="13"/>
      <c r="C11" s="13"/>
      <c r="D11" s="13"/>
      <c r="E11" s="13" t="s">
        <v>2622</v>
      </c>
      <c r="F11" s="13"/>
      <c r="G11" s="13"/>
      <c r="H11" s="72"/>
      <c r="J11" s="71" t="s">
        <v>2623</v>
      </c>
      <c r="K11" s="13"/>
      <c r="L11" s="13"/>
      <c r="M11" s="13"/>
      <c r="N11" s="13" t="s">
        <v>2084</v>
      </c>
      <c r="O11" s="13"/>
      <c r="P11" s="13"/>
      <c r="Q11" s="13"/>
      <c r="R11" s="72"/>
    </row>
    <row r="12" spans="1:18">
      <c r="A12" s="71" t="s">
        <v>2085</v>
      </c>
      <c r="B12" s="13"/>
      <c r="C12" s="13"/>
      <c r="D12" s="13"/>
      <c r="E12" s="13" t="s">
        <v>2086</v>
      </c>
      <c r="F12" s="13"/>
      <c r="G12" s="13"/>
      <c r="H12" s="72"/>
      <c r="J12" s="71" t="s">
        <v>3111</v>
      </c>
      <c r="K12" s="13"/>
      <c r="L12" s="13"/>
      <c r="M12" s="13"/>
      <c r="N12" s="13" t="s">
        <v>3112</v>
      </c>
      <c r="O12" s="13"/>
      <c r="P12" s="13"/>
      <c r="Q12" s="13"/>
      <c r="R12" s="72"/>
    </row>
    <row r="13" spans="1:18" ht="15.75" thickBot="1">
      <c r="A13" s="95"/>
      <c r="B13" s="96"/>
      <c r="C13" s="96"/>
      <c r="D13" s="96"/>
      <c r="E13" s="96"/>
      <c r="F13" s="96"/>
      <c r="G13" s="96"/>
      <c r="H13" s="97"/>
      <c r="J13" s="95"/>
      <c r="K13" s="96"/>
      <c r="L13" s="96"/>
      <c r="M13" s="96"/>
      <c r="N13" s="96"/>
      <c r="O13" s="96"/>
      <c r="P13" s="96"/>
      <c r="Q13" s="96"/>
      <c r="R13" s="97"/>
    </row>
    <row r="14" spans="1:18">
      <c r="A14" s="797"/>
      <c r="C14" s="656"/>
      <c r="D14" s="661"/>
      <c r="E14" s="717"/>
      <c r="F14" s="709"/>
      <c r="G14" s="709"/>
      <c r="H14" s="782"/>
      <c r="J14" s="797"/>
      <c r="K14" s="656"/>
      <c r="L14" s="656"/>
      <c r="M14" s="709" t="s">
        <v>3113</v>
      </c>
      <c r="N14" s="709"/>
      <c r="O14" s="709"/>
      <c r="P14" s="709"/>
      <c r="Q14" s="759"/>
      <c r="R14" s="807"/>
    </row>
    <row r="15" spans="1:18" ht="15.75" thickBot="1">
      <c r="A15" s="810"/>
      <c r="B15" s="661"/>
      <c r="C15" s="717"/>
      <c r="D15" s="661"/>
      <c r="E15" s="717"/>
      <c r="F15" s="803" t="s">
        <v>3114</v>
      </c>
      <c r="G15" s="803"/>
      <c r="H15" s="814"/>
      <c r="J15" s="810" t="s">
        <v>3115</v>
      </c>
      <c r="K15" s="717" t="s">
        <v>3116</v>
      </c>
      <c r="L15" s="717" t="s">
        <v>3116</v>
      </c>
      <c r="M15" s="803" t="s">
        <v>3117</v>
      </c>
      <c r="N15" s="803"/>
      <c r="O15" s="803"/>
      <c r="P15" s="803"/>
      <c r="Q15" s="814"/>
      <c r="R15" s="717"/>
    </row>
    <row r="16" spans="1:18">
      <c r="A16" s="810"/>
      <c r="B16" s="661"/>
      <c r="C16" s="717"/>
      <c r="D16" s="661"/>
      <c r="E16" s="717"/>
      <c r="F16" s="717"/>
      <c r="G16" s="759"/>
      <c r="H16" s="717"/>
      <c r="J16" s="810" t="s">
        <v>3118</v>
      </c>
      <c r="K16" s="717" t="s">
        <v>3119</v>
      </c>
      <c r="L16" s="717" t="s">
        <v>3120</v>
      </c>
      <c r="M16" s="661"/>
      <c r="N16" s="661"/>
      <c r="O16" s="717"/>
      <c r="P16" s="717"/>
      <c r="Q16" s="759"/>
      <c r="R16" s="717"/>
    </row>
    <row r="17" spans="1:18">
      <c r="A17" s="810" t="s">
        <v>1686</v>
      </c>
      <c r="B17" s="709" t="s">
        <v>3121</v>
      </c>
      <c r="C17" s="759"/>
      <c r="D17" s="709" t="s">
        <v>3122</v>
      </c>
      <c r="E17" s="759"/>
      <c r="F17" s="717"/>
      <c r="G17" s="759"/>
      <c r="H17" s="717"/>
      <c r="J17" s="810" t="s">
        <v>3123</v>
      </c>
      <c r="K17" s="717" t="s">
        <v>3124</v>
      </c>
      <c r="L17" s="717" t="s">
        <v>3119</v>
      </c>
      <c r="M17" s="709"/>
      <c r="N17" s="709"/>
      <c r="O17" s="759"/>
      <c r="P17" s="717" t="s">
        <v>1744</v>
      </c>
      <c r="Q17" s="759" t="s">
        <v>3125</v>
      </c>
      <c r="R17" s="717" t="s">
        <v>1686</v>
      </c>
    </row>
    <row r="18" spans="1:18">
      <c r="A18" s="810" t="s">
        <v>1689</v>
      </c>
      <c r="C18" s="656"/>
      <c r="D18" s="661"/>
      <c r="E18" s="717"/>
      <c r="F18" s="717" t="s">
        <v>1794</v>
      </c>
      <c r="G18" s="759" t="s">
        <v>3126</v>
      </c>
      <c r="H18" s="717" t="s">
        <v>3127</v>
      </c>
      <c r="J18" s="810" t="s">
        <v>3128</v>
      </c>
      <c r="K18" s="717" t="s">
        <v>4</v>
      </c>
      <c r="L18" s="717" t="s">
        <v>3124</v>
      </c>
      <c r="M18" s="709" t="s">
        <v>3129</v>
      </c>
      <c r="N18" s="709"/>
      <c r="O18" s="759"/>
      <c r="P18" s="717" t="s">
        <v>3130</v>
      </c>
      <c r="Q18" s="759" t="s">
        <v>3131</v>
      </c>
      <c r="R18" s="717" t="s">
        <v>1689</v>
      </c>
    </row>
    <row r="19" spans="1:18">
      <c r="A19" s="801"/>
      <c r="C19" s="717"/>
      <c r="E19" s="717"/>
      <c r="F19" s="717"/>
      <c r="G19" s="759"/>
      <c r="H19" s="656"/>
      <c r="J19" s="801"/>
      <c r="K19" s="656"/>
      <c r="L19" s="717"/>
      <c r="O19" s="717"/>
      <c r="P19" s="717"/>
      <c r="Q19" s="717"/>
      <c r="R19" s="656"/>
    </row>
    <row r="20" spans="1:18" ht="15.75" thickBot="1">
      <c r="A20" s="820"/>
      <c r="B20" s="803" t="s">
        <v>2935</v>
      </c>
      <c r="C20" s="814"/>
      <c r="D20" s="803" t="s">
        <v>2936</v>
      </c>
      <c r="E20" s="814"/>
      <c r="F20" s="813" t="s">
        <v>2937</v>
      </c>
      <c r="G20" s="814" t="s">
        <v>2938</v>
      </c>
      <c r="H20" s="814" t="s">
        <v>2268</v>
      </c>
      <c r="J20" s="812" t="s">
        <v>2269</v>
      </c>
      <c r="K20" s="812" t="s">
        <v>2270</v>
      </c>
      <c r="L20" s="812" t="s">
        <v>2271</v>
      </c>
      <c r="M20" s="803" t="s">
        <v>2272</v>
      </c>
      <c r="N20" s="803"/>
      <c r="O20" s="814"/>
      <c r="P20" s="813" t="s">
        <v>2273</v>
      </c>
      <c r="Q20" s="813" t="s">
        <v>2274</v>
      </c>
      <c r="R20" s="813"/>
    </row>
    <row r="21" spans="1:18">
      <c r="A21" s="801">
        <v>1</v>
      </c>
      <c r="B21" t="s">
        <v>6341</v>
      </c>
      <c r="C21" s="656"/>
      <c r="D21" t="s">
        <v>4641</v>
      </c>
      <c r="E21" s="759"/>
      <c r="F21" s="1640">
        <v>115</v>
      </c>
      <c r="G21" s="1641">
        <v>5.04</v>
      </c>
      <c r="H21" s="1642"/>
      <c r="J21" s="1642">
        <v>10</v>
      </c>
      <c r="K21" s="869">
        <v>1</v>
      </c>
      <c r="L21" s="869"/>
      <c r="O21" s="759"/>
      <c r="P21" s="819"/>
      <c r="Q21" s="767"/>
      <c r="R21" s="801">
        <v>1</v>
      </c>
    </row>
    <row r="22" spans="1:18">
      <c r="A22" s="801">
        <v>2</v>
      </c>
      <c r="B22" t="s">
        <v>6341</v>
      </c>
      <c r="C22" s="656"/>
      <c r="D22" t="s">
        <v>4641</v>
      </c>
      <c r="E22" s="717"/>
      <c r="F22" s="1640">
        <v>115</v>
      </c>
      <c r="G22" s="1641">
        <v>34.5</v>
      </c>
      <c r="H22" s="1642"/>
      <c r="J22" s="1642">
        <v>20</v>
      </c>
      <c r="K22" s="869">
        <v>1</v>
      </c>
      <c r="L22" s="869"/>
      <c r="O22" s="717"/>
      <c r="P22" s="819"/>
      <c r="Q22" s="767"/>
      <c r="R22" s="801">
        <v>2</v>
      </c>
    </row>
    <row r="23" spans="1:18">
      <c r="A23" s="801">
        <v>3</v>
      </c>
      <c r="B23" t="s">
        <v>6342</v>
      </c>
      <c r="C23" s="656"/>
      <c r="D23" t="s">
        <v>4643</v>
      </c>
      <c r="E23" s="717"/>
      <c r="F23" s="1640">
        <v>34.4</v>
      </c>
      <c r="G23" s="1641">
        <v>4.8</v>
      </c>
      <c r="H23" s="1642"/>
      <c r="J23" s="1642">
        <v>3.75</v>
      </c>
      <c r="K23" s="869">
        <v>1</v>
      </c>
      <c r="L23" s="869"/>
      <c r="O23" s="717"/>
      <c r="P23" s="819"/>
      <c r="Q23" s="767"/>
      <c r="R23" s="801">
        <v>3</v>
      </c>
    </row>
    <row r="24" spans="1:18">
      <c r="A24" s="801">
        <v>4</v>
      </c>
      <c r="B24" t="s">
        <v>6342</v>
      </c>
      <c r="C24" s="656"/>
      <c r="D24" t="s">
        <v>4643</v>
      </c>
      <c r="E24" s="717"/>
      <c r="F24" s="1640">
        <v>34.5</v>
      </c>
      <c r="G24" s="1641">
        <v>4.8</v>
      </c>
      <c r="H24" s="1642"/>
      <c r="J24" s="1642">
        <v>3.75</v>
      </c>
      <c r="K24" s="869">
        <v>1</v>
      </c>
      <c r="L24" s="869"/>
      <c r="O24" s="717"/>
      <c r="P24" s="819"/>
      <c r="Q24" s="767"/>
      <c r="R24" s="801">
        <v>4</v>
      </c>
    </row>
    <row r="25" spans="1:18">
      <c r="A25" s="801">
        <v>5</v>
      </c>
      <c r="B25" t="s">
        <v>6343</v>
      </c>
      <c r="C25" s="656"/>
      <c r="D25" t="s">
        <v>4643</v>
      </c>
      <c r="E25" s="717"/>
      <c r="F25" s="1640">
        <v>43.8</v>
      </c>
      <c r="G25" s="1641">
        <v>5</v>
      </c>
      <c r="H25" s="1642"/>
      <c r="J25" s="1642">
        <v>1.5</v>
      </c>
      <c r="K25" s="869">
        <v>3</v>
      </c>
      <c r="L25" s="869"/>
      <c r="O25" s="717"/>
      <c r="P25" s="819"/>
      <c r="Q25" s="767"/>
      <c r="R25" s="801">
        <v>5</v>
      </c>
    </row>
    <row r="26" spans="1:18">
      <c r="A26" s="816">
        <v>6</v>
      </c>
      <c r="B26" t="s">
        <v>6343</v>
      </c>
      <c r="C26" s="656"/>
      <c r="D26" t="s">
        <v>4643</v>
      </c>
      <c r="E26" s="656"/>
      <c r="F26" s="1640">
        <v>43.8</v>
      </c>
      <c r="G26" s="1641">
        <v>13.8</v>
      </c>
      <c r="H26" s="1642"/>
      <c r="J26" s="1642">
        <v>3.75</v>
      </c>
      <c r="K26" s="869">
        <v>1</v>
      </c>
      <c r="L26" s="869"/>
      <c r="O26" s="656"/>
      <c r="P26" s="819"/>
      <c r="Q26" s="767"/>
      <c r="R26" s="801">
        <v>6</v>
      </c>
    </row>
    <row r="27" spans="1:18">
      <c r="A27" s="816">
        <v>7</v>
      </c>
      <c r="B27" t="s">
        <v>6344</v>
      </c>
      <c r="C27" s="656"/>
      <c r="D27" t="s">
        <v>4643</v>
      </c>
      <c r="E27" s="656"/>
      <c r="F27" s="1640">
        <v>115</v>
      </c>
      <c r="G27" s="1641">
        <v>13.8</v>
      </c>
      <c r="H27" s="1642"/>
      <c r="J27" s="1642">
        <v>12</v>
      </c>
      <c r="K27" s="869">
        <v>1</v>
      </c>
      <c r="L27" s="869"/>
      <c r="O27" s="656"/>
      <c r="P27" s="819"/>
      <c r="Q27" s="767"/>
      <c r="R27" s="801">
        <v>7</v>
      </c>
    </row>
    <row r="28" spans="1:18">
      <c r="A28" s="816">
        <v>8</v>
      </c>
      <c r="B28" t="s">
        <v>6344</v>
      </c>
      <c r="C28" s="656"/>
      <c r="D28" t="s">
        <v>4643</v>
      </c>
      <c r="E28" s="656"/>
      <c r="F28" s="1640">
        <v>115</v>
      </c>
      <c r="G28" s="1641">
        <v>34.5</v>
      </c>
      <c r="H28" s="1642"/>
      <c r="J28" s="1642">
        <v>15</v>
      </c>
      <c r="K28" s="869">
        <v>1</v>
      </c>
      <c r="L28" s="869"/>
      <c r="O28" s="656"/>
      <c r="P28" s="819"/>
      <c r="Q28" s="767"/>
      <c r="R28" s="801">
        <v>8</v>
      </c>
    </row>
    <row r="29" spans="1:18">
      <c r="A29" s="816">
        <v>9</v>
      </c>
      <c r="B29" t="s">
        <v>6345</v>
      </c>
      <c r="C29" s="656"/>
      <c r="D29" t="s">
        <v>4641</v>
      </c>
      <c r="E29" s="656"/>
      <c r="F29" s="1640">
        <v>34.5</v>
      </c>
      <c r="G29" s="1641">
        <v>4.8</v>
      </c>
      <c r="H29" s="1642"/>
      <c r="J29" s="1642">
        <v>1</v>
      </c>
      <c r="K29" s="869">
        <v>1</v>
      </c>
      <c r="L29" s="869"/>
      <c r="O29" s="656"/>
      <c r="P29" s="819"/>
      <c r="Q29" s="767"/>
      <c r="R29" s="801">
        <v>9</v>
      </c>
    </row>
    <row r="30" spans="1:18">
      <c r="A30" s="816">
        <v>10</v>
      </c>
      <c r="B30" t="s">
        <v>6345</v>
      </c>
      <c r="C30" s="656"/>
      <c r="D30" t="s">
        <v>4641</v>
      </c>
      <c r="E30" s="656"/>
      <c r="F30" s="1640">
        <v>115</v>
      </c>
      <c r="G30" s="1641">
        <v>34.5</v>
      </c>
      <c r="H30" s="1642"/>
      <c r="J30" s="1642">
        <v>30</v>
      </c>
      <c r="K30" s="869">
        <v>1</v>
      </c>
      <c r="L30" s="869"/>
      <c r="O30" s="656"/>
      <c r="P30" s="819"/>
      <c r="Q30" s="767"/>
      <c r="R30" s="801">
        <v>10</v>
      </c>
    </row>
    <row r="31" spans="1:18">
      <c r="A31" s="816">
        <v>11</v>
      </c>
      <c r="B31" t="s">
        <v>4644</v>
      </c>
      <c r="C31" s="656"/>
      <c r="D31" t="s">
        <v>4643</v>
      </c>
      <c r="E31" s="656"/>
      <c r="F31" s="1640">
        <v>23</v>
      </c>
      <c r="G31" s="1641">
        <v>4.8</v>
      </c>
      <c r="H31" s="1642"/>
      <c r="J31" s="1642">
        <v>3.75</v>
      </c>
      <c r="K31" s="869">
        <v>1</v>
      </c>
      <c r="L31" s="869"/>
      <c r="O31" s="656"/>
      <c r="P31" s="819"/>
      <c r="Q31" s="767"/>
      <c r="R31" s="801">
        <v>11</v>
      </c>
    </row>
    <row r="32" spans="1:18">
      <c r="A32" s="816">
        <v>12</v>
      </c>
      <c r="B32" t="s">
        <v>6346</v>
      </c>
      <c r="C32" s="656"/>
      <c r="D32" t="s">
        <v>4643</v>
      </c>
      <c r="E32" s="656"/>
      <c r="F32" s="1640">
        <v>23</v>
      </c>
      <c r="G32" s="1641">
        <v>0.48</v>
      </c>
      <c r="H32" s="1642"/>
      <c r="J32" s="1642">
        <v>0.3</v>
      </c>
      <c r="K32" s="869">
        <v>3</v>
      </c>
      <c r="L32" s="869"/>
      <c r="O32" s="656"/>
      <c r="P32" s="819"/>
      <c r="Q32" s="767"/>
      <c r="R32" s="801">
        <v>12</v>
      </c>
    </row>
    <row r="33" spans="1:18">
      <c r="A33" s="816">
        <v>13</v>
      </c>
      <c r="B33" t="s">
        <v>6347</v>
      </c>
      <c r="C33" s="656"/>
      <c r="D33" t="s">
        <v>4643</v>
      </c>
      <c r="E33" s="656"/>
      <c r="F33" s="1640">
        <v>43.8</v>
      </c>
      <c r="G33" s="1641">
        <v>4.4000000000000004</v>
      </c>
      <c r="H33" s="1642"/>
      <c r="J33" s="1642">
        <v>5</v>
      </c>
      <c r="K33" s="869">
        <v>1</v>
      </c>
      <c r="L33" s="869"/>
      <c r="O33" s="656"/>
      <c r="P33" s="819"/>
      <c r="Q33" s="767"/>
      <c r="R33" s="801">
        <v>13</v>
      </c>
    </row>
    <row r="34" spans="1:18">
      <c r="A34" s="816">
        <v>14</v>
      </c>
      <c r="B34" t="s">
        <v>6347</v>
      </c>
      <c r="C34" s="656"/>
      <c r="D34" t="s">
        <v>4643</v>
      </c>
      <c r="E34" s="656"/>
      <c r="F34" s="1640">
        <v>43.8</v>
      </c>
      <c r="G34" s="1641">
        <v>13.8</v>
      </c>
      <c r="H34" s="1642"/>
      <c r="J34" s="1642">
        <v>5</v>
      </c>
      <c r="K34" s="869">
        <v>1</v>
      </c>
      <c r="L34" s="869"/>
      <c r="O34" s="656"/>
      <c r="P34" s="819"/>
      <c r="Q34" s="767"/>
      <c r="R34" s="801">
        <v>14</v>
      </c>
    </row>
    <row r="35" spans="1:18">
      <c r="A35" s="816">
        <v>15</v>
      </c>
      <c r="B35" t="s">
        <v>6348</v>
      </c>
      <c r="C35" s="656"/>
      <c r="D35" t="s">
        <v>4641</v>
      </c>
      <c r="E35" s="656"/>
      <c r="F35" s="1640">
        <v>34.4</v>
      </c>
      <c r="G35" s="1641">
        <v>4.4000000000000004</v>
      </c>
      <c r="H35" s="1642"/>
      <c r="J35" s="1642">
        <v>15</v>
      </c>
      <c r="K35" s="869">
        <v>2</v>
      </c>
      <c r="L35" s="869"/>
      <c r="O35" s="656"/>
      <c r="P35" s="819"/>
      <c r="Q35" s="767"/>
      <c r="R35" s="801">
        <v>15</v>
      </c>
    </row>
    <row r="36" spans="1:18">
      <c r="A36" s="816">
        <v>16</v>
      </c>
      <c r="B36" t="s">
        <v>6348</v>
      </c>
      <c r="C36" s="656"/>
      <c r="D36" t="s">
        <v>4641</v>
      </c>
      <c r="E36" s="656"/>
      <c r="F36" s="1640">
        <v>34.5</v>
      </c>
      <c r="G36" s="1641">
        <v>4.4000000000000004</v>
      </c>
      <c r="H36" s="1642"/>
      <c r="J36" s="1642">
        <v>7.5</v>
      </c>
      <c r="K36" s="869">
        <v>1</v>
      </c>
      <c r="L36" s="869"/>
      <c r="O36" s="656"/>
      <c r="P36" s="819"/>
      <c r="Q36" s="767"/>
      <c r="R36" s="801">
        <v>16</v>
      </c>
    </row>
    <row r="37" spans="1:18">
      <c r="A37" s="801">
        <v>17</v>
      </c>
      <c r="B37" t="s">
        <v>6348</v>
      </c>
      <c r="C37" s="656"/>
      <c r="D37" t="s">
        <v>4641</v>
      </c>
      <c r="E37" s="656"/>
      <c r="F37" s="1640">
        <v>110</v>
      </c>
      <c r="G37" s="1641">
        <v>34.5</v>
      </c>
      <c r="H37" s="1642"/>
      <c r="J37" s="1642">
        <v>30</v>
      </c>
      <c r="K37" s="869">
        <v>1</v>
      </c>
      <c r="L37" s="869"/>
      <c r="O37" s="656"/>
      <c r="P37" s="819"/>
      <c r="Q37" s="767"/>
      <c r="R37" s="801">
        <v>17</v>
      </c>
    </row>
    <row r="38" spans="1:18">
      <c r="A38" s="801">
        <v>18</v>
      </c>
      <c r="B38" t="s">
        <v>6348</v>
      </c>
      <c r="C38" s="656"/>
      <c r="D38" t="s">
        <v>4641</v>
      </c>
      <c r="E38" s="656"/>
      <c r="F38" s="1640">
        <v>115</v>
      </c>
      <c r="G38" s="1641">
        <v>11.5</v>
      </c>
      <c r="H38" s="1642"/>
      <c r="J38" s="1642">
        <v>24</v>
      </c>
      <c r="K38" s="869">
        <v>1</v>
      </c>
      <c r="L38" s="869"/>
      <c r="O38" s="656"/>
      <c r="P38" s="819"/>
      <c r="Q38" s="767"/>
      <c r="R38" s="801">
        <v>18</v>
      </c>
    </row>
    <row r="39" spans="1:18">
      <c r="A39" s="801">
        <v>19</v>
      </c>
      <c r="B39" t="s">
        <v>6348</v>
      </c>
      <c r="C39" s="656"/>
      <c r="D39" t="s">
        <v>4641</v>
      </c>
      <c r="E39" s="656"/>
      <c r="F39" s="1640">
        <v>115</v>
      </c>
      <c r="G39" s="1641">
        <v>12.5</v>
      </c>
      <c r="H39" s="1642"/>
      <c r="J39" s="1642">
        <v>24</v>
      </c>
      <c r="K39" s="869">
        <v>1</v>
      </c>
      <c r="L39" s="869"/>
      <c r="O39" s="656"/>
      <c r="P39" s="819"/>
      <c r="Q39" s="767"/>
      <c r="R39" s="801">
        <v>19</v>
      </c>
    </row>
    <row r="40" spans="1:18">
      <c r="A40" s="801">
        <v>20</v>
      </c>
      <c r="B40" t="s">
        <v>6348</v>
      </c>
      <c r="C40" s="656"/>
      <c r="D40" t="s">
        <v>4641</v>
      </c>
      <c r="E40" s="656"/>
      <c r="F40" s="1640">
        <v>115</v>
      </c>
      <c r="G40" s="1641">
        <v>13.8</v>
      </c>
      <c r="H40" s="1642"/>
      <c r="J40" s="1642">
        <v>40</v>
      </c>
      <c r="K40" s="869">
        <v>2</v>
      </c>
      <c r="L40" s="869"/>
      <c r="O40" s="656"/>
      <c r="P40" s="819"/>
      <c r="Q40" s="767"/>
      <c r="R40" s="801">
        <v>20</v>
      </c>
    </row>
    <row r="41" spans="1:18">
      <c r="A41" s="801">
        <v>21</v>
      </c>
      <c r="B41" t="s">
        <v>6348</v>
      </c>
      <c r="C41" s="656"/>
      <c r="D41" t="s">
        <v>4641</v>
      </c>
      <c r="E41" s="656"/>
      <c r="F41" s="1640">
        <v>115</v>
      </c>
      <c r="G41" s="1641">
        <v>34.5</v>
      </c>
      <c r="H41" s="1642"/>
      <c r="J41" s="1642">
        <v>30</v>
      </c>
      <c r="K41" s="869">
        <v>1</v>
      </c>
      <c r="L41" s="869"/>
      <c r="O41" s="656"/>
      <c r="P41" s="819"/>
      <c r="Q41" s="767"/>
      <c r="R41" s="801">
        <v>21</v>
      </c>
    </row>
    <row r="42" spans="1:18">
      <c r="A42" s="801">
        <v>22</v>
      </c>
      <c r="B42" t="s">
        <v>4645</v>
      </c>
      <c r="C42" s="656"/>
      <c r="D42" t="s">
        <v>4643</v>
      </c>
      <c r="E42" s="656"/>
      <c r="F42" s="1640">
        <v>34.5</v>
      </c>
      <c r="G42" s="1641">
        <v>13.2</v>
      </c>
      <c r="H42" s="1642"/>
      <c r="J42" s="1642">
        <v>7.5</v>
      </c>
      <c r="K42" s="869">
        <v>1</v>
      </c>
      <c r="L42" s="869"/>
      <c r="O42" s="656"/>
      <c r="P42" s="819"/>
      <c r="Q42" s="767"/>
      <c r="R42" s="801">
        <v>22</v>
      </c>
    </row>
    <row r="43" spans="1:18">
      <c r="A43" s="801">
        <v>23</v>
      </c>
      <c r="B43" t="s">
        <v>4646</v>
      </c>
      <c r="C43" s="656"/>
      <c r="D43" t="s">
        <v>4643</v>
      </c>
      <c r="E43" s="656"/>
      <c r="F43" s="1640">
        <v>34.5</v>
      </c>
      <c r="G43" s="1641">
        <v>4.8</v>
      </c>
      <c r="H43" s="1642"/>
      <c r="J43" s="1642">
        <v>7.5</v>
      </c>
      <c r="K43" s="869">
        <v>1</v>
      </c>
      <c r="L43" s="869"/>
      <c r="O43" s="656"/>
      <c r="P43" s="819"/>
      <c r="Q43" s="767"/>
      <c r="R43" s="801">
        <v>23</v>
      </c>
    </row>
    <row r="44" spans="1:18">
      <c r="A44" s="801">
        <v>24</v>
      </c>
      <c r="B44" t="s">
        <v>4647</v>
      </c>
      <c r="C44" s="656"/>
      <c r="D44" t="s">
        <v>4643</v>
      </c>
      <c r="E44" s="656"/>
      <c r="F44" s="1640">
        <v>46</v>
      </c>
      <c r="G44" s="1641">
        <v>5</v>
      </c>
      <c r="H44" s="1642"/>
      <c r="J44" s="1642">
        <v>2.5</v>
      </c>
      <c r="K44" s="869">
        <v>1</v>
      </c>
      <c r="L44" s="869"/>
      <c r="O44" s="656"/>
      <c r="P44" s="819"/>
      <c r="Q44" s="767"/>
      <c r="R44" s="801">
        <v>24</v>
      </c>
    </row>
    <row r="45" spans="1:18">
      <c r="A45" s="801">
        <v>25</v>
      </c>
      <c r="B45" t="s">
        <v>6349</v>
      </c>
      <c r="C45" s="656"/>
      <c r="D45" t="s">
        <v>4643</v>
      </c>
      <c r="E45" s="656"/>
      <c r="F45" s="1640">
        <v>34.4</v>
      </c>
      <c r="G45" s="1641">
        <v>4.4000000000000004</v>
      </c>
      <c r="H45" s="1642"/>
      <c r="J45" s="1642">
        <v>10</v>
      </c>
      <c r="K45" s="869">
        <v>2</v>
      </c>
      <c r="L45" s="869"/>
      <c r="O45" s="656"/>
      <c r="P45" s="819"/>
      <c r="Q45" s="767"/>
      <c r="R45" s="801">
        <v>25</v>
      </c>
    </row>
    <row r="46" spans="1:18">
      <c r="A46" s="801">
        <v>26</v>
      </c>
      <c r="B46" t="s">
        <v>4648</v>
      </c>
      <c r="C46" s="656"/>
      <c r="D46" t="s">
        <v>4643</v>
      </c>
      <c r="E46" s="656"/>
      <c r="F46" s="1640">
        <v>34.5</v>
      </c>
      <c r="G46" s="1641">
        <v>4.8</v>
      </c>
      <c r="H46" s="1642"/>
      <c r="J46" s="1642">
        <v>3.75</v>
      </c>
      <c r="K46" s="869">
        <v>1</v>
      </c>
      <c r="L46" s="869"/>
      <c r="O46" s="656"/>
      <c r="P46" s="819"/>
      <c r="Q46" s="767"/>
      <c r="R46" s="801">
        <v>26</v>
      </c>
    </row>
    <row r="47" spans="1:18">
      <c r="A47" s="801">
        <v>27</v>
      </c>
      <c r="B47" t="s">
        <v>4649</v>
      </c>
      <c r="C47" s="656"/>
      <c r="D47" t="s">
        <v>4643</v>
      </c>
      <c r="E47" s="656"/>
      <c r="F47" s="1640">
        <v>115</v>
      </c>
      <c r="G47" s="1641">
        <v>13.2</v>
      </c>
      <c r="H47" s="1642"/>
      <c r="J47" s="1642">
        <v>15</v>
      </c>
      <c r="K47" s="869">
        <v>1</v>
      </c>
      <c r="L47" s="869"/>
      <c r="O47" s="656"/>
      <c r="P47" s="819"/>
      <c r="Q47" s="767"/>
      <c r="R47" s="801">
        <v>27</v>
      </c>
    </row>
    <row r="48" spans="1:18">
      <c r="A48" s="801">
        <v>28</v>
      </c>
      <c r="B48" t="s">
        <v>4650</v>
      </c>
      <c r="C48" s="656"/>
      <c r="D48" t="s">
        <v>4643</v>
      </c>
      <c r="E48" s="656"/>
      <c r="F48" s="1640">
        <v>34.5</v>
      </c>
      <c r="G48" s="1641">
        <v>13.2</v>
      </c>
      <c r="H48" s="1642">
        <v>7.97</v>
      </c>
      <c r="J48" s="1642">
        <v>5.6</v>
      </c>
      <c r="K48" s="869">
        <v>1</v>
      </c>
      <c r="L48" s="869"/>
      <c r="O48" s="656"/>
      <c r="P48" s="819"/>
      <c r="Q48" s="767"/>
      <c r="R48" s="801">
        <v>28</v>
      </c>
    </row>
    <row r="49" spans="1:18">
      <c r="A49" s="801">
        <v>29</v>
      </c>
      <c r="B49" t="s">
        <v>6350</v>
      </c>
      <c r="C49" s="656"/>
      <c r="D49" t="s">
        <v>4641</v>
      </c>
      <c r="E49" s="656"/>
      <c r="F49" s="1640">
        <v>110</v>
      </c>
      <c r="G49" s="1641">
        <v>34.4</v>
      </c>
      <c r="H49" s="1642">
        <v>13.8</v>
      </c>
      <c r="J49" s="1642">
        <v>30</v>
      </c>
      <c r="K49" s="869">
        <v>1</v>
      </c>
      <c r="L49" s="869"/>
      <c r="O49" s="656"/>
      <c r="P49" s="819"/>
      <c r="Q49" s="767"/>
      <c r="R49" s="801">
        <v>29</v>
      </c>
    </row>
    <row r="50" spans="1:18">
      <c r="A50" s="801">
        <v>30</v>
      </c>
      <c r="B50" t="s">
        <v>6350</v>
      </c>
      <c r="C50" s="656"/>
      <c r="D50" t="s">
        <v>4641</v>
      </c>
      <c r="E50" s="656"/>
      <c r="F50" s="1640">
        <v>113</v>
      </c>
      <c r="G50" s="1641">
        <v>13.8</v>
      </c>
      <c r="H50" s="1642"/>
      <c r="J50" s="1642">
        <v>13.4</v>
      </c>
      <c r="K50" s="869">
        <v>1</v>
      </c>
      <c r="L50" s="869"/>
      <c r="O50" s="656"/>
      <c r="P50" s="819"/>
      <c r="Q50" s="767"/>
      <c r="R50" s="801">
        <v>30</v>
      </c>
    </row>
    <row r="51" spans="1:18">
      <c r="A51" s="801">
        <v>31</v>
      </c>
      <c r="B51" t="s">
        <v>6351</v>
      </c>
      <c r="C51" s="656"/>
      <c r="D51" t="s">
        <v>4641</v>
      </c>
      <c r="E51" s="656"/>
      <c r="F51" s="1640">
        <v>23</v>
      </c>
      <c r="G51" s="1641">
        <v>4.8</v>
      </c>
      <c r="H51" s="1642"/>
      <c r="J51" s="1642">
        <v>1.5</v>
      </c>
      <c r="K51" s="869">
        <v>1</v>
      </c>
      <c r="L51" s="869"/>
      <c r="O51" s="656"/>
      <c r="P51" s="819"/>
      <c r="Q51" s="767"/>
      <c r="R51" s="801">
        <v>31</v>
      </c>
    </row>
    <row r="52" spans="1:18">
      <c r="A52" s="801">
        <v>32</v>
      </c>
      <c r="B52" t="s">
        <v>6351</v>
      </c>
      <c r="C52" s="656"/>
      <c r="D52" t="s">
        <v>4641</v>
      </c>
      <c r="E52" s="656"/>
      <c r="F52" s="1640">
        <v>115</v>
      </c>
      <c r="G52" s="1641">
        <v>23</v>
      </c>
      <c r="H52" s="1642"/>
      <c r="J52" s="1642">
        <v>7.5</v>
      </c>
      <c r="K52" s="869">
        <v>1</v>
      </c>
      <c r="L52" s="869"/>
      <c r="O52" s="656"/>
      <c r="P52" s="819"/>
      <c r="Q52" s="767"/>
      <c r="R52" s="801">
        <v>32</v>
      </c>
    </row>
    <row r="53" spans="1:18">
      <c r="A53" s="801">
        <v>33</v>
      </c>
      <c r="B53" t="s">
        <v>4651</v>
      </c>
      <c r="C53" s="656"/>
      <c r="D53" t="s">
        <v>4643</v>
      </c>
      <c r="E53" s="656"/>
      <c r="F53" s="1640">
        <v>34.5</v>
      </c>
      <c r="G53" s="1641">
        <v>4.8</v>
      </c>
      <c r="H53" s="1642"/>
      <c r="J53" s="1642">
        <v>5.6</v>
      </c>
      <c r="K53" s="869">
        <v>1</v>
      </c>
      <c r="L53" s="869"/>
      <c r="O53" s="656"/>
      <c r="P53" s="819"/>
      <c r="Q53" s="767"/>
      <c r="R53" s="801">
        <v>33</v>
      </c>
    </row>
    <row r="54" spans="1:18">
      <c r="A54" s="801">
        <v>34</v>
      </c>
      <c r="B54" t="s">
        <v>4652</v>
      </c>
      <c r="C54" s="656"/>
      <c r="D54" t="s">
        <v>4643</v>
      </c>
      <c r="E54" s="656"/>
      <c r="F54" s="1640">
        <v>115</v>
      </c>
      <c r="G54" s="1641">
        <v>13.8</v>
      </c>
      <c r="H54" s="1642"/>
      <c r="J54" s="1642">
        <v>15</v>
      </c>
      <c r="K54" s="869">
        <v>1</v>
      </c>
      <c r="L54" s="869"/>
      <c r="O54" s="656"/>
      <c r="P54" s="819"/>
      <c r="Q54" s="767"/>
      <c r="R54" s="801">
        <v>34</v>
      </c>
    </row>
    <row r="55" spans="1:18">
      <c r="A55" s="801">
        <v>35</v>
      </c>
      <c r="B55" t="s">
        <v>6352</v>
      </c>
      <c r="C55" s="656"/>
      <c r="D55" t="s">
        <v>4643</v>
      </c>
      <c r="E55" s="656"/>
      <c r="F55" s="1640">
        <v>34.5</v>
      </c>
      <c r="G55" s="1641">
        <v>4.8</v>
      </c>
      <c r="H55" s="1642"/>
      <c r="J55" s="1642">
        <v>3</v>
      </c>
      <c r="K55" s="869">
        <v>2</v>
      </c>
      <c r="L55" s="869"/>
      <c r="O55" s="656"/>
      <c r="P55" s="819"/>
      <c r="Q55" s="767"/>
      <c r="R55" s="801">
        <v>35</v>
      </c>
    </row>
    <row r="56" spans="1:18">
      <c r="A56" s="801">
        <v>36</v>
      </c>
      <c r="B56" t="s">
        <v>6353</v>
      </c>
      <c r="C56" s="656"/>
      <c r="D56" t="s">
        <v>4641</v>
      </c>
      <c r="E56" s="656"/>
      <c r="F56" s="1640">
        <v>115</v>
      </c>
      <c r="G56" s="1641">
        <v>13.2</v>
      </c>
      <c r="H56" s="1642"/>
      <c r="J56" s="1642">
        <v>20</v>
      </c>
      <c r="K56" s="869">
        <v>1</v>
      </c>
      <c r="L56" s="869"/>
      <c r="O56" s="656"/>
      <c r="P56" s="819"/>
      <c r="Q56" s="767"/>
      <c r="R56" s="801">
        <v>36</v>
      </c>
    </row>
    <row r="57" spans="1:18">
      <c r="A57" s="801">
        <v>37</v>
      </c>
      <c r="B57" t="s">
        <v>6353</v>
      </c>
      <c r="C57" s="656"/>
      <c r="D57" t="s">
        <v>4641</v>
      </c>
      <c r="E57" s="656"/>
      <c r="F57" s="1640">
        <v>115</v>
      </c>
      <c r="G57" s="1641">
        <v>13.8</v>
      </c>
      <c r="H57" s="1642"/>
      <c r="J57" s="1642">
        <v>24</v>
      </c>
      <c r="K57" s="869">
        <v>1</v>
      </c>
      <c r="L57" s="869"/>
      <c r="O57" s="656"/>
      <c r="P57" s="819"/>
      <c r="Q57" s="767"/>
      <c r="R57" s="801">
        <v>37</v>
      </c>
    </row>
    <row r="58" spans="1:18">
      <c r="A58" s="801">
        <v>38</v>
      </c>
      <c r="B58" t="s">
        <v>6353</v>
      </c>
      <c r="C58" s="656"/>
      <c r="D58" t="s">
        <v>4641</v>
      </c>
      <c r="E58" s="656"/>
      <c r="F58" s="1640">
        <v>115</v>
      </c>
      <c r="G58" s="1641">
        <v>34.5</v>
      </c>
      <c r="H58" s="1642"/>
      <c r="J58" s="1642">
        <v>30</v>
      </c>
      <c r="K58" s="869">
        <v>2</v>
      </c>
      <c r="L58" s="869"/>
      <c r="O58" s="656"/>
      <c r="P58" s="819"/>
      <c r="Q58" s="767"/>
      <c r="R58" s="801">
        <v>38</v>
      </c>
    </row>
    <row r="59" spans="1:18" ht="15.75" thickBot="1">
      <c r="A59" s="801">
        <v>39</v>
      </c>
      <c r="B59" t="s">
        <v>6354</v>
      </c>
      <c r="C59" s="656"/>
      <c r="D59" t="s">
        <v>4641</v>
      </c>
      <c r="E59" s="656"/>
      <c r="F59" s="1640">
        <v>110</v>
      </c>
      <c r="G59" s="1641">
        <v>34.4</v>
      </c>
      <c r="H59" s="1642">
        <v>13.8</v>
      </c>
      <c r="J59" s="1642">
        <v>30</v>
      </c>
      <c r="K59" s="869">
        <v>1</v>
      </c>
      <c r="L59" s="869"/>
      <c r="O59" s="656"/>
      <c r="P59" s="819"/>
      <c r="Q59" s="767"/>
      <c r="R59" s="801">
        <v>39</v>
      </c>
    </row>
    <row r="60" spans="1:18" ht="15.75" thickBot="1">
      <c r="A60" s="820">
        <v>40</v>
      </c>
      <c r="B60" s="752"/>
      <c r="C60" s="773" t="s">
        <v>4893</v>
      </c>
      <c r="D60" s="752"/>
      <c r="E60" s="773"/>
      <c r="F60" s="1643"/>
      <c r="G60" s="1644"/>
      <c r="H60" s="1645"/>
      <c r="J60" s="1645"/>
      <c r="K60" s="1631">
        <f>SUM(K21:K59)</f>
        <v>48</v>
      </c>
      <c r="L60" s="1631">
        <f>SUM(L21:L59)</f>
        <v>0</v>
      </c>
      <c r="M60" s="752"/>
      <c r="N60" s="752"/>
      <c r="O60" s="773"/>
      <c r="P60" s="1631">
        <f>SUM(P21:P59)</f>
        <v>0</v>
      </c>
      <c r="Q60" s="1631">
        <f>SUM(Q21:Q59)</f>
        <v>0</v>
      </c>
      <c r="R60" s="820">
        <v>40</v>
      </c>
    </row>
    <row r="62" spans="1:18" ht="15.75">
      <c r="A62" s="98" t="s">
        <v>1678</v>
      </c>
      <c r="J62" s="98" t="s">
        <v>1678</v>
      </c>
      <c r="N62" s="709"/>
      <c r="Q62" s="709" t="s">
        <v>3132</v>
      </c>
      <c r="R62" s="709"/>
    </row>
    <row r="63" spans="1:18">
      <c r="A63" s="709" t="s">
        <v>3133</v>
      </c>
      <c r="B63" s="709"/>
      <c r="C63" s="709"/>
      <c r="D63" s="709"/>
      <c r="E63" s="709"/>
      <c r="F63" s="709"/>
      <c r="G63" s="709"/>
      <c r="H63" s="709"/>
      <c r="J63" s="709" t="s">
        <v>3134</v>
      </c>
      <c r="K63" s="709"/>
      <c r="L63" s="709"/>
      <c r="M63" s="709"/>
      <c r="N63" s="709"/>
      <c r="O63" s="709"/>
      <c r="P63" s="709"/>
      <c r="Q63" s="709"/>
      <c r="R63" s="709"/>
    </row>
    <row r="64" spans="1:18">
      <c r="A64" s="709"/>
      <c r="B64" s="709"/>
      <c r="C64" s="709"/>
      <c r="D64" s="709"/>
      <c r="E64" s="709"/>
      <c r="F64" s="709"/>
      <c r="G64" s="709"/>
      <c r="H64" s="709"/>
      <c r="J64" s="709"/>
      <c r="K64" s="709"/>
      <c r="L64" s="709"/>
      <c r="M64" s="709"/>
      <c r="N64" s="709"/>
      <c r="O64" s="709"/>
      <c r="P64" s="709"/>
      <c r="Q64" s="709"/>
      <c r="R64" s="709"/>
    </row>
    <row r="66" spans="1:18" ht="15.75">
      <c r="A66" s="70" t="s">
        <v>1156</v>
      </c>
      <c r="B66" s="709"/>
      <c r="C66" s="709"/>
      <c r="D66" s="709"/>
      <c r="E66" s="709"/>
      <c r="F66" s="709"/>
      <c r="G66" s="709"/>
      <c r="H66" s="709"/>
    </row>
    <row r="68" spans="1:18" ht="15.75" thickBot="1">
      <c r="A68" s="13"/>
      <c r="F68" s="3149"/>
      <c r="G68" s="3149"/>
      <c r="H68" s="709"/>
      <c r="J68" s="13"/>
      <c r="K68" s="752"/>
      <c r="L68" s="752"/>
      <c r="M68" s="752"/>
      <c r="N68" s="752"/>
      <c r="O68" s="752"/>
      <c r="P68" s="1726"/>
      <c r="Q68" s="1726"/>
      <c r="R68" s="752"/>
    </row>
    <row r="69" spans="1:18" ht="16.5" thickBot="1">
      <c r="A69" s="3166" t="s">
        <v>3325</v>
      </c>
      <c r="B69" s="3167"/>
      <c r="C69" s="3167"/>
      <c r="D69" s="3168"/>
      <c r="E69" s="3168"/>
      <c r="F69" s="3168"/>
      <c r="G69" s="3168"/>
      <c r="H69" s="3169"/>
      <c r="J69" s="946" t="s">
        <v>3325</v>
      </c>
      <c r="K69" s="458"/>
      <c r="L69" s="458"/>
      <c r="M69" s="803"/>
      <c r="N69" s="803"/>
      <c r="O69" s="803"/>
      <c r="P69" s="805"/>
      <c r="Q69" s="805"/>
      <c r="R69" s="814"/>
    </row>
    <row r="70" spans="1:18">
      <c r="A70" s="2690"/>
      <c r="C70" s="2613"/>
      <c r="D70" s="661"/>
      <c r="E70" s="2691"/>
      <c r="F70" s="709"/>
      <c r="G70" s="709"/>
      <c r="H70" s="3170"/>
      <c r="J70" s="797"/>
      <c r="K70" s="656"/>
      <c r="L70" s="656"/>
      <c r="M70" s="709" t="s">
        <v>3113</v>
      </c>
      <c r="N70" s="709"/>
      <c r="O70" s="709"/>
      <c r="P70" s="709"/>
      <c r="Q70" s="759"/>
      <c r="R70" s="807"/>
    </row>
    <row r="71" spans="1:18" ht="15.75" thickBot="1">
      <c r="A71" s="2692"/>
      <c r="B71" s="661"/>
      <c r="C71" s="2691"/>
      <c r="D71" s="661"/>
      <c r="E71" s="2691"/>
      <c r="F71" s="803" t="s">
        <v>3114</v>
      </c>
      <c r="G71" s="803"/>
      <c r="H71" s="2705"/>
      <c r="J71" s="810" t="s">
        <v>3115</v>
      </c>
      <c r="K71" s="717" t="s">
        <v>3116</v>
      </c>
      <c r="L71" s="717" t="s">
        <v>3116</v>
      </c>
      <c r="M71" s="803" t="s">
        <v>3117</v>
      </c>
      <c r="N71" s="803"/>
      <c r="O71" s="803"/>
      <c r="P71" s="803"/>
      <c r="Q71" s="814"/>
      <c r="R71" s="717"/>
    </row>
    <row r="72" spans="1:18">
      <c r="A72" s="2692"/>
      <c r="B72" s="661"/>
      <c r="C72" s="2691"/>
      <c r="D72" s="661"/>
      <c r="E72" s="2691"/>
      <c r="F72" s="2691"/>
      <c r="G72" s="2694"/>
      <c r="H72" s="2693"/>
      <c r="J72" s="810" t="s">
        <v>3118</v>
      </c>
      <c r="K72" s="717" t="s">
        <v>3119</v>
      </c>
      <c r="L72" s="717" t="s">
        <v>3120</v>
      </c>
      <c r="M72" s="661"/>
      <c r="N72" s="661"/>
      <c r="O72" s="717"/>
      <c r="P72" s="717"/>
      <c r="Q72" s="759"/>
      <c r="R72" s="717"/>
    </row>
    <row r="73" spans="1:18">
      <c r="A73" s="2692" t="s">
        <v>1686</v>
      </c>
      <c r="B73" s="709" t="s">
        <v>3121</v>
      </c>
      <c r="C73" s="2694"/>
      <c r="D73" s="709" t="s">
        <v>3122</v>
      </c>
      <c r="E73" s="2694"/>
      <c r="F73" s="2691"/>
      <c r="G73" s="2694"/>
      <c r="H73" s="2693"/>
      <c r="J73" s="810" t="s">
        <v>3123</v>
      </c>
      <c r="K73" s="717" t="s">
        <v>3124</v>
      </c>
      <c r="L73" s="717" t="s">
        <v>3119</v>
      </c>
      <c r="M73" s="709"/>
      <c r="N73" s="709"/>
      <c r="O73" s="759"/>
      <c r="P73" s="717" t="s">
        <v>1744</v>
      </c>
      <c r="Q73" s="759" t="s">
        <v>3125</v>
      </c>
      <c r="R73" s="717" t="s">
        <v>1686</v>
      </c>
    </row>
    <row r="74" spans="1:18">
      <c r="A74" s="2692" t="s">
        <v>1689</v>
      </c>
      <c r="C74" s="2613"/>
      <c r="D74" s="661"/>
      <c r="E74" s="2691"/>
      <c r="F74" s="2691" t="s">
        <v>1794</v>
      </c>
      <c r="G74" s="2694" t="s">
        <v>3126</v>
      </c>
      <c r="H74" s="2693" t="s">
        <v>3127</v>
      </c>
      <c r="J74" s="810" t="s">
        <v>3128</v>
      </c>
      <c r="K74" s="717" t="s">
        <v>4</v>
      </c>
      <c r="L74" s="717" t="s">
        <v>3124</v>
      </c>
      <c r="M74" s="709" t="s">
        <v>3129</v>
      </c>
      <c r="N74" s="709"/>
      <c r="O74" s="759"/>
      <c r="P74" s="717" t="s">
        <v>3130</v>
      </c>
      <c r="Q74" s="759" t="s">
        <v>3131</v>
      </c>
      <c r="R74" s="717" t="s">
        <v>1689</v>
      </c>
    </row>
    <row r="75" spans="1:18">
      <c r="A75" s="2695"/>
      <c r="C75" s="2691"/>
      <c r="E75" s="2691"/>
      <c r="F75" s="2691"/>
      <c r="G75" s="2694"/>
      <c r="H75" s="2683"/>
      <c r="J75" s="801"/>
      <c r="K75" s="656"/>
      <c r="L75" s="717"/>
      <c r="O75" s="717"/>
      <c r="P75" s="717"/>
      <c r="Q75" s="717"/>
      <c r="R75" s="656"/>
    </row>
    <row r="76" spans="1:18" ht="15.75" thickBot="1">
      <c r="A76" s="2696"/>
      <c r="B76" s="709" t="s">
        <v>2935</v>
      </c>
      <c r="C76" s="2694"/>
      <c r="D76" s="709" t="s">
        <v>2936</v>
      </c>
      <c r="E76" s="2694"/>
      <c r="F76" s="2691" t="s">
        <v>2937</v>
      </c>
      <c r="G76" s="2694" t="s">
        <v>2938</v>
      </c>
      <c r="H76" s="2705" t="s">
        <v>2268</v>
      </c>
      <c r="J76" s="812" t="s">
        <v>2269</v>
      </c>
      <c r="K76" s="812" t="s">
        <v>2270</v>
      </c>
      <c r="L76" s="812" t="s">
        <v>2271</v>
      </c>
      <c r="M76" s="803" t="s">
        <v>2272</v>
      </c>
      <c r="N76" s="803"/>
      <c r="O76" s="814"/>
      <c r="P76" s="813" t="s">
        <v>2273</v>
      </c>
      <c r="Q76" s="813" t="s">
        <v>2274</v>
      </c>
      <c r="R76" s="813"/>
    </row>
    <row r="77" spans="1:18">
      <c r="A77" s="2682">
        <v>1</v>
      </c>
      <c r="B77" s="2398" t="s">
        <v>6354</v>
      </c>
      <c r="C77" s="2401"/>
      <c r="D77" s="2398" t="s">
        <v>4641</v>
      </c>
      <c r="E77" s="3157"/>
      <c r="F77" s="3162">
        <v>115</v>
      </c>
      <c r="G77" s="3158">
        <v>13.2</v>
      </c>
      <c r="H77" s="2699"/>
      <c r="J77" s="1642">
        <v>12</v>
      </c>
      <c r="K77" s="818">
        <v>1</v>
      </c>
      <c r="L77" s="818"/>
      <c r="O77" s="759"/>
      <c r="P77" s="819"/>
      <c r="Q77" s="767"/>
      <c r="R77" s="801">
        <v>1</v>
      </c>
    </row>
    <row r="78" spans="1:18">
      <c r="A78" s="2682">
        <v>2</v>
      </c>
      <c r="B78" s="2682" t="s">
        <v>6355</v>
      </c>
      <c r="C78" s="2683"/>
      <c r="D78" s="2682" t="s">
        <v>4643</v>
      </c>
      <c r="E78" s="2693"/>
      <c r="F78" s="3163">
        <v>115</v>
      </c>
      <c r="G78" s="3159">
        <v>13.8</v>
      </c>
      <c r="H78" s="2699"/>
      <c r="J78" s="1642">
        <v>20</v>
      </c>
      <c r="K78" s="818">
        <v>1</v>
      </c>
      <c r="L78" s="818"/>
      <c r="O78" s="717"/>
      <c r="P78" s="819"/>
      <c r="Q78" s="767"/>
      <c r="R78" s="801">
        <v>2</v>
      </c>
    </row>
    <row r="79" spans="1:18">
      <c r="A79" s="2682">
        <v>3</v>
      </c>
      <c r="B79" s="2682" t="s">
        <v>6355</v>
      </c>
      <c r="C79" s="2683"/>
      <c r="D79" s="2682" t="s">
        <v>4643</v>
      </c>
      <c r="E79" s="2693"/>
      <c r="F79" s="3163">
        <v>116</v>
      </c>
      <c r="G79" s="3159">
        <v>13.8</v>
      </c>
      <c r="H79" s="2699"/>
      <c r="J79" s="1642">
        <v>18</v>
      </c>
      <c r="K79" s="818">
        <v>1</v>
      </c>
      <c r="L79" s="818"/>
      <c r="O79" s="717"/>
      <c r="P79" s="819"/>
      <c r="Q79" s="767"/>
      <c r="R79" s="801">
        <v>3</v>
      </c>
    </row>
    <row r="80" spans="1:18">
      <c r="A80" s="2682">
        <v>4</v>
      </c>
      <c r="B80" s="2682" t="s">
        <v>4653</v>
      </c>
      <c r="C80" s="2683"/>
      <c r="D80" s="2682" t="s">
        <v>4643</v>
      </c>
      <c r="E80" s="2693"/>
      <c r="F80" s="3163">
        <v>34.4</v>
      </c>
      <c r="G80" s="3159">
        <v>5</v>
      </c>
      <c r="H80" s="2699"/>
      <c r="J80" s="1642">
        <v>3.75</v>
      </c>
      <c r="K80" s="818">
        <v>1</v>
      </c>
      <c r="L80" s="818"/>
      <c r="O80" s="717"/>
      <c r="P80" s="819"/>
      <c r="Q80" s="767"/>
      <c r="R80" s="801">
        <v>4</v>
      </c>
    </row>
    <row r="81" spans="1:18">
      <c r="A81" s="2682">
        <v>5</v>
      </c>
      <c r="B81" s="2682" t="s">
        <v>6356</v>
      </c>
      <c r="C81" s="2683"/>
      <c r="D81" s="2682" t="s">
        <v>4643</v>
      </c>
      <c r="E81" s="2693"/>
      <c r="F81" s="3163">
        <v>115</v>
      </c>
      <c r="G81" s="3159">
        <v>13.8</v>
      </c>
      <c r="H81" s="2699"/>
      <c r="J81" s="1642">
        <v>25.4</v>
      </c>
      <c r="K81" s="818">
        <v>2</v>
      </c>
      <c r="L81" s="818"/>
      <c r="O81" s="717"/>
      <c r="P81" s="819"/>
      <c r="Q81" s="767"/>
      <c r="R81" s="801">
        <v>5</v>
      </c>
    </row>
    <row r="82" spans="1:18">
      <c r="A82" s="3150">
        <v>6</v>
      </c>
      <c r="B82" s="2682" t="s">
        <v>4654</v>
      </c>
      <c r="C82" s="2683"/>
      <c r="D82" s="2682" t="s">
        <v>4643</v>
      </c>
      <c r="E82" s="2683"/>
      <c r="F82" s="3164">
        <v>115</v>
      </c>
      <c r="G82" s="3160">
        <v>13.8</v>
      </c>
      <c r="H82" s="2699"/>
      <c r="J82" s="1649">
        <v>15</v>
      </c>
      <c r="K82" s="818">
        <v>1</v>
      </c>
      <c r="L82" s="818"/>
      <c r="O82" s="656"/>
      <c r="P82" s="819"/>
      <c r="Q82" s="767"/>
      <c r="R82" s="816">
        <v>6</v>
      </c>
    </row>
    <row r="83" spans="1:18">
      <c r="A83" s="3150">
        <v>7</v>
      </c>
      <c r="B83" s="2682" t="s">
        <v>6357</v>
      </c>
      <c r="C83" s="2683"/>
      <c r="D83" s="2682" t="s">
        <v>4641</v>
      </c>
      <c r="E83" s="2683"/>
      <c r="F83" s="3164">
        <v>115</v>
      </c>
      <c r="G83" s="3160">
        <v>13.8</v>
      </c>
      <c r="H83" s="2699"/>
      <c r="J83" s="1649">
        <v>15</v>
      </c>
      <c r="K83" s="818">
        <v>1</v>
      </c>
      <c r="L83" s="818"/>
      <c r="O83" s="656"/>
      <c r="P83" s="819"/>
      <c r="Q83" s="767"/>
      <c r="R83" s="816">
        <v>7</v>
      </c>
    </row>
    <row r="84" spans="1:18">
      <c r="A84" s="3150">
        <v>8</v>
      </c>
      <c r="B84" s="2682" t="s">
        <v>6357</v>
      </c>
      <c r="C84" s="2683"/>
      <c r="D84" s="2682" t="s">
        <v>4641</v>
      </c>
      <c r="E84" s="2683"/>
      <c r="F84" s="3164">
        <v>115</v>
      </c>
      <c r="G84" s="3160">
        <v>34.4</v>
      </c>
      <c r="H84" s="2699">
        <v>5</v>
      </c>
      <c r="J84" s="1649">
        <v>30</v>
      </c>
      <c r="K84" s="818">
        <v>1</v>
      </c>
      <c r="L84" s="818"/>
      <c r="O84" s="656"/>
      <c r="P84" s="819"/>
      <c r="Q84" s="767"/>
      <c r="R84" s="816">
        <v>8</v>
      </c>
    </row>
    <row r="85" spans="1:18">
      <c r="A85" s="3150">
        <v>9</v>
      </c>
      <c r="B85" s="2682" t="s">
        <v>6357</v>
      </c>
      <c r="C85" s="2683"/>
      <c r="D85" s="2682" t="s">
        <v>4641</v>
      </c>
      <c r="E85" s="2683"/>
      <c r="F85" s="3164">
        <v>115</v>
      </c>
      <c r="G85" s="3160">
        <v>34.4</v>
      </c>
      <c r="H85" s="2699">
        <v>13.8</v>
      </c>
      <c r="J85" s="1649">
        <v>30</v>
      </c>
      <c r="K85" s="818">
        <v>1</v>
      </c>
      <c r="L85" s="818"/>
      <c r="O85" s="656"/>
      <c r="P85" s="819"/>
      <c r="Q85" s="767"/>
      <c r="R85" s="816">
        <v>9</v>
      </c>
    </row>
    <row r="86" spans="1:18">
      <c r="A86" s="3150">
        <v>10</v>
      </c>
      <c r="B86" s="2682" t="s">
        <v>4655</v>
      </c>
      <c r="C86" s="2683"/>
      <c r="D86" s="2682" t="s">
        <v>4643</v>
      </c>
      <c r="E86" s="2683"/>
      <c r="F86" s="3164">
        <v>34.4</v>
      </c>
      <c r="G86" s="3160">
        <v>13.8</v>
      </c>
      <c r="H86" s="2699"/>
      <c r="J86" s="1649">
        <v>10</v>
      </c>
      <c r="K86" s="818">
        <v>1</v>
      </c>
      <c r="L86" s="818"/>
      <c r="O86" s="656"/>
      <c r="P86" s="819"/>
      <c r="Q86" s="767"/>
      <c r="R86" s="816">
        <v>10</v>
      </c>
    </row>
    <row r="87" spans="1:18">
      <c r="A87" s="3150">
        <v>11</v>
      </c>
      <c r="B87" s="2682" t="s">
        <v>4656</v>
      </c>
      <c r="C87" s="2683"/>
      <c r="D87" s="2682" t="s">
        <v>4641</v>
      </c>
      <c r="E87" s="2683"/>
      <c r="F87" s="3164">
        <v>115</v>
      </c>
      <c r="G87" s="3160">
        <v>23</v>
      </c>
      <c r="H87" s="2699"/>
      <c r="J87" s="1649">
        <v>15</v>
      </c>
      <c r="K87" s="818">
        <v>1</v>
      </c>
      <c r="L87" s="818"/>
      <c r="O87" s="656"/>
      <c r="P87" s="819"/>
      <c r="Q87" s="767"/>
      <c r="R87" s="816">
        <v>11</v>
      </c>
    </row>
    <row r="88" spans="1:18">
      <c r="A88" s="3150">
        <v>12</v>
      </c>
      <c r="B88" s="2682" t="s">
        <v>4657</v>
      </c>
      <c r="C88" s="2683"/>
      <c r="D88" s="2682" t="s">
        <v>4643</v>
      </c>
      <c r="E88" s="2683"/>
      <c r="F88" s="3164">
        <v>46</v>
      </c>
      <c r="G88" s="3160">
        <v>4.8</v>
      </c>
      <c r="H88" s="2699"/>
      <c r="J88" s="1649">
        <v>2.5</v>
      </c>
      <c r="K88" s="818">
        <v>1</v>
      </c>
      <c r="L88" s="818"/>
      <c r="O88" s="656"/>
      <c r="P88" s="819"/>
      <c r="Q88" s="767"/>
      <c r="R88" s="816">
        <v>12</v>
      </c>
    </row>
    <row r="89" spans="1:18">
      <c r="A89" s="3150">
        <v>13</v>
      </c>
      <c r="B89" s="2682" t="s">
        <v>4658</v>
      </c>
      <c r="C89" s="2683"/>
      <c r="D89" s="2682" t="s">
        <v>4643</v>
      </c>
      <c r="E89" s="2683"/>
      <c r="F89" s="3164">
        <v>113</v>
      </c>
      <c r="G89" s="3160">
        <v>13.8</v>
      </c>
      <c r="H89" s="2699"/>
      <c r="J89" s="1649">
        <v>12</v>
      </c>
      <c r="K89" s="818">
        <v>1</v>
      </c>
      <c r="L89" s="818"/>
      <c r="O89" s="656"/>
      <c r="P89" s="819"/>
      <c r="Q89" s="767"/>
      <c r="R89" s="816">
        <v>13</v>
      </c>
    </row>
    <row r="90" spans="1:18">
      <c r="A90" s="3150">
        <v>14</v>
      </c>
      <c r="B90" s="2682" t="s">
        <v>4659</v>
      </c>
      <c r="C90" s="2683"/>
      <c r="D90" s="2682" t="s">
        <v>4643</v>
      </c>
      <c r="E90" s="2683"/>
      <c r="F90" s="3164">
        <v>34.4</v>
      </c>
      <c r="G90" s="3160">
        <v>13.8</v>
      </c>
      <c r="H90" s="2699"/>
      <c r="J90" s="1649">
        <v>10</v>
      </c>
      <c r="K90" s="818">
        <v>1</v>
      </c>
      <c r="L90" s="818"/>
      <c r="O90" s="656"/>
      <c r="P90" s="819"/>
      <c r="Q90" s="767"/>
      <c r="R90" s="816">
        <v>14</v>
      </c>
    </row>
    <row r="91" spans="1:18">
      <c r="A91" s="3150">
        <v>15</v>
      </c>
      <c r="B91" s="2682" t="s">
        <v>4660</v>
      </c>
      <c r="C91" s="2683"/>
      <c r="D91" s="2682" t="s">
        <v>4643</v>
      </c>
      <c r="E91" s="2683"/>
      <c r="F91" s="3164">
        <v>34.4</v>
      </c>
      <c r="G91" s="3160">
        <v>5</v>
      </c>
      <c r="H91" s="2699"/>
      <c r="J91" s="1649">
        <v>2.5</v>
      </c>
      <c r="K91" s="818">
        <v>1</v>
      </c>
      <c r="L91" s="818"/>
      <c r="O91" s="656"/>
      <c r="P91" s="819"/>
      <c r="Q91" s="767"/>
      <c r="R91" s="816">
        <v>15</v>
      </c>
    </row>
    <row r="92" spans="1:18">
      <c r="A92" s="3150">
        <v>16</v>
      </c>
      <c r="B92" s="2682" t="s">
        <v>6358</v>
      </c>
      <c r="C92" s="2683"/>
      <c r="D92" s="2682" t="s">
        <v>4641</v>
      </c>
      <c r="E92" s="2683"/>
      <c r="F92" s="3164">
        <v>115</v>
      </c>
      <c r="G92" s="3160">
        <v>23</v>
      </c>
      <c r="H92" s="2699"/>
      <c r="J92" s="1649">
        <v>7.5</v>
      </c>
      <c r="K92" s="818">
        <v>1</v>
      </c>
      <c r="L92" s="818"/>
      <c r="O92" s="656"/>
      <c r="P92" s="819"/>
      <c r="Q92" s="767"/>
      <c r="R92" s="816">
        <v>16</v>
      </c>
    </row>
    <row r="93" spans="1:18">
      <c r="A93" s="2682">
        <v>17</v>
      </c>
      <c r="B93" s="2682" t="s">
        <v>6358</v>
      </c>
      <c r="C93" s="2683"/>
      <c r="D93" s="2682" t="s">
        <v>4641</v>
      </c>
      <c r="E93" s="2683"/>
      <c r="F93" s="3164">
        <v>115</v>
      </c>
      <c r="G93" s="3160">
        <v>46</v>
      </c>
      <c r="H93" s="2699"/>
      <c r="J93" s="1642">
        <v>20</v>
      </c>
      <c r="K93" s="818">
        <v>1</v>
      </c>
      <c r="L93" s="818"/>
      <c r="O93" s="656"/>
      <c r="P93" s="819"/>
      <c r="Q93" s="767"/>
      <c r="R93" s="801">
        <v>17</v>
      </c>
    </row>
    <row r="94" spans="1:18">
      <c r="A94" s="2682">
        <v>18</v>
      </c>
      <c r="B94" s="2682" t="s">
        <v>6358</v>
      </c>
      <c r="C94" s="2683"/>
      <c r="D94" s="2682" t="s">
        <v>4641</v>
      </c>
      <c r="E94" s="2683"/>
      <c r="F94" s="3164">
        <v>115</v>
      </c>
      <c r="G94" s="3160">
        <v>48</v>
      </c>
      <c r="H94" s="2699"/>
      <c r="J94" s="1642">
        <v>20</v>
      </c>
      <c r="K94" s="818">
        <v>4</v>
      </c>
      <c r="L94" s="818"/>
      <c r="O94" s="656"/>
      <c r="P94" s="819"/>
      <c r="Q94" s="767"/>
      <c r="R94" s="801">
        <v>18</v>
      </c>
    </row>
    <row r="95" spans="1:18">
      <c r="A95" s="2682">
        <v>19</v>
      </c>
      <c r="B95" s="2682" t="s">
        <v>4661</v>
      </c>
      <c r="C95" s="2683"/>
      <c r="D95" s="2682" t="s">
        <v>4643</v>
      </c>
      <c r="E95" s="2683"/>
      <c r="F95" s="3164">
        <v>110</v>
      </c>
      <c r="G95" s="3160">
        <v>13.8</v>
      </c>
      <c r="H95" s="2699"/>
      <c r="J95" s="1642">
        <v>7.5</v>
      </c>
      <c r="K95" s="818">
        <v>1</v>
      </c>
      <c r="L95" s="818"/>
      <c r="O95" s="656"/>
      <c r="P95" s="819"/>
      <c r="Q95" s="767"/>
      <c r="R95" s="801">
        <v>19</v>
      </c>
    </row>
    <row r="96" spans="1:18">
      <c r="A96" s="2682">
        <v>20</v>
      </c>
      <c r="B96" s="2682" t="s">
        <v>4662</v>
      </c>
      <c r="C96" s="2683"/>
      <c r="D96" s="2682" t="s">
        <v>4643</v>
      </c>
      <c r="E96" s="2683"/>
      <c r="F96" s="3164">
        <v>115</v>
      </c>
      <c r="G96" s="3160">
        <v>13.8</v>
      </c>
      <c r="H96" s="2699"/>
      <c r="J96" s="1642">
        <v>15</v>
      </c>
      <c r="K96" s="818">
        <v>1</v>
      </c>
      <c r="L96" s="818"/>
      <c r="O96" s="656"/>
      <c r="P96" s="819"/>
      <c r="Q96" s="767"/>
      <c r="R96" s="801">
        <v>20</v>
      </c>
    </row>
    <row r="97" spans="1:18">
      <c r="A97" s="2682">
        <v>21</v>
      </c>
      <c r="B97" s="2682" t="s">
        <v>6359</v>
      </c>
      <c r="C97" s="2683"/>
      <c r="D97" s="2682" t="s">
        <v>4643</v>
      </c>
      <c r="E97" s="2683"/>
      <c r="F97" s="3164">
        <v>34.4</v>
      </c>
      <c r="G97" s="3160">
        <v>5</v>
      </c>
      <c r="H97" s="2699"/>
      <c r="J97" s="1642">
        <v>6</v>
      </c>
      <c r="K97" s="818">
        <v>3</v>
      </c>
      <c r="L97" s="818"/>
      <c r="O97" s="656"/>
      <c r="P97" s="819"/>
      <c r="Q97" s="767"/>
      <c r="R97" s="801">
        <v>21</v>
      </c>
    </row>
    <row r="98" spans="1:18">
      <c r="A98" s="2682">
        <v>22</v>
      </c>
      <c r="B98" s="2682" t="s">
        <v>4663</v>
      </c>
      <c r="C98" s="2683"/>
      <c r="D98" s="2682" t="s">
        <v>4643</v>
      </c>
      <c r="E98" s="2683"/>
      <c r="F98" s="3164">
        <v>115</v>
      </c>
      <c r="G98" s="3160">
        <v>13.8</v>
      </c>
      <c r="H98" s="2699"/>
      <c r="J98" s="1642">
        <v>5</v>
      </c>
      <c r="K98" s="818">
        <v>1</v>
      </c>
      <c r="L98" s="818"/>
      <c r="O98" s="656"/>
      <c r="P98" s="819"/>
      <c r="Q98" s="767"/>
      <c r="R98" s="801">
        <v>22</v>
      </c>
    </row>
    <row r="99" spans="1:18">
      <c r="A99" s="2682">
        <v>23</v>
      </c>
      <c r="B99" s="2682" t="s">
        <v>4664</v>
      </c>
      <c r="C99" s="2683"/>
      <c r="D99" s="2682" t="s">
        <v>4643</v>
      </c>
      <c r="E99" s="2683"/>
      <c r="F99" s="3164">
        <v>34.4</v>
      </c>
      <c r="G99" s="3160">
        <v>5</v>
      </c>
      <c r="H99" s="2699"/>
      <c r="J99" s="1642">
        <v>3.75</v>
      </c>
      <c r="K99" s="818">
        <v>1</v>
      </c>
      <c r="L99" s="818"/>
      <c r="O99" s="656"/>
      <c r="P99" s="819"/>
      <c r="Q99" s="767"/>
      <c r="R99" s="801">
        <v>23</v>
      </c>
    </row>
    <row r="100" spans="1:18">
      <c r="A100" s="2682">
        <v>24</v>
      </c>
      <c r="B100" s="2682" t="s">
        <v>4665</v>
      </c>
      <c r="C100" s="2683"/>
      <c r="D100" s="2682" t="s">
        <v>4643</v>
      </c>
      <c r="E100" s="2683"/>
      <c r="F100" s="3164">
        <v>115</v>
      </c>
      <c r="G100" s="3160">
        <v>13.8</v>
      </c>
      <c r="H100" s="2699"/>
      <c r="J100" s="1642">
        <v>18</v>
      </c>
      <c r="K100" s="818">
        <v>1</v>
      </c>
      <c r="L100" s="818"/>
      <c r="O100" s="656"/>
      <c r="P100" s="819"/>
      <c r="Q100" s="767"/>
      <c r="R100" s="801">
        <v>24</v>
      </c>
    </row>
    <row r="101" spans="1:18">
      <c r="A101" s="2682">
        <v>25</v>
      </c>
      <c r="B101" s="2682" t="s">
        <v>4666</v>
      </c>
      <c r="C101" s="2683"/>
      <c r="D101" s="2682" t="s">
        <v>4643</v>
      </c>
      <c r="E101" s="2683"/>
      <c r="F101" s="3164">
        <v>113</v>
      </c>
      <c r="G101" s="3160">
        <v>13.8</v>
      </c>
      <c r="H101" s="2699"/>
      <c r="J101" s="1642">
        <v>13.4</v>
      </c>
      <c r="K101" s="818">
        <v>1</v>
      </c>
      <c r="L101" s="818"/>
      <c r="O101" s="656"/>
      <c r="P101" s="819"/>
      <c r="Q101" s="767"/>
      <c r="R101" s="801">
        <v>25</v>
      </c>
    </row>
    <row r="102" spans="1:18">
      <c r="A102" s="2682">
        <v>26</v>
      </c>
      <c r="B102" s="2682" t="s">
        <v>4667</v>
      </c>
      <c r="C102" s="2683"/>
      <c r="D102" s="2682" t="s">
        <v>4643</v>
      </c>
      <c r="E102" s="2683"/>
      <c r="F102" s="3164">
        <v>22</v>
      </c>
      <c r="G102" s="3160">
        <v>5</v>
      </c>
      <c r="H102" s="2699"/>
      <c r="J102" s="1642">
        <v>1</v>
      </c>
      <c r="K102" s="818">
        <v>1</v>
      </c>
      <c r="L102" s="818"/>
      <c r="O102" s="656"/>
      <c r="P102" s="819"/>
      <c r="Q102" s="767"/>
      <c r="R102" s="801">
        <v>26</v>
      </c>
    </row>
    <row r="103" spans="1:18">
      <c r="A103" s="2682">
        <v>27</v>
      </c>
      <c r="B103" s="2682" t="s">
        <v>4668</v>
      </c>
      <c r="C103" s="2683"/>
      <c r="D103" s="2682" t="s">
        <v>4643</v>
      </c>
      <c r="E103" s="2683"/>
      <c r="F103" s="3164">
        <v>69</v>
      </c>
      <c r="G103" s="3160">
        <v>13.8</v>
      </c>
      <c r="H103" s="2699"/>
      <c r="J103" s="1642">
        <v>10</v>
      </c>
      <c r="K103" s="818">
        <v>1</v>
      </c>
      <c r="L103" s="818"/>
      <c r="O103" s="656"/>
      <c r="P103" s="819"/>
      <c r="Q103" s="767"/>
      <c r="R103" s="801">
        <v>27</v>
      </c>
    </row>
    <row r="104" spans="1:18">
      <c r="A104" s="2682">
        <v>28</v>
      </c>
      <c r="B104" s="2682" t="s">
        <v>4669</v>
      </c>
      <c r="C104" s="2683"/>
      <c r="D104" s="2682" t="s">
        <v>4641</v>
      </c>
      <c r="E104" s="2683"/>
      <c r="F104" s="3164">
        <v>115</v>
      </c>
      <c r="G104" s="3160">
        <v>34.5</v>
      </c>
      <c r="H104" s="2699"/>
      <c r="J104" s="1642">
        <v>20</v>
      </c>
      <c r="K104" s="818">
        <v>1</v>
      </c>
      <c r="L104" s="818"/>
      <c r="O104" s="656"/>
      <c r="P104" s="819"/>
      <c r="Q104" s="767"/>
      <c r="R104" s="801">
        <v>28</v>
      </c>
    </row>
    <row r="105" spans="1:18">
      <c r="A105" s="2682">
        <v>29</v>
      </c>
      <c r="B105" s="2682" t="s">
        <v>6360</v>
      </c>
      <c r="C105" s="2683"/>
      <c r="D105" s="2682" t="s">
        <v>4641</v>
      </c>
      <c r="E105" s="2683"/>
      <c r="F105" s="3164">
        <v>115</v>
      </c>
      <c r="G105" s="3160">
        <v>13.8</v>
      </c>
      <c r="H105" s="2699"/>
      <c r="J105" s="1642">
        <v>28.4</v>
      </c>
      <c r="K105" s="818">
        <v>2</v>
      </c>
      <c r="L105" s="818"/>
      <c r="O105" s="656"/>
      <c r="P105" s="819"/>
      <c r="Q105" s="767"/>
      <c r="R105" s="801">
        <v>29</v>
      </c>
    </row>
    <row r="106" spans="1:18">
      <c r="A106" s="2682">
        <v>30</v>
      </c>
      <c r="B106" s="2682" t="s">
        <v>6360</v>
      </c>
      <c r="C106" s="2683"/>
      <c r="D106" s="2682" t="s">
        <v>4641</v>
      </c>
      <c r="E106" s="2683"/>
      <c r="F106" s="3164">
        <v>115</v>
      </c>
      <c r="G106" s="3160">
        <v>34.5</v>
      </c>
      <c r="H106" s="2699"/>
      <c r="J106" s="1642">
        <v>30</v>
      </c>
      <c r="K106" s="818">
        <v>2</v>
      </c>
      <c r="L106" s="818"/>
      <c r="O106" s="656"/>
      <c r="P106" s="819"/>
      <c r="Q106" s="767"/>
      <c r="R106" s="801">
        <v>30</v>
      </c>
    </row>
    <row r="107" spans="1:18">
      <c r="A107" s="2682">
        <v>31</v>
      </c>
      <c r="B107" s="2682" t="s">
        <v>6361</v>
      </c>
      <c r="C107" s="2683"/>
      <c r="D107" s="2682" t="s">
        <v>4643</v>
      </c>
      <c r="E107" s="2683"/>
      <c r="F107" s="3164">
        <v>115</v>
      </c>
      <c r="G107" s="3160">
        <v>13.8</v>
      </c>
      <c r="H107" s="2699"/>
      <c r="J107" s="1642">
        <v>40</v>
      </c>
      <c r="K107" s="818">
        <v>2</v>
      </c>
      <c r="L107" s="818"/>
      <c r="O107" s="656"/>
      <c r="P107" s="819"/>
      <c r="Q107" s="767"/>
      <c r="R107" s="801">
        <v>31</v>
      </c>
    </row>
    <row r="108" spans="1:18">
      <c r="A108" s="2682">
        <v>32</v>
      </c>
      <c r="B108" s="2682" t="s">
        <v>6361</v>
      </c>
      <c r="C108" s="2683"/>
      <c r="D108" s="2682" t="s">
        <v>4643</v>
      </c>
      <c r="E108" s="2683"/>
      <c r="F108" s="3164">
        <v>115</v>
      </c>
      <c r="G108" s="3160">
        <v>34.5</v>
      </c>
      <c r="H108" s="2699"/>
      <c r="J108" s="1642">
        <v>30</v>
      </c>
      <c r="K108" s="818">
        <v>1</v>
      </c>
      <c r="L108" s="818"/>
      <c r="O108" s="656"/>
      <c r="P108" s="819"/>
      <c r="Q108" s="767"/>
      <c r="R108" s="801">
        <v>32</v>
      </c>
    </row>
    <row r="109" spans="1:18">
      <c r="A109" s="2682">
        <v>33</v>
      </c>
      <c r="B109" s="2682" t="s">
        <v>4670</v>
      </c>
      <c r="C109" s="2683"/>
      <c r="D109" s="2682" t="s">
        <v>4641</v>
      </c>
      <c r="E109" s="2683"/>
      <c r="F109" s="3164">
        <v>115</v>
      </c>
      <c r="G109" s="3160">
        <v>34.5</v>
      </c>
      <c r="H109" s="2699"/>
      <c r="J109" s="1642">
        <v>7.5</v>
      </c>
      <c r="K109" s="818">
        <v>1</v>
      </c>
      <c r="L109" s="818"/>
      <c r="O109" s="656"/>
      <c r="P109" s="819"/>
      <c r="Q109" s="767"/>
      <c r="R109" s="801">
        <v>33</v>
      </c>
    </row>
    <row r="110" spans="1:18">
      <c r="A110" s="2682">
        <v>34</v>
      </c>
      <c r="B110" s="2682" t="s">
        <v>4671</v>
      </c>
      <c r="C110" s="2683"/>
      <c r="D110" s="2682" t="s">
        <v>4643</v>
      </c>
      <c r="E110" s="2683"/>
      <c r="F110" s="3164">
        <v>34.4</v>
      </c>
      <c r="G110" s="3160">
        <v>13.8</v>
      </c>
      <c r="H110" s="2699"/>
      <c r="J110" s="1642">
        <v>7.5</v>
      </c>
      <c r="K110" s="818">
        <v>1</v>
      </c>
      <c r="L110" s="818"/>
      <c r="O110" s="656"/>
      <c r="P110" s="819"/>
      <c r="Q110" s="767"/>
      <c r="R110" s="801">
        <v>34</v>
      </c>
    </row>
    <row r="111" spans="1:18">
      <c r="A111" s="2682">
        <v>35</v>
      </c>
      <c r="B111" s="2682" t="s">
        <v>4672</v>
      </c>
      <c r="C111" s="2683"/>
      <c r="D111" s="2682" t="s">
        <v>4643</v>
      </c>
      <c r="E111" s="2683"/>
      <c r="F111" s="3164">
        <v>113</v>
      </c>
      <c r="G111" s="3160">
        <v>13.8</v>
      </c>
      <c r="H111" s="2699"/>
      <c r="J111" s="1642">
        <v>7.5</v>
      </c>
      <c r="K111" s="818">
        <v>1</v>
      </c>
      <c r="L111" s="818"/>
      <c r="O111" s="656"/>
      <c r="P111" s="819"/>
      <c r="Q111" s="767"/>
      <c r="R111" s="801">
        <v>35</v>
      </c>
    </row>
    <row r="112" spans="1:18">
      <c r="A112" s="2682">
        <v>36</v>
      </c>
      <c r="B112" s="2682" t="s">
        <v>4673</v>
      </c>
      <c r="C112" s="2683"/>
      <c r="D112" s="2682" t="s">
        <v>4643</v>
      </c>
      <c r="E112" s="2683"/>
      <c r="F112" s="3164">
        <v>113</v>
      </c>
      <c r="G112" s="3160">
        <v>13.8</v>
      </c>
      <c r="H112" s="2699"/>
      <c r="J112" s="1642">
        <v>13.4</v>
      </c>
      <c r="K112" s="818">
        <v>1</v>
      </c>
      <c r="L112" s="818"/>
      <c r="O112" s="656"/>
      <c r="P112" s="819"/>
      <c r="Q112" s="767"/>
      <c r="R112" s="801">
        <v>36</v>
      </c>
    </row>
    <row r="113" spans="1:18">
      <c r="A113" s="2682">
        <v>37</v>
      </c>
      <c r="B113" s="2682" t="s">
        <v>4674</v>
      </c>
      <c r="C113" s="2683"/>
      <c r="D113" s="2682" t="s">
        <v>4643</v>
      </c>
      <c r="E113" s="2683"/>
      <c r="F113" s="3164">
        <v>115</v>
      </c>
      <c r="G113" s="3160">
        <v>13.8</v>
      </c>
      <c r="H113" s="2699"/>
      <c r="J113" s="1642">
        <v>15</v>
      </c>
      <c r="K113" s="818">
        <v>1</v>
      </c>
      <c r="L113" s="818"/>
      <c r="O113" s="656"/>
      <c r="P113" s="819"/>
      <c r="Q113" s="767"/>
      <c r="R113" s="801">
        <v>37</v>
      </c>
    </row>
    <row r="114" spans="1:18">
      <c r="A114" s="2682">
        <v>38</v>
      </c>
      <c r="B114" s="2682" t="s">
        <v>4675</v>
      </c>
      <c r="C114" s="2683"/>
      <c r="D114" s="2682" t="s">
        <v>4643</v>
      </c>
      <c r="E114" s="2683"/>
      <c r="F114" s="3164">
        <v>34.4</v>
      </c>
      <c r="G114" s="3160">
        <v>5</v>
      </c>
      <c r="H114" s="2699"/>
      <c r="J114" s="1642">
        <v>1.5</v>
      </c>
      <c r="K114" s="818">
        <v>1</v>
      </c>
      <c r="L114" s="818"/>
      <c r="O114" s="656"/>
      <c r="P114" s="819"/>
      <c r="Q114" s="767"/>
      <c r="R114" s="801">
        <v>38</v>
      </c>
    </row>
    <row r="115" spans="1:18">
      <c r="A115" s="2682">
        <v>39</v>
      </c>
      <c r="B115" s="2682" t="s">
        <v>4676</v>
      </c>
      <c r="C115" s="2683"/>
      <c r="D115" s="2682" t="s">
        <v>4643</v>
      </c>
      <c r="E115" s="2683"/>
      <c r="F115" s="3164">
        <v>113</v>
      </c>
      <c r="G115" s="3160">
        <v>13.8</v>
      </c>
      <c r="H115" s="2699"/>
      <c r="J115" s="1642">
        <v>12</v>
      </c>
      <c r="K115" s="818">
        <v>1</v>
      </c>
      <c r="L115" s="818"/>
      <c r="O115" s="656"/>
      <c r="P115" s="819"/>
      <c r="Q115" s="767"/>
      <c r="R115" s="801">
        <v>39</v>
      </c>
    </row>
    <row r="116" spans="1:18">
      <c r="A116" s="2682">
        <v>40</v>
      </c>
      <c r="B116" s="2682" t="s">
        <v>4677</v>
      </c>
      <c r="C116" s="2683"/>
      <c r="D116" s="2682" t="s">
        <v>4643</v>
      </c>
      <c r="E116" s="2683"/>
      <c r="F116" s="3164">
        <v>113</v>
      </c>
      <c r="G116" s="3160">
        <v>13.8</v>
      </c>
      <c r="H116" s="2699"/>
      <c r="J116" s="1642">
        <v>12</v>
      </c>
      <c r="K116" s="818">
        <v>1</v>
      </c>
      <c r="L116" s="818"/>
      <c r="O116" s="656"/>
      <c r="P116" s="819"/>
      <c r="Q116" s="767"/>
      <c r="R116" s="801">
        <v>40</v>
      </c>
    </row>
    <row r="117" spans="1:18">
      <c r="A117" s="2682">
        <v>41</v>
      </c>
      <c r="B117" s="2682" t="s">
        <v>6362</v>
      </c>
      <c r="C117" s="2683"/>
      <c r="D117" s="2682" t="s">
        <v>4643</v>
      </c>
      <c r="E117" s="2683"/>
      <c r="F117" s="3164">
        <v>34.4</v>
      </c>
      <c r="G117" s="3160">
        <v>13.8</v>
      </c>
      <c r="H117" s="2699"/>
      <c r="J117" s="1642">
        <v>5.25</v>
      </c>
      <c r="K117" s="818">
        <v>1</v>
      </c>
      <c r="L117" s="818"/>
      <c r="O117" s="656"/>
      <c r="P117" s="819"/>
      <c r="Q117" s="767"/>
      <c r="R117" s="801">
        <v>41</v>
      </c>
    </row>
    <row r="118" spans="1:18">
      <c r="A118" s="2682">
        <v>42</v>
      </c>
      <c r="B118" s="2682" t="s">
        <v>6362</v>
      </c>
      <c r="C118" s="2683"/>
      <c r="D118" s="2682" t="s">
        <v>4643</v>
      </c>
      <c r="E118" s="2683"/>
      <c r="F118" s="3164">
        <v>34.5</v>
      </c>
      <c r="G118" s="3160">
        <v>13.2</v>
      </c>
      <c r="H118" s="2699"/>
      <c r="J118" s="1642">
        <v>3.75</v>
      </c>
      <c r="K118" s="818">
        <v>1</v>
      </c>
      <c r="L118" s="818"/>
      <c r="O118" s="656"/>
      <c r="P118" s="819"/>
      <c r="Q118" s="767"/>
      <c r="R118" s="801">
        <v>42</v>
      </c>
    </row>
    <row r="119" spans="1:18">
      <c r="A119" s="2682">
        <v>43</v>
      </c>
      <c r="B119" s="2682" t="s">
        <v>6363</v>
      </c>
      <c r="C119" s="2683"/>
      <c r="D119" s="2682" t="s">
        <v>4643</v>
      </c>
      <c r="E119" s="2683"/>
      <c r="F119" s="3164">
        <v>34.5</v>
      </c>
      <c r="G119" s="3160">
        <v>4.8</v>
      </c>
      <c r="H119" s="2699"/>
      <c r="J119" s="1642">
        <v>3</v>
      </c>
      <c r="K119" s="818">
        <v>2</v>
      </c>
      <c r="L119" s="818"/>
      <c r="O119" s="656"/>
      <c r="P119" s="819"/>
      <c r="Q119" s="767"/>
      <c r="R119" s="801">
        <v>43</v>
      </c>
    </row>
    <row r="120" spans="1:18">
      <c r="A120" s="2682">
        <v>44</v>
      </c>
      <c r="B120" s="2682" t="s">
        <v>6364</v>
      </c>
      <c r="C120" s="2683"/>
      <c r="D120" s="2682" t="s">
        <v>4643</v>
      </c>
      <c r="E120" s="2683"/>
      <c r="F120" s="3164">
        <v>34.5</v>
      </c>
      <c r="G120" s="3160">
        <v>4.4000000000000004</v>
      </c>
      <c r="H120" s="2699"/>
      <c r="J120" s="1642">
        <v>3.75</v>
      </c>
      <c r="K120" s="818">
        <v>3</v>
      </c>
      <c r="L120" s="818"/>
      <c r="O120" s="656"/>
      <c r="P120" s="819"/>
      <c r="Q120" s="767"/>
      <c r="R120" s="801">
        <v>44</v>
      </c>
    </row>
    <row r="121" spans="1:18">
      <c r="A121" s="2682">
        <v>45</v>
      </c>
      <c r="B121" s="2682" t="s">
        <v>4678</v>
      </c>
      <c r="C121" s="2683"/>
      <c r="D121" s="2682" t="s">
        <v>4643</v>
      </c>
      <c r="E121" s="2683"/>
      <c r="F121" s="3164">
        <v>34.5</v>
      </c>
      <c r="G121" s="3160">
        <v>0.48</v>
      </c>
      <c r="H121" s="2699"/>
      <c r="J121" s="1642">
        <v>1.5</v>
      </c>
      <c r="K121" s="818">
        <v>1</v>
      </c>
      <c r="L121" s="818"/>
      <c r="O121" s="656"/>
      <c r="P121" s="819"/>
      <c r="Q121" s="767"/>
      <c r="R121" s="801">
        <v>45</v>
      </c>
    </row>
    <row r="122" spans="1:18">
      <c r="A122" s="2682">
        <v>46</v>
      </c>
      <c r="B122" s="2682" t="s">
        <v>6365</v>
      </c>
      <c r="C122" s="2683"/>
      <c r="D122" s="2682" t="s">
        <v>4643</v>
      </c>
      <c r="E122" s="2683"/>
      <c r="F122" s="3164">
        <v>34.5</v>
      </c>
      <c r="G122" s="3160">
        <v>2.4</v>
      </c>
      <c r="H122" s="2699"/>
      <c r="J122" s="1642">
        <v>1.8</v>
      </c>
      <c r="K122" s="818">
        <v>3</v>
      </c>
      <c r="L122" s="818"/>
      <c r="O122" s="656"/>
      <c r="P122" s="819"/>
      <c r="Q122" s="767"/>
      <c r="R122" s="801">
        <v>46</v>
      </c>
    </row>
    <row r="123" spans="1:18">
      <c r="A123" s="2682">
        <v>47</v>
      </c>
      <c r="B123" s="2682" t="s">
        <v>4679</v>
      </c>
      <c r="C123" s="2683"/>
      <c r="D123" s="2682" t="s">
        <v>4643</v>
      </c>
      <c r="E123" s="2683"/>
      <c r="F123" s="3164">
        <v>22.9</v>
      </c>
      <c r="G123" s="3160">
        <v>5</v>
      </c>
      <c r="H123" s="2699"/>
      <c r="J123" s="1642">
        <v>2.5</v>
      </c>
      <c r="K123" s="818">
        <v>1</v>
      </c>
      <c r="L123" s="818"/>
      <c r="O123" s="656"/>
      <c r="P123" s="819"/>
      <c r="Q123" s="767"/>
      <c r="R123" s="801">
        <v>47</v>
      </c>
    </row>
    <row r="124" spans="1:18">
      <c r="A124" s="2682">
        <v>48</v>
      </c>
      <c r="B124" s="2682" t="s">
        <v>6366</v>
      </c>
      <c r="C124" s="2683"/>
      <c r="D124" s="2682" t="s">
        <v>4643</v>
      </c>
      <c r="E124" s="2683"/>
      <c r="F124" s="3164">
        <v>23</v>
      </c>
      <c r="G124" s="3160">
        <v>4.8</v>
      </c>
      <c r="H124" s="2699"/>
      <c r="J124" s="1642">
        <v>6</v>
      </c>
      <c r="K124" s="818">
        <v>3</v>
      </c>
      <c r="L124" s="818">
        <v>1</v>
      </c>
      <c r="O124" s="656"/>
      <c r="P124" s="819"/>
      <c r="Q124" s="767"/>
      <c r="R124" s="801">
        <v>48</v>
      </c>
    </row>
    <row r="125" spans="1:18">
      <c r="A125" s="2682">
        <v>49</v>
      </c>
      <c r="B125" s="2682" t="s">
        <v>4680</v>
      </c>
      <c r="C125" s="2683"/>
      <c r="D125" s="2682" t="s">
        <v>4643</v>
      </c>
      <c r="E125" s="2683"/>
      <c r="F125" s="3164">
        <v>34.5</v>
      </c>
      <c r="G125" s="3160">
        <v>4.16</v>
      </c>
      <c r="H125" s="2699"/>
      <c r="J125" s="1642">
        <v>2.5</v>
      </c>
      <c r="K125" s="818">
        <v>1</v>
      </c>
      <c r="L125" s="818"/>
      <c r="O125" s="656"/>
      <c r="P125" s="819"/>
      <c r="Q125" s="767"/>
      <c r="R125" s="801">
        <v>49</v>
      </c>
    </row>
    <row r="126" spans="1:18">
      <c r="A126" s="2682">
        <v>50</v>
      </c>
      <c r="B126" s="2682" t="s">
        <v>4681</v>
      </c>
      <c r="C126" s="2683"/>
      <c r="D126" s="2682" t="s">
        <v>4643</v>
      </c>
      <c r="E126" s="2683"/>
      <c r="F126" s="3164">
        <v>34.5</v>
      </c>
      <c r="G126" s="3160">
        <v>4.8</v>
      </c>
      <c r="H126" s="2699"/>
      <c r="J126" s="1642">
        <v>3.75</v>
      </c>
      <c r="K126" s="818">
        <v>1</v>
      </c>
      <c r="L126" s="818"/>
      <c r="O126" s="656"/>
      <c r="P126" s="819"/>
      <c r="Q126" s="767"/>
      <c r="R126" s="801">
        <v>50</v>
      </c>
    </row>
    <row r="127" spans="1:18">
      <c r="A127" s="2682">
        <v>51</v>
      </c>
      <c r="B127" s="2682" t="s">
        <v>4682</v>
      </c>
      <c r="C127" s="2683"/>
      <c r="D127" s="2682" t="s">
        <v>4643</v>
      </c>
      <c r="E127" s="2683"/>
      <c r="F127" s="3164">
        <v>34.5</v>
      </c>
      <c r="G127" s="3160">
        <v>4.8</v>
      </c>
      <c r="H127" s="2699"/>
      <c r="J127" s="1642">
        <v>2.5</v>
      </c>
      <c r="K127" s="818">
        <v>1</v>
      </c>
      <c r="L127" s="818"/>
      <c r="O127" s="656"/>
      <c r="P127" s="819"/>
      <c r="Q127" s="767"/>
      <c r="R127" s="801">
        <v>51</v>
      </c>
    </row>
    <row r="128" spans="1:18">
      <c r="A128" s="2682">
        <v>52</v>
      </c>
      <c r="B128" s="2682" t="s">
        <v>4683</v>
      </c>
      <c r="C128" s="2683"/>
      <c r="D128" s="2682" t="s">
        <v>4643</v>
      </c>
      <c r="E128" s="2683"/>
      <c r="F128" s="3164">
        <v>115</v>
      </c>
      <c r="G128" s="3160">
        <v>13.8</v>
      </c>
      <c r="H128" s="2699"/>
      <c r="J128" s="1642">
        <v>15</v>
      </c>
      <c r="K128" s="818">
        <v>1</v>
      </c>
      <c r="L128" s="818"/>
      <c r="O128" s="656"/>
      <c r="P128" s="819"/>
      <c r="Q128" s="767"/>
      <c r="R128" s="801">
        <v>52</v>
      </c>
    </row>
    <row r="129" spans="1:18">
      <c r="A129" s="2682">
        <v>53</v>
      </c>
      <c r="B129" s="2682" t="s">
        <v>6367</v>
      </c>
      <c r="C129" s="2683"/>
      <c r="D129" s="2682" t="s">
        <v>4643</v>
      </c>
      <c r="E129" s="2683"/>
      <c r="F129" s="3164">
        <v>34.5</v>
      </c>
      <c r="G129" s="3160">
        <v>4.8</v>
      </c>
      <c r="H129" s="2699"/>
      <c r="J129" s="1642">
        <v>3.75</v>
      </c>
      <c r="K129" s="818">
        <v>3</v>
      </c>
      <c r="L129" s="818"/>
      <c r="O129" s="656"/>
      <c r="P129" s="819"/>
      <c r="Q129" s="767"/>
      <c r="R129" s="801">
        <v>53</v>
      </c>
    </row>
    <row r="130" spans="1:18">
      <c r="A130" s="2682">
        <v>54</v>
      </c>
      <c r="B130" s="2682" t="s">
        <v>4684</v>
      </c>
      <c r="C130" s="2683"/>
      <c r="D130" s="2682" t="s">
        <v>4643</v>
      </c>
      <c r="E130" s="2683"/>
      <c r="F130" s="3164">
        <v>115</v>
      </c>
      <c r="G130" s="3160">
        <v>13.2</v>
      </c>
      <c r="H130" s="2699"/>
      <c r="J130" s="1642">
        <v>25</v>
      </c>
      <c r="K130" s="818">
        <v>1</v>
      </c>
      <c r="L130" s="818"/>
      <c r="O130" s="656"/>
      <c r="P130" s="819"/>
      <c r="Q130" s="767"/>
      <c r="R130" s="801">
        <v>54</v>
      </c>
    </row>
    <row r="131" spans="1:18">
      <c r="A131" s="2682">
        <v>55</v>
      </c>
      <c r="B131" s="2682" t="s">
        <v>4685</v>
      </c>
      <c r="C131" s="2683"/>
      <c r="D131" s="2682" t="s">
        <v>4643</v>
      </c>
      <c r="E131" s="2683"/>
      <c r="F131" s="3164">
        <v>115</v>
      </c>
      <c r="G131" s="3160">
        <v>13.2</v>
      </c>
      <c r="H131" s="2699"/>
      <c r="J131" s="1642">
        <v>15</v>
      </c>
      <c r="K131" s="818">
        <v>1</v>
      </c>
      <c r="L131" s="818"/>
      <c r="O131" s="656"/>
      <c r="P131" s="819"/>
      <c r="Q131" s="767"/>
      <c r="R131" s="801">
        <v>55</v>
      </c>
    </row>
    <row r="132" spans="1:18">
      <c r="A132" s="2682">
        <v>56</v>
      </c>
      <c r="B132" s="2682" t="s">
        <v>4686</v>
      </c>
      <c r="C132" s="2683"/>
      <c r="D132" s="2682" t="s">
        <v>4643</v>
      </c>
      <c r="E132" s="2683"/>
      <c r="F132" s="3164">
        <v>34.4</v>
      </c>
      <c r="G132" s="3160">
        <v>5</v>
      </c>
      <c r="H132" s="2699"/>
      <c r="J132" s="1642">
        <v>2.5</v>
      </c>
      <c r="K132" s="818">
        <v>1</v>
      </c>
      <c r="L132" s="818"/>
      <c r="O132" s="656"/>
      <c r="P132" s="819"/>
      <c r="Q132" s="767"/>
      <c r="R132" s="801">
        <v>56</v>
      </c>
    </row>
    <row r="133" spans="1:18" ht="15.75" thickBot="1">
      <c r="A133" s="2675">
        <v>57</v>
      </c>
      <c r="B133" s="2682" t="s">
        <v>4687</v>
      </c>
      <c r="C133" s="2683"/>
      <c r="D133" s="2682" t="s">
        <v>4643</v>
      </c>
      <c r="E133" s="2683"/>
      <c r="F133" s="3164">
        <v>115</v>
      </c>
      <c r="G133" s="3160">
        <v>13.8</v>
      </c>
      <c r="H133" s="2699"/>
      <c r="J133" s="1642">
        <v>13.4</v>
      </c>
      <c r="K133" s="818">
        <v>1</v>
      </c>
      <c r="L133" s="818"/>
      <c r="O133" s="656"/>
      <c r="P133" s="819"/>
      <c r="Q133" s="767"/>
      <c r="R133" s="801">
        <v>57</v>
      </c>
    </row>
    <row r="134" spans="1:18" ht="15.75" thickBot="1">
      <c r="A134" s="2684">
        <v>58</v>
      </c>
      <c r="B134" s="2684"/>
      <c r="C134" s="2686" t="s">
        <v>4893</v>
      </c>
      <c r="D134" s="2684"/>
      <c r="E134" s="2686"/>
      <c r="F134" s="3165"/>
      <c r="G134" s="3161"/>
      <c r="H134" s="2703"/>
      <c r="J134" s="865"/>
      <c r="K134" s="1631">
        <f>SUM(K77:K133)</f>
        <v>75</v>
      </c>
      <c r="L134" s="1631">
        <f>SUM(L77:L133)</f>
        <v>1</v>
      </c>
      <c r="M134" s="752"/>
      <c r="N134" s="752"/>
      <c r="O134" s="773"/>
      <c r="P134" s="1631">
        <f>SUM(P77:P133)</f>
        <v>0</v>
      </c>
      <c r="Q134" s="1631">
        <f>SUM(Q77:Q133)</f>
        <v>0</v>
      </c>
      <c r="R134" s="820">
        <v>58</v>
      </c>
    </row>
    <row r="136" spans="1:18">
      <c r="A136" s="709" t="s">
        <v>3135</v>
      </c>
      <c r="B136" s="709"/>
      <c r="C136" s="709"/>
      <c r="D136" s="709"/>
      <c r="E136" s="709"/>
      <c r="F136" s="709"/>
      <c r="G136" s="709"/>
      <c r="H136" s="709"/>
      <c r="J136" s="709" t="s">
        <v>3136</v>
      </c>
      <c r="K136" s="709"/>
      <c r="L136" s="709"/>
      <c r="M136" s="709"/>
      <c r="N136" s="709"/>
      <c r="O136" s="709"/>
      <c r="P136" s="709"/>
      <c r="Q136" s="709"/>
      <c r="R136" s="709"/>
    </row>
    <row r="138" spans="1:18" ht="15.75" thickBot="1">
      <c r="A138" s="13"/>
      <c r="F138" s="3149"/>
      <c r="G138" s="3149"/>
      <c r="J138" s="13"/>
      <c r="K138" s="752"/>
      <c r="L138" s="752"/>
      <c r="M138" s="752"/>
      <c r="N138" s="752"/>
      <c r="O138" s="752"/>
      <c r="P138" s="1726"/>
      <c r="Q138" s="1726"/>
      <c r="R138" s="752"/>
    </row>
    <row r="139" spans="1:18" ht="16.5" thickBot="1">
      <c r="A139" s="3175" t="s">
        <v>3325</v>
      </c>
      <c r="B139" s="3176"/>
      <c r="C139" s="3176"/>
      <c r="D139" s="3119"/>
      <c r="E139" s="3119"/>
      <c r="F139" s="3119"/>
      <c r="G139" s="3119"/>
      <c r="H139" s="3157"/>
      <c r="J139" s="946" t="s">
        <v>3325</v>
      </c>
      <c r="K139" s="458"/>
      <c r="L139" s="458"/>
      <c r="M139" s="803"/>
      <c r="N139" s="803"/>
      <c r="O139" s="803"/>
      <c r="P139" s="805"/>
      <c r="Q139" s="805"/>
      <c r="R139" s="814"/>
    </row>
    <row r="140" spans="1:18">
      <c r="A140" s="3151"/>
      <c r="B140" s="2316"/>
      <c r="C140" s="2316"/>
      <c r="D140" s="3156"/>
      <c r="E140" s="3156"/>
      <c r="F140" s="3119"/>
      <c r="G140" s="3119"/>
      <c r="H140" s="3157"/>
      <c r="J140" s="797"/>
      <c r="K140" s="656"/>
      <c r="L140" s="656"/>
      <c r="M140" s="709" t="s">
        <v>3113</v>
      </c>
      <c r="N140" s="709"/>
      <c r="O140" s="709"/>
      <c r="P140" s="709"/>
      <c r="Q140" s="759"/>
      <c r="R140" s="807"/>
    </row>
    <row r="141" spans="1:18" ht="15.75" thickBot="1">
      <c r="A141" s="3107"/>
      <c r="B141" s="3125"/>
      <c r="C141" s="3125"/>
      <c r="D141" s="3125"/>
      <c r="E141" s="3125"/>
      <c r="F141" s="2807" t="s">
        <v>3114</v>
      </c>
      <c r="G141" s="2807"/>
      <c r="H141" s="3153"/>
      <c r="J141" s="810" t="s">
        <v>3115</v>
      </c>
      <c r="K141" s="717" t="s">
        <v>3116</v>
      </c>
      <c r="L141" s="717" t="s">
        <v>3116</v>
      </c>
      <c r="M141" s="803" t="s">
        <v>3117</v>
      </c>
      <c r="N141" s="803"/>
      <c r="O141" s="803"/>
      <c r="P141" s="803"/>
      <c r="Q141" s="814"/>
      <c r="R141" s="717"/>
    </row>
    <row r="142" spans="1:18">
      <c r="A142" s="3106"/>
      <c r="B142" s="3106"/>
      <c r="C142" s="2693"/>
      <c r="D142" s="3106"/>
      <c r="E142" s="2693"/>
      <c r="F142" s="3154"/>
      <c r="G142" s="2694"/>
      <c r="H142" s="2693"/>
      <c r="J142" s="810" t="s">
        <v>3118</v>
      </c>
      <c r="K142" s="717" t="s">
        <v>3119</v>
      </c>
      <c r="L142" s="717" t="s">
        <v>3120</v>
      </c>
      <c r="M142" s="661"/>
      <c r="N142" s="661"/>
      <c r="O142" s="717"/>
      <c r="P142" s="717"/>
      <c r="Q142" s="759"/>
      <c r="R142" s="717"/>
    </row>
    <row r="143" spans="1:18">
      <c r="A143" s="3106" t="s">
        <v>1686</v>
      </c>
      <c r="B143" s="2687" t="s">
        <v>3121</v>
      </c>
      <c r="C143" s="2688"/>
      <c r="D143" s="2687" t="s">
        <v>3122</v>
      </c>
      <c r="E143" s="2688"/>
      <c r="F143" s="3154"/>
      <c r="G143" s="2694"/>
      <c r="H143" s="2693"/>
      <c r="J143" s="810" t="s">
        <v>3123</v>
      </c>
      <c r="K143" s="717" t="s">
        <v>3124</v>
      </c>
      <c r="L143" s="717" t="s">
        <v>3119</v>
      </c>
      <c r="M143" s="709"/>
      <c r="N143" s="709"/>
      <c r="O143" s="759"/>
      <c r="P143" s="717" t="s">
        <v>1744</v>
      </c>
      <c r="Q143" s="759" t="s">
        <v>3125</v>
      </c>
      <c r="R143" s="717" t="s">
        <v>1686</v>
      </c>
    </row>
    <row r="144" spans="1:18">
      <c r="A144" s="3106" t="s">
        <v>1689</v>
      </c>
      <c r="B144" s="2682"/>
      <c r="C144" s="2683"/>
      <c r="D144" s="3106"/>
      <c r="E144" s="2693"/>
      <c r="F144" s="3154" t="s">
        <v>1794</v>
      </c>
      <c r="G144" s="2694" t="s">
        <v>3126</v>
      </c>
      <c r="H144" s="2693" t="s">
        <v>3127</v>
      </c>
      <c r="J144" s="810" t="s">
        <v>3128</v>
      </c>
      <c r="K144" s="717" t="s">
        <v>4</v>
      </c>
      <c r="L144" s="717" t="s">
        <v>3124</v>
      </c>
      <c r="M144" s="709" t="s">
        <v>3129</v>
      </c>
      <c r="N144" s="709"/>
      <c r="O144" s="759"/>
      <c r="P144" s="717" t="s">
        <v>3130</v>
      </c>
      <c r="Q144" s="759" t="s">
        <v>3131</v>
      </c>
      <c r="R144" s="717" t="s">
        <v>1689</v>
      </c>
    </row>
    <row r="145" spans="1:18">
      <c r="A145" s="2682"/>
      <c r="B145" s="2682"/>
      <c r="C145" s="2693"/>
      <c r="D145" s="2682"/>
      <c r="E145" s="2693"/>
      <c r="F145" s="3154"/>
      <c r="G145" s="2694"/>
      <c r="H145" s="2683"/>
      <c r="J145" s="801"/>
      <c r="K145" s="656"/>
      <c r="L145" s="717"/>
      <c r="O145" s="717"/>
      <c r="P145" s="717"/>
      <c r="Q145" s="717"/>
      <c r="R145" s="656"/>
    </row>
    <row r="146" spans="1:18" ht="15.75" thickBot="1">
      <c r="A146" s="2682"/>
      <c r="B146" s="3152" t="s">
        <v>2935</v>
      </c>
      <c r="C146" s="3153"/>
      <c r="D146" s="3152" t="s">
        <v>2936</v>
      </c>
      <c r="E146" s="3153"/>
      <c r="F146" s="3155" t="s">
        <v>2937</v>
      </c>
      <c r="G146" s="2694" t="s">
        <v>2938</v>
      </c>
      <c r="H146" s="2705" t="s">
        <v>2268</v>
      </c>
      <c r="J146" s="812" t="s">
        <v>2269</v>
      </c>
      <c r="K146" s="812" t="s">
        <v>2270</v>
      </c>
      <c r="L146" s="812" t="s">
        <v>2271</v>
      </c>
      <c r="M146" s="803" t="s">
        <v>2272</v>
      </c>
      <c r="N146" s="803"/>
      <c r="O146" s="814"/>
      <c r="P146" s="813" t="s">
        <v>2273</v>
      </c>
      <c r="Q146" s="813" t="s">
        <v>2274</v>
      </c>
      <c r="R146" s="813"/>
    </row>
    <row r="147" spans="1:18">
      <c r="A147" s="2682">
        <v>1</v>
      </c>
      <c r="B147" s="2398" t="s">
        <v>4688</v>
      </c>
      <c r="C147" s="2401"/>
      <c r="D147" s="2398" t="s">
        <v>4643</v>
      </c>
      <c r="E147" s="3157"/>
      <c r="F147" s="3162">
        <v>23</v>
      </c>
      <c r="G147" s="3171">
        <v>2.4</v>
      </c>
      <c r="H147" s="2699"/>
      <c r="J147" s="1642">
        <v>0.1</v>
      </c>
      <c r="K147" s="818">
        <v>1</v>
      </c>
      <c r="L147" s="818"/>
      <c r="O147" s="759"/>
      <c r="P147" s="819"/>
      <c r="Q147" s="767"/>
      <c r="R147" s="801">
        <v>1</v>
      </c>
    </row>
    <row r="148" spans="1:18">
      <c r="A148" s="2682">
        <v>2</v>
      </c>
      <c r="B148" s="2682" t="s">
        <v>4689</v>
      </c>
      <c r="C148" s="2683"/>
      <c r="D148" s="2682" t="s">
        <v>4641</v>
      </c>
      <c r="E148" s="2693"/>
      <c r="F148" s="3163">
        <v>34.5</v>
      </c>
      <c r="G148" s="3172">
        <v>13.2</v>
      </c>
      <c r="H148" s="2699"/>
      <c r="J148" s="1642">
        <v>5</v>
      </c>
      <c r="K148" s="818">
        <v>1</v>
      </c>
      <c r="L148" s="818"/>
      <c r="O148" s="717"/>
      <c r="P148" s="819"/>
      <c r="Q148" s="767"/>
      <c r="R148" s="801">
        <v>2</v>
      </c>
    </row>
    <row r="149" spans="1:18">
      <c r="A149" s="2682">
        <v>3</v>
      </c>
      <c r="B149" s="2682" t="s">
        <v>4690</v>
      </c>
      <c r="C149" s="2683"/>
      <c r="D149" s="2682" t="s">
        <v>4643</v>
      </c>
      <c r="E149" s="2693"/>
      <c r="F149" s="3163">
        <v>34.5</v>
      </c>
      <c r="G149" s="3172">
        <v>4.8</v>
      </c>
      <c r="H149" s="2699"/>
      <c r="J149" s="1642">
        <v>7.5</v>
      </c>
      <c r="K149" s="818">
        <v>1</v>
      </c>
      <c r="L149" s="818"/>
      <c r="O149" s="717"/>
      <c r="P149" s="819"/>
      <c r="Q149" s="767"/>
      <c r="R149" s="801">
        <v>3</v>
      </c>
    </row>
    <row r="150" spans="1:18">
      <c r="A150" s="2682">
        <v>4</v>
      </c>
      <c r="B150" s="2682" t="s">
        <v>4691</v>
      </c>
      <c r="C150" s="2683"/>
      <c r="D150" s="2682" t="s">
        <v>4643</v>
      </c>
      <c r="E150" s="2693"/>
      <c r="F150" s="3163">
        <v>34.5</v>
      </c>
      <c r="G150" s="3172">
        <v>13.2</v>
      </c>
      <c r="H150" s="2699"/>
      <c r="J150" s="1642">
        <v>8.4</v>
      </c>
      <c r="K150" s="818">
        <v>1</v>
      </c>
      <c r="L150" s="818"/>
      <c r="O150" s="717"/>
      <c r="P150" s="819"/>
      <c r="Q150" s="767"/>
      <c r="R150" s="801">
        <v>4</v>
      </c>
    </row>
    <row r="151" spans="1:18">
      <c r="A151" s="2682">
        <v>5</v>
      </c>
      <c r="B151" s="2682" t="s">
        <v>4692</v>
      </c>
      <c r="C151" s="2683"/>
      <c r="D151" s="2682" t="s">
        <v>4643</v>
      </c>
      <c r="E151" s="2693"/>
      <c r="F151" s="3163">
        <v>34.4</v>
      </c>
      <c r="G151" s="3172">
        <v>5</v>
      </c>
      <c r="H151" s="2699"/>
      <c r="J151" s="1642">
        <v>3.75</v>
      </c>
      <c r="K151" s="818">
        <v>1</v>
      </c>
      <c r="L151" s="818"/>
      <c r="O151" s="717"/>
      <c r="P151" s="819"/>
      <c r="Q151" s="767"/>
      <c r="R151" s="801">
        <v>5</v>
      </c>
    </row>
    <row r="152" spans="1:18">
      <c r="A152" s="3150">
        <v>6</v>
      </c>
      <c r="B152" s="2682" t="s">
        <v>6368</v>
      </c>
      <c r="C152" s="2683"/>
      <c r="D152" s="2682" t="s">
        <v>4643</v>
      </c>
      <c r="E152" s="2683"/>
      <c r="F152" s="3164">
        <v>34.5</v>
      </c>
      <c r="G152" s="3173">
        <v>13.8</v>
      </c>
      <c r="H152" s="2699"/>
      <c r="J152" s="1649">
        <v>12</v>
      </c>
      <c r="K152" s="818">
        <v>1</v>
      </c>
      <c r="L152" s="818"/>
      <c r="O152" s="656"/>
      <c r="P152" s="819"/>
      <c r="Q152" s="767"/>
      <c r="R152" s="816">
        <v>6</v>
      </c>
    </row>
    <row r="153" spans="1:18">
      <c r="A153" s="3150">
        <v>7</v>
      </c>
      <c r="B153" s="2682" t="s">
        <v>6369</v>
      </c>
      <c r="C153" s="2683"/>
      <c r="D153" s="2682" t="s">
        <v>4643</v>
      </c>
      <c r="E153" s="2683"/>
      <c r="F153" s="3164">
        <v>115</v>
      </c>
      <c r="G153" s="3173">
        <v>13.8</v>
      </c>
      <c r="H153" s="2699"/>
      <c r="J153" s="1649">
        <v>24</v>
      </c>
      <c r="K153" s="818">
        <v>1</v>
      </c>
      <c r="L153" s="818"/>
      <c r="O153" s="656"/>
      <c r="P153" s="819"/>
      <c r="Q153" s="767"/>
      <c r="R153" s="816">
        <v>7</v>
      </c>
    </row>
    <row r="154" spans="1:18">
      <c r="A154" s="3150">
        <v>8</v>
      </c>
      <c r="B154" s="2682" t="s">
        <v>6369</v>
      </c>
      <c r="C154" s="2683"/>
      <c r="D154" s="2682" t="s">
        <v>4643</v>
      </c>
      <c r="E154" s="2683"/>
      <c r="F154" s="3164">
        <v>116</v>
      </c>
      <c r="G154" s="3173">
        <v>13.8</v>
      </c>
      <c r="H154" s="2699"/>
      <c r="J154" s="1649">
        <v>18</v>
      </c>
      <c r="K154" s="818">
        <v>1</v>
      </c>
      <c r="L154" s="818"/>
      <c r="O154" s="656"/>
      <c r="P154" s="819"/>
      <c r="Q154" s="767"/>
      <c r="R154" s="816">
        <v>8</v>
      </c>
    </row>
    <row r="155" spans="1:18">
      <c r="A155" s="3150">
        <v>9</v>
      </c>
      <c r="B155" s="2682" t="s">
        <v>6370</v>
      </c>
      <c r="C155" s="2683"/>
      <c r="D155" s="2682" t="s">
        <v>4641</v>
      </c>
      <c r="E155" s="2683"/>
      <c r="F155" s="3164">
        <v>345</v>
      </c>
      <c r="G155" s="3173">
        <v>120</v>
      </c>
      <c r="H155" s="2699">
        <v>13.8</v>
      </c>
      <c r="J155" s="1649">
        <v>538</v>
      </c>
      <c r="K155" s="818">
        <v>2</v>
      </c>
      <c r="L155" s="818">
        <v>1</v>
      </c>
      <c r="O155" s="656"/>
      <c r="P155" s="819"/>
      <c r="Q155" s="767"/>
      <c r="R155" s="816">
        <v>9</v>
      </c>
    </row>
    <row r="156" spans="1:18">
      <c r="A156" s="3150">
        <v>10</v>
      </c>
      <c r="B156" s="2682" t="s">
        <v>6371</v>
      </c>
      <c r="C156" s="2683"/>
      <c r="D156" s="2682" t="s">
        <v>4643</v>
      </c>
      <c r="E156" s="2683"/>
      <c r="F156" s="3164">
        <v>34.5</v>
      </c>
      <c r="G156" s="3173">
        <v>4.5999999999999996</v>
      </c>
      <c r="H156" s="2699"/>
      <c r="J156" s="1649">
        <v>2.4900000000000002</v>
      </c>
      <c r="K156" s="818">
        <v>3</v>
      </c>
      <c r="L156" s="818"/>
      <c r="O156" s="656"/>
      <c r="P156" s="819"/>
      <c r="Q156" s="767"/>
      <c r="R156" s="816">
        <v>10</v>
      </c>
    </row>
    <row r="157" spans="1:18">
      <c r="A157" s="3150">
        <v>11</v>
      </c>
      <c r="B157" s="2682" t="s">
        <v>4693</v>
      </c>
      <c r="C157" s="2683"/>
      <c r="D157" s="2682" t="s">
        <v>4643</v>
      </c>
      <c r="E157" s="2683"/>
      <c r="F157" s="3164">
        <v>113</v>
      </c>
      <c r="G157" s="3173">
        <v>13.8</v>
      </c>
      <c r="H157" s="2699"/>
      <c r="J157" s="1649">
        <v>13.44</v>
      </c>
      <c r="K157" s="818">
        <v>1</v>
      </c>
      <c r="L157" s="818"/>
      <c r="O157" s="656"/>
      <c r="P157" s="819"/>
      <c r="Q157" s="767"/>
      <c r="R157" s="816">
        <v>11</v>
      </c>
    </row>
    <row r="158" spans="1:18">
      <c r="A158" s="3150">
        <v>12</v>
      </c>
      <c r="B158" s="2682" t="s">
        <v>4694</v>
      </c>
      <c r="C158" s="2683"/>
      <c r="D158" s="2682" t="s">
        <v>4643</v>
      </c>
      <c r="E158" s="2683"/>
      <c r="F158" s="3164">
        <v>43.8</v>
      </c>
      <c r="G158" s="3173">
        <v>13.8</v>
      </c>
      <c r="H158" s="2699"/>
      <c r="J158" s="1649">
        <v>7.5</v>
      </c>
      <c r="K158" s="818">
        <v>1</v>
      </c>
      <c r="L158" s="818"/>
      <c r="O158" s="656"/>
      <c r="P158" s="819"/>
      <c r="Q158" s="767"/>
      <c r="R158" s="816">
        <v>12</v>
      </c>
    </row>
    <row r="159" spans="1:18">
      <c r="A159" s="3150">
        <v>13</v>
      </c>
      <c r="B159" s="2682" t="s">
        <v>6372</v>
      </c>
      <c r="C159" s="2683"/>
      <c r="D159" s="2682" t="s">
        <v>4643</v>
      </c>
      <c r="E159" s="2683"/>
      <c r="F159" s="3164">
        <v>115</v>
      </c>
      <c r="G159" s="3173">
        <v>13.2</v>
      </c>
      <c r="H159" s="2699"/>
      <c r="J159" s="1649">
        <v>20</v>
      </c>
      <c r="K159" s="818">
        <v>2</v>
      </c>
      <c r="L159" s="818"/>
      <c r="O159" s="656"/>
      <c r="P159" s="819"/>
      <c r="Q159" s="767"/>
      <c r="R159" s="816">
        <v>13</v>
      </c>
    </row>
    <row r="160" spans="1:18">
      <c r="A160" s="3150">
        <v>14</v>
      </c>
      <c r="B160" s="2682" t="s">
        <v>4695</v>
      </c>
      <c r="C160" s="2683"/>
      <c r="D160" s="2682" t="s">
        <v>4643</v>
      </c>
      <c r="E160" s="2683"/>
      <c r="F160" s="3164">
        <v>34.5</v>
      </c>
      <c r="G160" s="3173">
        <v>4.8</v>
      </c>
      <c r="H160" s="2699"/>
      <c r="J160" s="1649">
        <v>3.75</v>
      </c>
      <c r="K160" s="818">
        <v>1</v>
      </c>
      <c r="L160" s="818"/>
      <c r="O160" s="656"/>
      <c r="P160" s="819"/>
      <c r="Q160" s="767"/>
      <c r="R160" s="816">
        <v>14</v>
      </c>
    </row>
    <row r="161" spans="1:18">
      <c r="A161" s="3150">
        <v>15</v>
      </c>
      <c r="B161" s="2682" t="s">
        <v>4696</v>
      </c>
      <c r="C161" s="2683"/>
      <c r="D161" s="2682" t="s">
        <v>4643</v>
      </c>
      <c r="E161" s="2683"/>
      <c r="F161" s="3164">
        <v>69</v>
      </c>
      <c r="G161" s="3173">
        <v>4.8</v>
      </c>
      <c r="H161" s="2699"/>
      <c r="J161" s="1649">
        <v>5</v>
      </c>
      <c r="K161" s="818">
        <v>1</v>
      </c>
      <c r="L161" s="818"/>
      <c r="O161" s="656"/>
      <c r="P161" s="819"/>
      <c r="Q161" s="767"/>
      <c r="R161" s="816">
        <v>15</v>
      </c>
    </row>
    <row r="162" spans="1:18">
      <c r="A162" s="3150">
        <v>16</v>
      </c>
      <c r="B162" s="2682" t="s">
        <v>6373</v>
      </c>
      <c r="C162" s="2683"/>
      <c r="D162" s="2682" t="s">
        <v>4641</v>
      </c>
      <c r="E162" s="2683"/>
      <c r="F162" s="3164">
        <v>115</v>
      </c>
      <c r="G162" s="3173">
        <v>13.8</v>
      </c>
      <c r="H162" s="2699"/>
      <c r="J162" s="1649">
        <v>30</v>
      </c>
      <c r="K162" s="818">
        <v>2</v>
      </c>
      <c r="L162" s="818"/>
      <c r="O162" s="656"/>
      <c r="P162" s="819"/>
      <c r="Q162" s="767"/>
      <c r="R162" s="816">
        <v>16</v>
      </c>
    </row>
    <row r="163" spans="1:18">
      <c r="A163" s="2682">
        <v>17</v>
      </c>
      <c r="B163" s="2682" t="s">
        <v>6373</v>
      </c>
      <c r="C163" s="2683"/>
      <c r="D163" s="2682" t="s">
        <v>4641</v>
      </c>
      <c r="E163" s="2683"/>
      <c r="F163" s="3164">
        <v>115</v>
      </c>
      <c r="G163" s="3173">
        <v>24</v>
      </c>
      <c r="H163" s="2699"/>
      <c r="J163" s="1642">
        <v>30</v>
      </c>
      <c r="K163" s="818">
        <v>2</v>
      </c>
      <c r="L163" s="818"/>
      <c r="O163" s="656"/>
      <c r="P163" s="819"/>
      <c r="Q163" s="767"/>
      <c r="R163" s="801">
        <v>17</v>
      </c>
    </row>
    <row r="164" spans="1:18">
      <c r="A164" s="2682">
        <v>18</v>
      </c>
      <c r="B164" s="2682" t="s">
        <v>6374</v>
      </c>
      <c r="C164" s="2683"/>
      <c r="D164" s="2682" t="s">
        <v>4643</v>
      </c>
      <c r="E164" s="2683"/>
      <c r="F164" s="3164">
        <v>115</v>
      </c>
      <c r="G164" s="3173">
        <v>13.8</v>
      </c>
      <c r="H164" s="2699"/>
      <c r="J164" s="1642">
        <v>48</v>
      </c>
      <c r="K164" s="818">
        <v>2</v>
      </c>
      <c r="L164" s="818"/>
      <c r="O164" s="656"/>
      <c r="P164" s="819"/>
      <c r="Q164" s="767"/>
      <c r="R164" s="801">
        <v>18</v>
      </c>
    </row>
    <row r="165" spans="1:18">
      <c r="A165" s="2682">
        <v>19</v>
      </c>
      <c r="B165" s="2682" t="s">
        <v>4697</v>
      </c>
      <c r="C165" s="2683"/>
      <c r="D165" s="2682" t="s">
        <v>4643</v>
      </c>
      <c r="E165" s="2683"/>
      <c r="F165" s="3164">
        <v>34.4</v>
      </c>
      <c r="G165" s="3173">
        <v>5.04</v>
      </c>
      <c r="H165" s="2699"/>
      <c r="J165" s="1642">
        <v>4.6870000000000003</v>
      </c>
      <c r="K165" s="818">
        <v>1</v>
      </c>
      <c r="L165" s="818"/>
      <c r="O165" s="656"/>
      <c r="P165" s="819"/>
      <c r="Q165" s="767"/>
      <c r="R165" s="801">
        <v>19</v>
      </c>
    </row>
    <row r="166" spans="1:18">
      <c r="A166" s="2682">
        <v>20</v>
      </c>
      <c r="B166" s="2682" t="s">
        <v>4698</v>
      </c>
      <c r="C166" s="2683"/>
      <c r="D166" s="2682" t="s">
        <v>4643</v>
      </c>
      <c r="E166" s="2683"/>
      <c r="F166" s="3164">
        <v>22.9</v>
      </c>
      <c r="G166" s="3173">
        <v>5</v>
      </c>
      <c r="H166" s="2699"/>
      <c r="J166" s="1642">
        <v>4.7</v>
      </c>
      <c r="K166" s="818">
        <v>1</v>
      </c>
      <c r="L166" s="818"/>
      <c r="O166" s="656"/>
      <c r="P166" s="819"/>
      <c r="Q166" s="767"/>
      <c r="R166" s="801">
        <v>20</v>
      </c>
    </row>
    <row r="167" spans="1:18">
      <c r="A167" s="2682">
        <v>21</v>
      </c>
      <c r="B167" s="2682" t="s">
        <v>4699</v>
      </c>
      <c r="C167" s="2683"/>
      <c r="D167" s="2682" t="s">
        <v>4643</v>
      </c>
      <c r="E167" s="2683"/>
      <c r="F167" s="3164">
        <v>34.4</v>
      </c>
      <c r="G167" s="3173">
        <v>13.8</v>
      </c>
      <c r="H167" s="2699"/>
      <c r="J167" s="1642">
        <v>5.6</v>
      </c>
      <c r="K167" s="818">
        <v>1</v>
      </c>
      <c r="L167" s="818"/>
      <c r="O167" s="656"/>
      <c r="P167" s="819"/>
      <c r="Q167" s="767"/>
      <c r="R167" s="801">
        <v>21</v>
      </c>
    </row>
    <row r="168" spans="1:18">
      <c r="A168" s="2682">
        <v>22</v>
      </c>
      <c r="B168" s="2682" t="s">
        <v>4700</v>
      </c>
      <c r="C168" s="2683"/>
      <c r="D168" s="2682" t="s">
        <v>4643</v>
      </c>
      <c r="E168" s="2683"/>
      <c r="F168" s="3164">
        <v>34.5</v>
      </c>
      <c r="G168" s="3173">
        <v>4.16</v>
      </c>
      <c r="H168" s="2699"/>
      <c r="J168" s="1642">
        <v>5</v>
      </c>
      <c r="K168" s="818">
        <v>1</v>
      </c>
      <c r="L168" s="818"/>
      <c r="O168" s="656"/>
      <c r="P168" s="819"/>
      <c r="Q168" s="767"/>
      <c r="R168" s="801">
        <v>22</v>
      </c>
    </row>
    <row r="169" spans="1:18">
      <c r="A169" s="2682">
        <v>23</v>
      </c>
      <c r="B169" s="2682" t="s">
        <v>6107</v>
      </c>
      <c r="C169" s="2683"/>
      <c r="D169" s="2682" t="s">
        <v>4643</v>
      </c>
      <c r="E169" s="2683"/>
      <c r="F169" s="3164">
        <v>34.4</v>
      </c>
      <c r="G169" s="3173">
        <v>13.8</v>
      </c>
      <c r="H169" s="2699"/>
      <c r="J169" s="1642">
        <v>7.5</v>
      </c>
      <c r="K169" s="818">
        <v>1</v>
      </c>
      <c r="L169" s="818"/>
      <c r="O169" s="656"/>
      <c r="P169" s="819"/>
      <c r="Q169" s="767"/>
      <c r="R169" s="801">
        <v>23</v>
      </c>
    </row>
    <row r="170" spans="1:18">
      <c r="A170" s="2682">
        <v>24</v>
      </c>
      <c r="B170" s="2682" t="s">
        <v>4701</v>
      </c>
      <c r="C170" s="2683"/>
      <c r="D170" s="2682" t="s">
        <v>4643</v>
      </c>
      <c r="E170" s="2683"/>
      <c r="F170" s="3164">
        <v>115</v>
      </c>
      <c r="G170" s="3173">
        <v>5</v>
      </c>
      <c r="H170" s="2699"/>
      <c r="J170" s="1642">
        <v>3.75</v>
      </c>
      <c r="K170" s="818">
        <v>1</v>
      </c>
      <c r="L170" s="818"/>
      <c r="O170" s="656"/>
      <c r="P170" s="819"/>
      <c r="Q170" s="767"/>
      <c r="R170" s="801">
        <v>24</v>
      </c>
    </row>
    <row r="171" spans="1:18">
      <c r="A171" s="2682">
        <v>25</v>
      </c>
      <c r="B171" s="2682" t="s">
        <v>4702</v>
      </c>
      <c r="C171" s="2683"/>
      <c r="D171" s="2682" t="s">
        <v>4643</v>
      </c>
      <c r="E171" s="2683"/>
      <c r="F171" s="3164">
        <v>34.4</v>
      </c>
      <c r="G171" s="3173">
        <v>5.04</v>
      </c>
      <c r="H171" s="2699"/>
      <c r="J171" s="1642">
        <v>3.75</v>
      </c>
      <c r="K171" s="818">
        <v>1</v>
      </c>
      <c r="L171" s="818"/>
      <c r="O171" s="656"/>
      <c r="P171" s="819"/>
      <c r="Q171" s="767"/>
      <c r="R171" s="801">
        <v>25</v>
      </c>
    </row>
    <row r="172" spans="1:18">
      <c r="A172" s="2682">
        <v>26</v>
      </c>
      <c r="B172" s="2682" t="s">
        <v>4703</v>
      </c>
      <c r="C172" s="2683"/>
      <c r="D172" s="2682" t="s">
        <v>4643</v>
      </c>
      <c r="E172" s="2683"/>
      <c r="F172" s="3164">
        <v>43.8</v>
      </c>
      <c r="G172" s="3173">
        <v>4.4000000000000004</v>
      </c>
      <c r="H172" s="2699"/>
      <c r="J172" s="1642">
        <v>5</v>
      </c>
      <c r="K172" s="818">
        <v>1</v>
      </c>
      <c r="L172" s="818"/>
      <c r="O172" s="656"/>
      <c r="P172" s="819"/>
      <c r="Q172" s="767"/>
      <c r="R172" s="801">
        <v>26</v>
      </c>
    </row>
    <row r="173" spans="1:18">
      <c r="A173" s="2682">
        <v>27</v>
      </c>
      <c r="B173" s="2682" t="s">
        <v>4704</v>
      </c>
      <c r="C173" s="2683"/>
      <c r="D173" s="2682" t="s">
        <v>4643</v>
      </c>
      <c r="E173" s="2683"/>
      <c r="F173" s="3164">
        <v>34.5</v>
      </c>
      <c r="G173" s="3173">
        <v>4.16</v>
      </c>
      <c r="H173" s="2699"/>
      <c r="J173" s="1642">
        <v>3</v>
      </c>
      <c r="K173" s="818">
        <v>1</v>
      </c>
      <c r="L173" s="818"/>
      <c r="O173" s="656"/>
      <c r="P173" s="819"/>
      <c r="Q173" s="767"/>
      <c r="R173" s="801">
        <v>27</v>
      </c>
    </row>
    <row r="174" spans="1:18">
      <c r="A174" s="2682">
        <v>28</v>
      </c>
      <c r="B174" s="2682" t="s">
        <v>4705</v>
      </c>
      <c r="C174" s="2683"/>
      <c r="D174" s="2682" t="s">
        <v>4643</v>
      </c>
      <c r="E174" s="2683"/>
      <c r="F174" s="3164">
        <v>115</v>
      </c>
      <c r="G174" s="3173">
        <v>13.2</v>
      </c>
      <c r="H174" s="2699"/>
      <c r="J174" s="1642">
        <v>7.5</v>
      </c>
      <c r="K174" s="818">
        <v>1</v>
      </c>
      <c r="L174" s="818"/>
      <c r="O174" s="656"/>
      <c r="P174" s="819"/>
      <c r="Q174" s="767"/>
      <c r="R174" s="801">
        <v>28</v>
      </c>
    </row>
    <row r="175" spans="1:18">
      <c r="A175" s="2682">
        <v>29</v>
      </c>
      <c r="B175" s="2682" t="s">
        <v>6375</v>
      </c>
      <c r="C175" s="2683"/>
      <c r="D175" s="2682" t="s">
        <v>4643</v>
      </c>
      <c r="E175" s="2683"/>
      <c r="F175" s="3164">
        <v>34.5</v>
      </c>
      <c r="G175" s="3173">
        <v>4.8</v>
      </c>
      <c r="H175" s="2699"/>
      <c r="J175" s="1642">
        <v>3</v>
      </c>
      <c r="K175" s="818">
        <v>2</v>
      </c>
      <c r="L175" s="818"/>
      <c r="O175" s="656"/>
      <c r="P175" s="819"/>
      <c r="Q175" s="767"/>
      <c r="R175" s="801">
        <v>29</v>
      </c>
    </row>
    <row r="176" spans="1:18">
      <c r="A176" s="2682">
        <v>30</v>
      </c>
      <c r="B176" s="2682" t="s">
        <v>4706</v>
      </c>
      <c r="C176" s="2683"/>
      <c r="D176" s="2682" t="s">
        <v>4643</v>
      </c>
      <c r="E176" s="2683"/>
      <c r="F176" s="3164">
        <v>34.4</v>
      </c>
      <c r="G176" s="3173">
        <v>13.2</v>
      </c>
      <c r="H176" s="2699"/>
      <c r="J176" s="1642">
        <v>7.5</v>
      </c>
      <c r="K176" s="818">
        <v>1</v>
      </c>
      <c r="L176" s="818"/>
      <c r="O176" s="656"/>
      <c r="P176" s="819"/>
      <c r="Q176" s="767"/>
      <c r="R176" s="801">
        <v>30</v>
      </c>
    </row>
    <row r="177" spans="1:18">
      <c r="A177" s="2682">
        <v>31</v>
      </c>
      <c r="B177" s="2682" t="s">
        <v>4707</v>
      </c>
      <c r="C177" s="2683"/>
      <c r="D177" s="2682" t="s">
        <v>4643</v>
      </c>
      <c r="E177" s="2683"/>
      <c r="F177" s="3164">
        <v>34.4</v>
      </c>
      <c r="G177" s="3173">
        <v>4.16</v>
      </c>
      <c r="H177" s="2699"/>
      <c r="J177" s="1642">
        <v>5</v>
      </c>
      <c r="K177" s="818">
        <v>1</v>
      </c>
      <c r="L177" s="818"/>
      <c r="O177" s="656"/>
      <c r="P177" s="819"/>
      <c r="Q177" s="767"/>
      <c r="R177" s="801">
        <v>31</v>
      </c>
    </row>
    <row r="178" spans="1:18">
      <c r="A178" s="2682">
        <v>32</v>
      </c>
      <c r="B178" s="2682" t="s">
        <v>4708</v>
      </c>
      <c r="C178" s="2683"/>
      <c r="D178" s="2682" t="s">
        <v>4643</v>
      </c>
      <c r="E178" s="2683"/>
      <c r="F178" s="3164">
        <v>115</v>
      </c>
      <c r="G178" s="3173">
        <v>13.8</v>
      </c>
      <c r="H178" s="2699"/>
      <c r="J178" s="1642">
        <v>15</v>
      </c>
      <c r="K178" s="818">
        <v>1</v>
      </c>
      <c r="L178" s="818"/>
      <c r="O178" s="656"/>
      <c r="P178" s="819"/>
      <c r="Q178" s="767"/>
      <c r="R178" s="801">
        <v>32</v>
      </c>
    </row>
    <row r="179" spans="1:18">
      <c r="A179" s="2682">
        <v>33</v>
      </c>
      <c r="B179" s="2682" t="s">
        <v>4709</v>
      </c>
      <c r="C179" s="2683"/>
      <c r="D179" s="2682" t="s">
        <v>4643</v>
      </c>
      <c r="E179" s="2683"/>
      <c r="F179" s="3164">
        <v>34.5</v>
      </c>
      <c r="G179" s="3173">
        <v>4.4000000000000004</v>
      </c>
      <c r="H179" s="2699"/>
      <c r="J179" s="1642">
        <v>3.75</v>
      </c>
      <c r="K179" s="818">
        <v>1</v>
      </c>
      <c r="L179" s="818"/>
      <c r="O179" s="656"/>
      <c r="P179" s="819"/>
      <c r="Q179" s="767"/>
      <c r="R179" s="801">
        <v>33</v>
      </c>
    </row>
    <row r="180" spans="1:18">
      <c r="A180" s="2682">
        <v>34</v>
      </c>
      <c r="B180" s="2682" t="s">
        <v>6376</v>
      </c>
      <c r="C180" s="2683"/>
      <c r="D180" s="2682" t="s">
        <v>4643</v>
      </c>
      <c r="E180" s="2683"/>
      <c r="F180" s="3164">
        <v>34.4</v>
      </c>
      <c r="G180" s="3173">
        <v>5</v>
      </c>
      <c r="H180" s="2699"/>
      <c r="J180" s="1642">
        <v>1.7</v>
      </c>
      <c r="K180" s="818">
        <v>1</v>
      </c>
      <c r="L180" s="818"/>
      <c r="O180" s="656"/>
      <c r="P180" s="819"/>
      <c r="Q180" s="767"/>
      <c r="R180" s="801">
        <v>34</v>
      </c>
    </row>
    <row r="181" spans="1:18">
      <c r="A181" s="2682">
        <v>35</v>
      </c>
      <c r="B181" s="2682" t="s">
        <v>6376</v>
      </c>
      <c r="C181" s="2683"/>
      <c r="D181" s="2682" t="s">
        <v>4643</v>
      </c>
      <c r="E181" s="2683"/>
      <c r="F181" s="3164">
        <v>34.5</v>
      </c>
      <c r="G181" s="3173">
        <v>5</v>
      </c>
      <c r="H181" s="2699"/>
      <c r="J181" s="1642">
        <v>3.4</v>
      </c>
      <c r="K181" s="818">
        <v>2</v>
      </c>
      <c r="L181" s="818"/>
      <c r="O181" s="656"/>
      <c r="P181" s="819"/>
      <c r="Q181" s="767"/>
      <c r="R181" s="801">
        <v>35</v>
      </c>
    </row>
    <row r="182" spans="1:18">
      <c r="A182" s="2682">
        <v>36</v>
      </c>
      <c r="B182" s="2682" t="s">
        <v>6376</v>
      </c>
      <c r="C182" s="2683"/>
      <c r="D182" s="2682" t="s">
        <v>4643</v>
      </c>
      <c r="E182" s="2683"/>
      <c r="F182" s="3164">
        <v>110</v>
      </c>
      <c r="G182" s="3173">
        <v>34.5</v>
      </c>
      <c r="H182" s="2699"/>
      <c r="J182" s="1642">
        <v>30</v>
      </c>
      <c r="K182" s="818">
        <v>1</v>
      </c>
      <c r="L182" s="818"/>
      <c r="O182" s="656"/>
      <c r="P182" s="819"/>
      <c r="Q182" s="767"/>
      <c r="R182" s="801">
        <v>36</v>
      </c>
    </row>
    <row r="183" spans="1:18">
      <c r="A183" s="2682">
        <v>37</v>
      </c>
      <c r="B183" s="2682" t="s">
        <v>6376</v>
      </c>
      <c r="C183" s="2683"/>
      <c r="D183" s="2682" t="s">
        <v>4643</v>
      </c>
      <c r="E183" s="2683"/>
      <c r="F183" s="3164">
        <v>113</v>
      </c>
      <c r="G183" s="3173">
        <v>34.5</v>
      </c>
      <c r="H183" s="2699"/>
      <c r="J183" s="1642">
        <v>30</v>
      </c>
      <c r="K183" s="818">
        <v>1</v>
      </c>
      <c r="L183" s="818"/>
      <c r="O183" s="656"/>
      <c r="P183" s="819"/>
      <c r="Q183" s="767"/>
      <c r="R183" s="801">
        <v>37</v>
      </c>
    </row>
    <row r="184" spans="1:18">
      <c r="A184" s="2682">
        <v>38</v>
      </c>
      <c r="B184" s="2682" t="s">
        <v>6377</v>
      </c>
      <c r="C184" s="2683"/>
      <c r="D184" s="2682" t="s">
        <v>4643</v>
      </c>
      <c r="E184" s="2683"/>
      <c r="F184" s="3164">
        <v>34.5</v>
      </c>
      <c r="G184" s="3173">
        <v>4.16</v>
      </c>
      <c r="H184" s="2699"/>
      <c r="J184" s="1642">
        <v>5</v>
      </c>
      <c r="K184" s="818">
        <v>1</v>
      </c>
      <c r="L184" s="818"/>
      <c r="O184" s="656"/>
      <c r="P184" s="819"/>
      <c r="Q184" s="767"/>
      <c r="R184" s="801">
        <v>38</v>
      </c>
    </row>
    <row r="185" spans="1:18">
      <c r="A185" s="2682">
        <v>39</v>
      </c>
      <c r="B185" s="2682" t="s">
        <v>6377</v>
      </c>
      <c r="C185" s="2683"/>
      <c r="D185" s="2682" t="s">
        <v>4643</v>
      </c>
      <c r="E185" s="2683"/>
      <c r="F185" s="3164">
        <v>34.5</v>
      </c>
      <c r="G185" s="3173">
        <v>5</v>
      </c>
      <c r="H185" s="2699"/>
      <c r="J185" s="1642">
        <v>10</v>
      </c>
      <c r="K185" s="818">
        <v>2</v>
      </c>
      <c r="L185" s="818"/>
      <c r="O185" s="656"/>
      <c r="P185" s="819"/>
      <c r="Q185" s="767"/>
      <c r="R185" s="801">
        <v>39</v>
      </c>
    </row>
    <row r="186" spans="1:18">
      <c r="A186" s="2682">
        <v>40</v>
      </c>
      <c r="B186" s="2682" t="s">
        <v>6378</v>
      </c>
      <c r="C186" s="2683"/>
      <c r="D186" s="2682" t="s">
        <v>4643</v>
      </c>
      <c r="E186" s="2683"/>
      <c r="F186" s="3164">
        <v>34.4</v>
      </c>
      <c r="G186" s="3173">
        <v>13.2</v>
      </c>
      <c r="H186" s="2699"/>
      <c r="J186" s="1642">
        <v>1.5</v>
      </c>
      <c r="K186" s="818">
        <v>3</v>
      </c>
      <c r="L186" s="818"/>
      <c r="O186" s="656"/>
      <c r="P186" s="819"/>
      <c r="Q186" s="767"/>
      <c r="R186" s="801">
        <v>40</v>
      </c>
    </row>
    <row r="187" spans="1:18">
      <c r="A187" s="2682">
        <v>41</v>
      </c>
      <c r="B187" s="2682" t="s">
        <v>4712</v>
      </c>
      <c r="C187" s="2683"/>
      <c r="D187" s="2682" t="s">
        <v>4643</v>
      </c>
      <c r="E187" s="2683"/>
      <c r="F187" s="3164">
        <v>115</v>
      </c>
      <c r="G187" s="3173">
        <v>13.8</v>
      </c>
      <c r="H187" s="2699"/>
      <c r="J187" s="1642">
        <v>7.5</v>
      </c>
      <c r="K187" s="818">
        <v>1</v>
      </c>
      <c r="L187" s="818"/>
      <c r="O187" s="656"/>
      <c r="P187" s="819"/>
      <c r="Q187" s="767"/>
      <c r="R187" s="801">
        <v>41</v>
      </c>
    </row>
    <row r="188" spans="1:18">
      <c r="A188" s="2682">
        <v>42</v>
      </c>
      <c r="B188" s="2682" t="s">
        <v>4713</v>
      </c>
      <c r="C188" s="2683"/>
      <c r="D188" s="2682" t="s">
        <v>4643</v>
      </c>
      <c r="E188" s="2683"/>
      <c r="F188" s="3164">
        <v>34.5</v>
      </c>
      <c r="G188" s="3173">
        <v>4.8</v>
      </c>
      <c r="H188" s="2699"/>
      <c r="J188" s="1642">
        <v>2.5</v>
      </c>
      <c r="K188" s="818">
        <v>1</v>
      </c>
      <c r="L188" s="818"/>
      <c r="O188" s="656"/>
      <c r="P188" s="819"/>
      <c r="Q188" s="767"/>
      <c r="R188" s="801">
        <v>42</v>
      </c>
    </row>
    <row r="189" spans="1:18">
      <c r="A189" s="2682">
        <v>43</v>
      </c>
      <c r="B189" s="2682" t="s">
        <v>4714</v>
      </c>
      <c r="C189" s="2683"/>
      <c r="D189" s="2682" t="s">
        <v>4643</v>
      </c>
      <c r="E189" s="2683"/>
      <c r="F189" s="3164">
        <v>34.4</v>
      </c>
      <c r="G189" s="3173">
        <v>5.04</v>
      </c>
      <c r="H189" s="2699"/>
      <c r="J189" s="1642">
        <v>3.75</v>
      </c>
      <c r="K189" s="818">
        <v>1</v>
      </c>
      <c r="L189" s="818"/>
      <c r="O189" s="656"/>
      <c r="P189" s="819"/>
      <c r="Q189" s="767"/>
      <c r="R189" s="801">
        <v>43</v>
      </c>
    </row>
    <row r="190" spans="1:18">
      <c r="A190" s="2682">
        <v>44</v>
      </c>
      <c r="B190" s="2682" t="s">
        <v>6379</v>
      </c>
      <c r="C190" s="2683"/>
      <c r="D190" s="2682" t="s">
        <v>4643</v>
      </c>
      <c r="E190" s="2683"/>
      <c r="F190" s="3164">
        <v>115</v>
      </c>
      <c r="G190" s="3173">
        <v>13.2</v>
      </c>
      <c r="H190" s="2699"/>
      <c r="J190" s="1642">
        <v>20</v>
      </c>
      <c r="K190" s="818">
        <v>1</v>
      </c>
      <c r="L190" s="818"/>
      <c r="O190" s="656"/>
      <c r="P190" s="819"/>
      <c r="Q190" s="767"/>
      <c r="R190" s="801">
        <v>44</v>
      </c>
    </row>
    <row r="191" spans="1:18">
      <c r="A191" s="2682">
        <v>45</v>
      </c>
      <c r="B191" s="2682" t="s">
        <v>6379</v>
      </c>
      <c r="C191" s="2683"/>
      <c r="D191" s="2682" t="s">
        <v>4643</v>
      </c>
      <c r="E191" s="2683"/>
      <c r="F191" s="3164">
        <v>115</v>
      </c>
      <c r="G191" s="3173">
        <v>13.8</v>
      </c>
      <c r="H191" s="2699"/>
      <c r="J191" s="1642">
        <v>24</v>
      </c>
      <c r="K191" s="818">
        <v>1</v>
      </c>
      <c r="L191" s="818"/>
      <c r="O191" s="656"/>
      <c r="P191" s="819"/>
      <c r="Q191" s="767"/>
      <c r="R191" s="801">
        <v>45</v>
      </c>
    </row>
    <row r="192" spans="1:18">
      <c r="A192" s="2682">
        <v>46</v>
      </c>
      <c r="B192" s="2682" t="s">
        <v>6380</v>
      </c>
      <c r="C192" s="2683"/>
      <c r="D192" s="2682" t="s">
        <v>4641</v>
      </c>
      <c r="E192" s="2683"/>
      <c r="F192" s="3164">
        <v>110</v>
      </c>
      <c r="G192" s="3173">
        <v>34.5</v>
      </c>
      <c r="H192" s="2699"/>
      <c r="J192" s="1642">
        <v>30</v>
      </c>
      <c r="K192" s="818">
        <v>2</v>
      </c>
      <c r="L192" s="818"/>
      <c r="O192" s="656"/>
      <c r="P192" s="819"/>
      <c r="Q192" s="767"/>
      <c r="R192" s="801">
        <v>46</v>
      </c>
    </row>
    <row r="193" spans="1:18">
      <c r="A193" s="2682">
        <v>47</v>
      </c>
      <c r="B193" s="2682" t="s">
        <v>4715</v>
      </c>
      <c r="C193" s="2683"/>
      <c r="D193" s="2682" t="s">
        <v>4643</v>
      </c>
      <c r="E193" s="2683"/>
      <c r="F193" s="3164">
        <v>34.5</v>
      </c>
      <c r="G193" s="3173">
        <v>4.8</v>
      </c>
      <c r="H193" s="2699"/>
      <c r="J193" s="1642">
        <v>3.75</v>
      </c>
      <c r="K193" s="818">
        <v>1</v>
      </c>
      <c r="L193" s="818"/>
      <c r="O193" s="656"/>
      <c r="P193" s="819"/>
      <c r="Q193" s="767"/>
      <c r="R193" s="801">
        <v>47</v>
      </c>
    </row>
    <row r="194" spans="1:18">
      <c r="A194" s="2682">
        <v>48</v>
      </c>
      <c r="B194" s="2682" t="s">
        <v>6381</v>
      </c>
      <c r="C194" s="2683"/>
      <c r="D194" s="2682" t="s">
        <v>4643</v>
      </c>
      <c r="E194" s="2683"/>
      <c r="F194" s="3164">
        <v>22.3</v>
      </c>
      <c r="G194" s="3173">
        <v>5</v>
      </c>
      <c r="H194" s="2699"/>
      <c r="J194" s="1642">
        <v>6</v>
      </c>
      <c r="K194" s="818">
        <v>3</v>
      </c>
      <c r="L194" s="818"/>
      <c r="O194" s="656"/>
      <c r="P194" s="819"/>
      <c r="Q194" s="767"/>
      <c r="R194" s="801">
        <v>48</v>
      </c>
    </row>
    <row r="195" spans="1:18">
      <c r="A195" s="2682">
        <v>49</v>
      </c>
      <c r="B195" s="2682" t="s">
        <v>4716</v>
      </c>
      <c r="C195" s="2683"/>
      <c r="D195" s="2682" t="s">
        <v>4643</v>
      </c>
      <c r="E195" s="2683"/>
      <c r="F195" s="3164">
        <v>115</v>
      </c>
      <c r="G195" s="3173">
        <v>13.8</v>
      </c>
      <c r="H195" s="2699"/>
      <c r="J195" s="1642">
        <v>15</v>
      </c>
      <c r="K195" s="818">
        <v>1</v>
      </c>
      <c r="L195" s="818"/>
      <c r="O195" s="656"/>
      <c r="P195" s="819"/>
      <c r="Q195" s="767"/>
      <c r="R195" s="801">
        <v>49</v>
      </c>
    </row>
    <row r="196" spans="1:18">
      <c r="A196" s="2682">
        <v>50</v>
      </c>
      <c r="B196" s="2682" t="s">
        <v>6382</v>
      </c>
      <c r="C196" s="2683"/>
      <c r="D196" s="2682" t="s">
        <v>4641</v>
      </c>
      <c r="E196" s="2683"/>
      <c r="F196" s="3164">
        <v>115</v>
      </c>
      <c r="G196" s="3173">
        <v>13.8</v>
      </c>
      <c r="H196" s="2699"/>
      <c r="J196" s="1642">
        <v>12</v>
      </c>
      <c r="K196" s="818">
        <v>1</v>
      </c>
      <c r="L196" s="818"/>
      <c r="O196" s="656"/>
      <c r="P196" s="819"/>
      <c r="Q196" s="767"/>
      <c r="R196" s="801">
        <v>50</v>
      </c>
    </row>
    <row r="197" spans="1:18">
      <c r="A197" s="2682">
        <v>51</v>
      </c>
      <c r="B197" s="2682" t="s">
        <v>6382</v>
      </c>
      <c r="C197" s="2683"/>
      <c r="D197" s="2682" t="s">
        <v>4641</v>
      </c>
      <c r="E197" s="2683"/>
      <c r="F197" s="3164">
        <v>115</v>
      </c>
      <c r="G197" s="3173">
        <v>46</v>
      </c>
      <c r="H197" s="2699"/>
      <c r="J197" s="1642">
        <v>20</v>
      </c>
      <c r="K197" s="818">
        <v>1</v>
      </c>
      <c r="L197" s="818"/>
      <c r="O197" s="656"/>
      <c r="P197" s="819"/>
      <c r="Q197" s="767"/>
      <c r="R197" s="801">
        <v>51</v>
      </c>
    </row>
    <row r="198" spans="1:18">
      <c r="A198" s="2682">
        <v>52</v>
      </c>
      <c r="B198" s="2682" t="s">
        <v>4717</v>
      </c>
      <c r="C198" s="2683"/>
      <c r="D198" s="2682" t="s">
        <v>4643</v>
      </c>
      <c r="E198" s="2683"/>
      <c r="F198" s="3164">
        <v>115</v>
      </c>
      <c r="G198" s="3173">
        <v>13.8</v>
      </c>
      <c r="H198" s="2699"/>
      <c r="J198" s="1642">
        <v>7.5</v>
      </c>
      <c r="K198" s="818">
        <v>1</v>
      </c>
      <c r="L198" s="818"/>
      <c r="O198" s="656"/>
      <c r="P198" s="819"/>
      <c r="Q198" s="767"/>
      <c r="R198" s="801">
        <v>52</v>
      </c>
    </row>
    <row r="199" spans="1:18">
      <c r="A199" s="2682">
        <v>53</v>
      </c>
      <c r="B199" s="2682" t="s">
        <v>4718</v>
      </c>
      <c r="C199" s="2683"/>
      <c r="D199" s="2682" t="s">
        <v>4643</v>
      </c>
      <c r="E199" s="2683"/>
      <c r="F199" s="3164">
        <v>115</v>
      </c>
      <c r="G199" s="3173">
        <v>13.8</v>
      </c>
      <c r="H199" s="2699"/>
      <c r="J199" s="1642">
        <v>15</v>
      </c>
      <c r="K199" s="818">
        <v>1</v>
      </c>
      <c r="L199" s="818"/>
      <c r="O199" s="656"/>
      <c r="P199" s="819"/>
      <c r="Q199" s="767"/>
      <c r="R199" s="801">
        <v>53</v>
      </c>
    </row>
    <row r="200" spans="1:18">
      <c r="A200" s="2682">
        <v>54</v>
      </c>
      <c r="B200" s="2682" t="s">
        <v>4719</v>
      </c>
      <c r="C200" s="2683"/>
      <c r="D200" s="2682" t="s">
        <v>4643</v>
      </c>
      <c r="E200" s="2683"/>
      <c r="F200" s="3164">
        <v>67</v>
      </c>
      <c r="G200" s="3173">
        <v>13.8</v>
      </c>
      <c r="H200" s="2699"/>
      <c r="J200" s="1642">
        <v>7.5</v>
      </c>
      <c r="K200" s="818">
        <v>1</v>
      </c>
      <c r="L200" s="818"/>
      <c r="O200" s="656"/>
      <c r="P200" s="819"/>
      <c r="Q200" s="767"/>
      <c r="R200" s="801">
        <v>54</v>
      </c>
    </row>
    <row r="201" spans="1:18">
      <c r="A201" s="2682">
        <v>55</v>
      </c>
      <c r="B201" s="2682" t="s">
        <v>6383</v>
      </c>
      <c r="C201" s="2683"/>
      <c r="D201" s="2682" t="s">
        <v>4643</v>
      </c>
      <c r="E201" s="2683"/>
      <c r="F201" s="3164">
        <v>34.4</v>
      </c>
      <c r="G201" s="3173">
        <v>4.4000000000000004</v>
      </c>
      <c r="H201" s="2699"/>
      <c r="J201" s="1642">
        <v>5</v>
      </c>
      <c r="K201" s="818">
        <v>1</v>
      </c>
      <c r="L201" s="818"/>
      <c r="O201" s="656"/>
      <c r="P201" s="819"/>
      <c r="Q201" s="767"/>
      <c r="R201" s="801">
        <v>55</v>
      </c>
    </row>
    <row r="202" spans="1:18">
      <c r="A202" s="2682">
        <v>56</v>
      </c>
      <c r="B202" s="2682" t="s">
        <v>6383</v>
      </c>
      <c r="C202" s="2683"/>
      <c r="D202" s="2682" t="s">
        <v>4643</v>
      </c>
      <c r="E202" s="2683"/>
      <c r="F202" s="3164">
        <v>34.4</v>
      </c>
      <c r="G202" s="3173">
        <v>13.8</v>
      </c>
      <c r="H202" s="2699"/>
      <c r="J202" s="1642">
        <v>10</v>
      </c>
      <c r="K202" s="818">
        <v>1</v>
      </c>
      <c r="L202" s="818"/>
      <c r="O202" s="656"/>
      <c r="P202" s="819"/>
      <c r="Q202" s="767"/>
      <c r="R202" s="801">
        <v>56</v>
      </c>
    </row>
    <row r="203" spans="1:18" ht="15.75" thickBot="1">
      <c r="A203" s="2682">
        <v>57</v>
      </c>
      <c r="B203" s="2682" t="s">
        <v>6384</v>
      </c>
      <c r="C203" s="2683"/>
      <c r="D203" s="2682" t="s">
        <v>4643</v>
      </c>
      <c r="E203" s="2683"/>
      <c r="F203" s="3164">
        <v>34.5</v>
      </c>
      <c r="G203" s="3173">
        <v>4.8</v>
      </c>
      <c r="H203" s="2699"/>
      <c r="J203" s="1642">
        <v>3</v>
      </c>
      <c r="K203" s="818">
        <v>2</v>
      </c>
      <c r="L203" s="818"/>
      <c r="O203" s="656"/>
      <c r="P203" s="819"/>
      <c r="Q203" s="767"/>
      <c r="R203" s="801">
        <v>57</v>
      </c>
    </row>
    <row r="204" spans="1:18" ht="15.75" thickBot="1">
      <c r="A204" s="2684">
        <v>58</v>
      </c>
      <c r="B204" s="2684"/>
      <c r="C204" s="2686" t="s">
        <v>4893</v>
      </c>
      <c r="D204" s="2684"/>
      <c r="E204" s="2686"/>
      <c r="F204" s="3165"/>
      <c r="G204" s="3174"/>
      <c r="H204" s="2703"/>
      <c r="J204" s="865"/>
      <c r="K204" s="1631">
        <f>SUM(K147:K203)</f>
        <v>73</v>
      </c>
      <c r="L204" s="1631">
        <f>SUM(L147:L203)</f>
        <v>1</v>
      </c>
      <c r="M204" s="752"/>
      <c r="N204" s="752"/>
      <c r="O204" s="773"/>
      <c r="P204" s="1631">
        <f>SUM(P147:P203)</f>
        <v>0</v>
      </c>
      <c r="Q204" s="1631">
        <f>SUM(Q147:Q203)</f>
        <v>0</v>
      </c>
      <c r="R204" s="820">
        <v>58</v>
      </c>
    </row>
    <row r="206" spans="1:18">
      <c r="A206" s="16" t="s">
        <v>4710</v>
      </c>
      <c r="B206" s="709"/>
      <c r="C206" s="709"/>
      <c r="D206" s="709"/>
      <c r="E206" s="709"/>
      <c r="F206" s="709"/>
      <c r="G206" s="709"/>
      <c r="H206" s="709"/>
      <c r="J206" s="16" t="s">
        <v>4711</v>
      </c>
      <c r="K206" s="709"/>
      <c r="L206" s="709"/>
      <c r="M206" s="709"/>
      <c r="N206" s="709"/>
      <c r="O206" s="709"/>
      <c r="P206" s="709"/>
      <c r="Q206" s="709"/>
      <c r="R206" s="709"/>
    </row>
    <row r="208" spans="1:18" ht="15.75" thickBot="1">
      <c r="A208" s="13"/>
      <c r="B208" s="752"/>
      <c r="C208" s="752"/>
      <c r="D208" s="752"/>
      <c r="E208" s="752"/>
      <c r="F208" s="1726"/>
      <c r="G208" s="1726"/>
      <c r="H208" s="1651"/>
      <c r="J208" s="13"/>
      <c r="K208" s="752"/>
      <c r="L208" s="752"/>
      <c r="M208" s="752"/>
      <c r="N208" s="752"/>
      <c r="O208" s="752"/>
      <c r="P208" s="1726"/>
      <c r="Q208" s="1726"/>
      <c r="R208" s="803"/>
    </row>
    <row r="209" spans="1:18" ht="16.5" thickBot="1">
      <c r="A209" s="946" t="s">
        <v>3325</v>
      </c>
      <c r="B209" s="458"/>
      <c r="C209" s="458"/>
      <c r="D209" s="803"/>
      <c r="E209" s="803"/>
      <c r="F209" s="805"/>
      <c r="G209" s="805"/>
      <c r="H209" s="814"/>
      <c r="J209" s="946" t="s">
        <v>3325</v>
      </c>
      <c r="K209" s="458"/>
      <c r="L209" s="458"/>
      <c r="M209" s="803"/>
      <c r="N209" s="803"/>
      <c r="O209" s="803"/>
      <c r="P209" s="805"/>
      <c r="Q209" s="805"/>
      <c r="R209" s="814"/>
    </row>
    <row r="210" spans="1:18">
      <c r="A210" s="797"/>
      <c r="C210" s="656"/>
      <c r="D210" s="661"/>
      <c r="E210" s="717"/>
      <c r="F210" s="709"/>
      <c r="G210" s="709"/>
      <c r="H210" s="782"/>
      <c r="J210" s="797"/>
      <c r="K210" s="656"/>
      <c r="L210" s="656"/>
      <c r="M210" s="709" t="s">
        <v>3113</v>
      </c>
      <c r="N210" s="709"/>
      <c r="O210" s="709"/>
      <c r="P210" s="709"/>
      <c r="Q210" s="759"/>
      <c r="R210" s="807"/>
    </row>
    <row r="211" spans="1:18" ht="15.75" thickBot="1">
      <c r="A211" s="810"/>
      <c r="B211" s="661"/>
      <c r="C211" s="717"/>
      <c r="D211" s="661"/>
      <c r="E211" s="717"/>
      <c r="F211" s="803" t="s">
        <v>3114</v>
      </c>
      <c r="G211" s="803"/>
      <c r="H211" s="814"/>
      <c r="J211" s="810" t="s">
        <v>3115</v>
      </c>
      <c r="K211" s="717" t="s">
        <v>3116</v>
      </c>
      <c r="L211" s="717" t="s">
        <v>3116</v>
      </c>
      <c r="M211" s="803" t="s">
        <v>3117</v>
      </c>
      <c r="N211" s="803"/>
      <c r="O211" s="803"/>
      <c r="P211" s="803"/>
      <c r="Q211" s="814"/>
      <c r="R211" s="717"/>
    </row>
    <row r="212" spans="1:18">
      <c r="A212" s="810"/>
      <c r="B212" s="661"/>
      <c r="C212" s="717"/>
      <c r="D212" s="661"/>
      <c r="E212" s="717"/>
      <c r="F212" s="717"/>
      <c r="G212" s="759"/>
      <c r="H212" s="717"/>
      <c r="J212" s="810" t="s">
        <v>3118</v>
      </c>
      <c r="K212" s="717" t="s">
        <v>3119</v>
      </c>
      <c r="L212" s="717" t="s">
        <v>3120</v>
      </c>
      <c r="M212" s="661"/>
      <c r="N212" s="661"/>
      <c r="O212" s="717"/>
      <c r="P212" s="717"/>
      <c r="Q212" s="759"/>
      <c r="R212" s="717"/>
    </row>
    <row r="213" spans="1:18">
      <c r="A213" s="810" t="s">
        <v>1686</v>
      </c>
      <c r="B213" s="709" t="s">
        <v>3121</v>
      </c>
      <c r="C213" s="759"/>
      <c r="D213" s="709" t="s">
        <v>3122</v>
      </c>
      <c r="E213" s="759"/>
      <c r="F213" s="717"/>
      <c r="G213" s="759"/>
      <c r="H213" s="717"/>
      <c r="J213" s="810" t="s">
        <v>3123</v>
      </c>
      <c r="K213" s="717" t="s">
        <v>3124</v>
      </c>
      <c r="L213" s="717" t="s">
        <v>3119</v>
      </c>
      <c r="M213" s="709"/>
      <c r="N213" s="709"/>
      <c r="O213" s="759"/>
      <c r="P213" s="717" t="s">
        <v>1744</v>
      </c>
      <c r="Q213" s="759" t="s">
        <v>3125</v>
      </c>
      <c r="R213" s="717" t="s">
        <v>1686</v>
      </c>
    </row>
    <row r="214" spans="1:18">
      <c r="A214" s="810" t="s">
        <v>1689</v>
      </c>
      <c r="C214" s="656"/>
      <c r="D214" s="661"/>
      <c r="E214" s="717"/>
      <c r="F214" s="717" t="s">
        <v>1794</v>
      </c>
      <c r="G214" s="759" t="s">
        <v>3126</v>
      </c>
      <c r="H214" s="717" t="s">
        <v>3127</v>
      </c>
      <c r="J214" s="810" t="s">
        <v>3128</v>
      </c>
      <c r="K214" s="717" t="s">
        <v>4</v>
      </c>
      <c r="L214" s="717" t="s">
        <v>3124</v>
      </c>
      <c r="M214" s="709" t="s">
        <v>3129</v>
      </c>
      <c r="N214" s="709"/>
      <c r="O214" s="759"/>
      <c r="P214" s="717" t="s">
        <v>3130</v>
      </c>
      <c r="Q214" s="759" t="s">
        <v>3131</v>
      </c>
      <c r="R214" s="717" t="s">
        <v>1689</v>
      </c>
    </row>
    <row r="215" spans="1:18">
      <c r="A215" s="801"/>
      <c r="C215" s="717"/>
      <c r="E215" s="717"/>
      <c r="F215" s="717"/>
      <c r="G215" s="759"/>
      <c r="H215" s="656"/>
      <c r="J215" s="801"/>
      <c r="K215" s="656"/>
      <c r="L215" s="717"/>
      <c r="O215" s="717"/>
      <c r="P215" s="717"/>
      <c r="Q215" s="717"/>
      <c r="R215" s="656"/>
    </row>
    <row r="216" spans="1:18" ht="15.75" thickBot="1">
      <c r="A216" s="820"/>
      <c r="B216" s="803" t="s">
        <v>2935</v>
      </c>
      <c r="C216" s="814"/>
      <c r="D216" s="803" t="s">
        <v>2936</v>
      </c>
      <c r="E216" s="814"/>
      <c r="F216" s="813" t="s">
        <v>2937</v>
      </c>
      <c r="G216" s="814" t="s">
        <v>2938</v>
      </c>
      <c r="H216" s="814" t="s">
        <v>2268</v>
      </c>
      <c r="J216" s="812" t="s">
        <v>2269</v>
      </c>
      <c r="K216" s="812" t="s">
        <v>2270</v>
      </c>
      <c r="L216" s="812" t="s">
        <v>2271</v>
      </c>
      <c r="M216" s="803" t="s">
        <v>2272</v>
      </c>
      <c r="N216" s="803"/>
      <c r="O216" s="814"/>
      <c r="P216" s="813" t="s">
        <v>2273</v>
      </c>
      <c r="Q216" s="813" t="s">
        <v>2274</v>
      </c>
      <c r="R216" s="813"/>
    </row>
    <row r="217" spans="1:18">
      <c r="A217" s="801">
        <v>1</v>
      </c>
      <c r="B217" t="s">
        <v>6385</v>
      </c>
      <c r="C217" s="656"/>
      <c r="D217" t="s">
        <v>4643</v>
      </c>
      <c r="E217" s="759"/>
      <c r="F217" s="1646">
        <v>34.4</v>
      </c>
      <c r="G217" s="1647">
        <v>5</v>
      </c>
      <c r="H217" s="1642"/>
      <c r="J217" s="1642">
        <v>13.3</v>
      </c>
      <c r="K217" s="818">
        <v>2</v>
      </c>
      <c r="L217" s="818"/>
      <c r="O217" s="759"/>
      <c r="P217" s="819"/>
      <c r="Q217" s="767"/>
      <c r="R217" s="801">
        <v>1</v>
      </c>
    </row>
    <row r="218" spans="1:18">
      <c r="A218" s="801">
        <v>2</v>
      </c>
      <c r="B218" t="s">
        <v>4720</v>
      </c>
      <c r="C218" s="656"/>
      <c r="D218" t="s">
        <v>4643</v>
      </c>
      <c r="E218" s="717"/>
      <c r="F218" s="1646">
        <v>113</v>
      </c>
      <c r="G218" s="1647">
        <v>13.8</v>
      </c>
      <c r="H218" s="1642"/>
      <c r="J218" s="1642">
        <v>7.5</v>
      </c>
      <c r="K218" s="818">
        <v>1</v>
      </c>
      <c r="L218" s="818"/>
      <c r="O218" s="717"/>
      <c r="P218" s="819"/>
      <c r="Q218" s="767"/>
      <c r="R218" s="801">
        <v>2</v>
      </c>
    </row>
    <row r="219" spans="1:18">
      <c r="A219" s="801">
        <v>3</v>
      </c>
      <c r="B219" t="s">
        <v>4721</v>
      </c>
      <c r="C219" s="656"/>
      <c r="D219" t="s">
        <v>4643</v>
      </c>
      <c r="E219" s="717"/>
      <c r="F219" s="1646">
        <v>34.5</v>
      </c>
      <c r="G219" s="1647">
        <v>13.2</v>
      </c>
      <c r="H219" s="1642"/>
      <c r="J219" s="1642">
        <v>10</v>
      </c>
      <c r="K219" s="818">
        <v>1</v>
      </c>
      <c r="L219" s="818"/>
      <c r="O219" s="717"/>
      <c r="P219" s="819"/>
      <c r="Q219" s="767"/>
      <c r="R219" s="801">
        <v>3</v>
      </c>
    </row>
    <row r="220" spans="1:18">
      <c r="A220" s="801">
        <v>4</v>
      </c>
      <c r="B220" t="s">
        <v>6386</v>
      </c>
      <c r="C220" s="656"/>
      <c r="D220" t="s">
        <v>4641</v>
      </c>
      <c r="E220" s="717"/>
      <c r="F220" s="1646">
        <v>345</v>
      </c>
      <c r="G220" s="1647">
        <v>120</v>
      </c>
      <c r="H220" s="1642">
        <v>13.8</v>
      </c>
      <c r="J220" s="1642">
        <v>514</v>
      </c>
      <c r="K220" s="818">
        <v>2</v>
      </c>
      <c r="L220" s="818"/>
      <c r="O220" s="717"/>
      <c r="P220" s="819"/>
      <c r="Q220" s="767"/>
      <c r="R220" s="801">
        <v>4</v>
      </c>
    </row>
    <row r="221" spans="1:18">
      <c r="A221" s="801">
        <v>5</v>
      </c>
      <c r="B221" t="s">
        <v>6387</v>
      </c>
      <c r="C221" s="656"/>
      <c r="D221" t="s">
        <v>4643</v>
      </c>
      <c r="E221" s="717"/>
      <c r="F221" s="1646">
        <v>23</v>
      </c>
      <c r="G221" s="1647">
        <v>4.8</v>
      </c>
      <c r="H221" s="1642"/>
      <c r="J221" s="1642">
        <v>2.4990000000000001</v>
      </c>
      <c r="K221" s="818">
        <v>3</v>
      </c>
      <c r="L221" s="818"/>
      <c r="O221" s="717"/>
      <c r="P221" s="819"/>
      <c r="Q221" s="767"/>
      <c r="R221" s="801">
        <v>5</v>
      </c>
    </row>
    <row r="222" spans="1:18">
      <c r="A222" s="816">
        <v>6</v>
      </c>
      <c r="B222" t="s">
        <v>4722</v>
      </c>
      <c r="C222" s="656"/>
      <c r="D222" t="s">
        <v>4643</v>
      </c>
      <c r="E222" s="656"/>
      <c r="F222" s="1640">
        <v>34.4</v>
      </c>
      <c r="G222" s="1648">
        <v>4.4000000000000004</v>
      </c>
      <c r="H222" s="1642"/>
      <c r="J222" s="1649">
        <v>5</v>
      </c>
      <c r="K222" s="818">
        <v>1</v>
      </c>
      <c r="L222" s="818"/>
      <c r="O222" s="656"/>
      <c r="P222" s="819"/>
      <c r="Q222" s="767"/>
      <c r="R222" s="816">
        <v>6</v>
      </c>
    </row>
    <row r="223" spans="1:18">
      <c r="A223" s="816">
        <v>7</v>
      </c>
      <c r="B223" t="s">
        <v>6388</v>
      </c>
      <c r="C223" s="656"/>
      <c r="D223" t="s">
        <v>4643</v>
      </c>
      <c r="E223" s="656"/>
      <c r="F223" s="1640">
        <v>115</v>
      </c>
      <c r="G223" s="1648">
        <v>13.2</v>
      </c>
      <c r="H223" s="1642"/>
      <c r="J223" s="1649">
        <v>15</v>
      </c>
      <c r="K223" s="818">
        <v>1</v>
      </c>
      <c r="L223" s="818"/>
      <c r="O223" s="656"/>
      <c r="P223" s="819"/>
      <c r="Q223" s="767"/>
      <c r="R223" s="816">
        <v>7</v>
      </c>
    </row>
    <row r="224" spans="1:18">
      <c r="A224" s="816">
        <v>8</v>
      </c>
      <c r="B224" t="s">
        <v>6388</v>
      </c>
      <c r="C224" s="656"/>
      <c r="D224" t="s">
        <v>4643</v>
      </c>
      <c r="E224" s="656"/>
      <c r="F224" s="1640">
        <v>115</v>
      </c>
      <c r="G224" s="1648">
        <v>13.8</v>
      </c>
      <c r="H224" s="1642"/>
      <c r="J224" s="1649">
        <v>15</v>
      </c>
      <c r="K224" s="818">
        <v>1</v>
      </c>
      <c r="L224" s="818"/>
      <c r="O224" s="656"/>
      <c r="P224" s="819"/>
      <c r="Q224" s="767"/>
      <c r="R224" s="816">
        <v>8</v>
      </c>
    </row>
    <row r="225" spans="1:18">
      <c r="A225" s="816">
        <v>9</v>
      </c>
      <c r="B225" t="s">
        <v>4723</v>
      </c>
      <c r="C225" s="656"/>
      <c r="D225" t="s">
        <v>4643</v>
      </c>
      <c r="E225" s="656"/>
      <c r="F225" s="1640">
        <v>115</v>
      </c>
      <c r="G225" s="1648">
        <v>13.8</v>
      </c>
      <c r="H225" s="1642"/>
      <c r="J225" s="1649">
        <v>20</v>
      </c>
      <c r="K225" s="818">
        <v>1</v>
      </c>
      <c r="L225" s="818"/>
      <c r="O225" s="656"/>
      <c r="P225" s="819"/>
      <c r="Q225" s="767"/>
      <c r="R225" s="816">
        <v>9</v>
      </c>
    </row>
    <row r="226" spans="1:18">
      <c r="A226" s="816">
        <v>10</v>
      </c>
      <c r="B226" t="s">
        <v>6389</v>
      </c>
      <c r="C226" s="656"/>
      <c r="D226" t="s">
        <v>4641</v>
      </c>
      <c r="E226" s="656"/>
      <c r="F226" s="1640">
        <v>115</v>
      </c>
      <c r="G226" s="1648">
        <v>34.5</v>
      </c>
      <c r="H226" s="1642"/>
      <c r="J226" s="1649">
        <v>60</v>
      </c>
      <c r="K226" s="818">
        <v>2</v>
      </c>
      <c r="L226" s="818">
        <v>1</v>
      </c>
      <c r="O226" s="656"/>
      <c r="P226" s="819"/>
      <c r="Q226" s="767"/>
      <c r="R226" s="816">
        <v>10</v>
      </c>
    </row>
    <row r="227" spans="1:18">
      <c r="A227" s="816">
        <v>11</v>
      </c>
      <c r="B227" t="s">
        <v>6389</v>
      </c>
      <c r="C227" s="656"/>
      <c r="D227" t="s">
        <v>4641</v>
      </c>
      <c r="E227" s="656"/>
      <c r="F227" s="1640">
        <v>230</v>
      </c>
      <c r="G227" s="1648">
        <v>120</v>
      </c>
      <c r="H227" s="1642">
        <v>13.2</v>
      </c>
      <c r="J227" s="1649">
        <v>150</v>
      </c>
      <c r="K227" s="818">
        <v>2</v>
      </c>
      <c r="L227" s="818"/>
      <c r="O227" s="656"/>
      <c r="P227" s="819"/>
      <c r="Q227" s="767"/>
      <c r="R227" s="816">
        <v>11</v>
      </c>
    </row>
    <row r="228" spans="1:18">
      <c r="A228" s="816">
        <v>12</v>
      </c>
      <c r="B228" t="s">
        <v>5906</v>
      </c>
      <c r="C228" s="656"/>
      <c r="D228" t="s">
        <v>4641</v>
      </c>
      <c r="E228" s="656"/>
      <c r="F228" s="1640">
        <v>115</v>
      </c>
      <c r="G228" s="1648">
        <v>13.8</v>
      </c>
      <c r="H228" s="1642"/>
      <c r="J228" s="1649">
        <v>6</v>
      </c>
      <c r="K228" s="818">
        <v>1</v>
      </c>
      <c r="L228" s="818"/>
      <c r="O228" s="656"/>
      <c r="P228" s="819"/>
      <c r="Q228" s="767"/>
      <c r="R228" s="816">
        <v>12</v>
      </c>
    </row>
    <row r="229" spans="1:18">
      <c r="A229" s="816">
        <v>13</v>
      </c>
      <c r="B229" t="s">
        <v>6390</v>
      </c>
      <c r="C229" s="656"/>
      <c r="D229" t="s">
        <v>4643</v>
      </c>
      <c r="E229" s="656"/>
      <c r="F229" s="1640">
        <v>43.8</v>
      </c>
      <c r="G229" s="1648">
        <v>5</v>
      </c>
      <c r="H229" s="1642"/>
      <c r="J229" s="1649">
        <v>3.75</v>
      </c>
      <c r="K229" s="818">
        <v>3</v>
      </c>
      <c r="L229" s="818"/>
      <c r="O229" s="656"/>
      <c r="P229" s="819"/>
      <c r="Q229" s="767"/>
      <c r="R229" s="816">
        <v>13</v>
      </c>
    </row>
    <row r="230" spans="1:18">
      <c r="A230" s="816">
        <v>14</v>
      </c>
      <c r="B230" t="s">
        <v>4724</v>
      </c>
      <c r="C230" s="656"/>
      <c r="D230" t="s">
        <v>4643</v>
      </c>
      <c r="E230" s="656"/>
      <c r="F230" s="1640">
        <v>34.5</v>
      </c>
      <c r="G230" s="1648">
        <v>4.8</v>
      </c>
      <c r="H230" s="1642"/>
      <c r="J230" s="1649">
        <v>2.5</v>
      </c>
      <c r="K230" s="818">
        <v>1</v>
      </c>
      <c r="L230" s="818"/>
      <c r="O230" s="656"/>
      <c r="P230" s="819"/>
      <c r="Q230" s="767"/>
      <c r="R230" s="816">
        <v>14</v>
      </c>
    </row>
    <row r="231" spans="1:18">
      <c r="A231" s="816">
        <v>15</v>
      </c>
      <c r="B231" t="s">
        <v>6391</v>
      </c>
      <c r="C231" s="656"/>
      <c r="D231" t="s">
        <v>4643</v>
      </c>
      <c r="E231" s="656"/>
      <c r="F231" s="1640">
        <v>115</v>
      </c>
      <c r="G231" s="1648">
        <v>13.8</v>
      </c>
      <c r="H231" s="1642"/>
      <c r="J231" s="1649">
        <v>40</v>
      </c>
      <c r="K231" s="818">
        <v>2</v>
      </c>
      <c r="L231" s="818"/>
      <c r="O231" s="656"/>
      <c r="P231" s="819"/>
      <c r="Q231" s="767"/>
      <c r="R231" s="816">
        <v>15</v>
      </c>
    </row>
    <row r="232" spans="1:18">
      <c r="A232" s="816">
        <v>16</v>
      </c>
      <c r="B232" t="s">
        <v>6392</v>
      </c>
      <c r="C232" s="656"/>
      <c r="D232" t="s">
        <v>4643</v>
      </c>
      <c r="E232" s="656"/>
      <c r="F232" s="1640">
        <v>115</v>
      </c>
      <c r="G232" s="1648"/>
      <c r="H232" s="1642"/>
      <c r="J232" s="1649">
        <v>20</v>
      </c>
      <c r="K232" s="818">
        <v>2</v>
      </c>
      <c r="L232" s="818"/>
      <c r="O232" s="656"/>
      <c r="P232" s="819"/>
      <c r="Q232" s="767"/>
      <c r="R232" s="816">
        <v>16</v>
      </c>
    </row>
    <row r="233" spans="1:18">
      <c r="A233" s="801">
        <v>17</v>
      </c>
      <c r="B233" t="s">
        <v>4725</v>
      </c>
      <c r="C233" s="656"/>
      <c r="D233" t="s">
        <v>4643</v>
      </c>
      <c r="E233" s="656"/>
      <c r="F233" s="1640">
        <v>34.4</v>
      </c>
      <c r="G233" s="1648">
        <v>2.5</v>
      </c>
      <c r="H233" s="1642"/>
      <c r="J233" s="1642">
        <v>3.75</v>
      </c>
      <c r="K233" s="818">
        <v>1</v>
      </c>
      <c r="L233" s="818"/>
      <c r="O233" s="656"/>
      <c r="P233" s="819"/>
      <c r="Q233" s="767"/>
      <c r="R233" s="801">
        <v>17</v>
      </c>
    </row>
    <row r="234" spans="1:18">
      <c r="A234" s="801">
        <v>18</v>
      </c>
      <c r="B234" t="s">
        <v>6393</v>
      </c>
      <c r="C234" s="656"/>
      <c r="D234" t="s">
        <v>4643</v>
      </c>
      <c r="E234" s="656"/>
      <c r="F234" s="1640">
        <v>115</v>
      </c>
      <c r="G234" s="1648">
        <v>13.8</v>
      </c>
      <c r="H234" s="1642"/>
      <c r="J234" s="1642">
        <v>35</v>
      </c>
      <c r="K234" s="818">
        <v>2</v>
      </c>
      <c r="L234" s="818"/>
      <c r="O234" s="656"/>
      <c r="P234" s="819"/>
      <c r="Q234" s="767"/>
      <c r="R234" s="801">
        <v>18</v>
      </c>
    </row>
    <row r="235" spans="1:18">
      <c r="A235" s="801">
        <v>19</v>
      </c>
      <c r="B235" t="s">
        <v>4728</v>
      </c>
      <c r="C235" s="656"/>
      <c r="D235" t="s">
        <v>4643</v>
      </c>
      <c r="E235" s="656"/>
      <c r="F235" s="1640">
        <v>115</v>
      </c>
      <c r="G235" s="1648">
        <v>13.5</v>
      </c>
      <c r="H235" s="1642"/>
      <c r="J235" s="1642">
        <v>15</v>
      </c>
      <c r="K235" s="818">
        <v>1</v>
      </c>
      <c r="L235" s="818"/>
      <c r="O235" s="656"/>
      <c r="P235" s="819"/>
      <c r="Q235" s="767"/>
      <c r="R235" s="801">
        <v>19</v>
      </c>
    </row>
    <row r="236" spans="1:18">
      <c r="A236" s="801">
        <v>20</v>
      </c>
      <c r="B236" t="s">
        <v>6394</v>
      </c>
      <c r="C236" s="656"/>
      <c r="D236" t="s">
        <v>4641</v>
      </c>
      <c r="E236" s="656"/>
      <c r="F236" s="1640">
        <v>23</v>
      </c>
      <c r="G236" s="1648">
        <v>4.8</v>
      </c>
      <c r="H236" s="1642"/>
      <c r="J236" s="1642">
        <v>3</v>
      </c>
      <c r="K236" s="818">
        <v>3</v>
      </c>
      <c r="L236" s="818"/>
      <c r="O236" s="656"/>
      <c r="P236" s="819"/>
      <c r="Q236" s="767"/>
      <c r="R236" s="801">
        <v>20</v>
      </c>
    </row>
    <row r="237" spans="1:18">
      <c r="A237" s="801">
        <v>21</v>
      </c>
      <c r="B237" t="s">
        <v>4729</v>
      </c>
      <c r="C237" s="656"/>
      <c r="D237" t="s">
        <v>4641</v>
      </c>
      <c r="E237" s="656"/>
      <c r="F237" s="1640">
        <v>115</v>
      </c>
      <c r="G237" s="1648">
        <v>24</v>
      </c>
      <c r="H237" s="1642"/>
      <c r="J237" s="1642">
        <v>7.5</v>
      </c>
      <c r="K237" s="818">
        <v>1</v>
      </c>
      <c r="L237" s="818"/>
      <c r="O237" s="656"/>
      <c r="P237" s="819"/>
      <c r="Q237" s="767"/>
      <c r="R237" s="801">
        <v>21</v>
      </c>
    </row>
    <row r="238" spans="1:18">
      <c r="A238" s="801">
        <v>22</v>
      </c>
      <c r="B238" t="s">
        <v>4730</v>
      </c>
      <c r="C238" s="656"/>
      <c r="D238" t="s">
        <v>4643</v>
      </c>
      <c r="E238" s="656"/>
      <c r="F238" s="1640">
        <v>34.5</v>
      </c>
      <c r="G238" s="1648">
        <v>4.8</v>
      </c>
      <c r="H238" s="1642"/>
      <c r="J238" s="1642">
        <v>2.5</v>
      </c>
      <c r="K238" s="818">
        <v>1</v>
      </c>
      <c r="L238" s="818"/>
      <c r="O238" s="656"/>
      <c r="P238" s="819"/>
      <c r="Q238" s="767"/>
      <c r="R238" s="801">
        <v>22</v>
      </c>
    </row>
    <row r="239" spans="1:18">
      <c r="A239" s="801">
        <v>23</v>
      </c>
      <c r="B239" t="s">
        <v>6395</v>
      </c>
      <c r="C239" s="656"/>
      <c r="D239" t="s">
        <v>4643</v>
      </c>
      <c r="E239" s="656"/>
      <c r="F239" s="1640">
        <v>13.2</v>
      </c>
      <c r="G239" s="1648">
        <v>0.54</v>
      </c>
      <c r="H239" s="1642"/>
      <c r="J239" s="1642">
        <v>2.5</v>
      </c>
      <c r="K239" s="818">
        <v>1</v>
      </c>
      <c r="L239" s="818">
        <v>1</v>
      </c>
      <c r="O239" s="656"/>
      <c r="P239" s="819"/>
      <c r="Q239" s="767"/>
      <c r="R239" s="801">
        <v>23</v>
      </c>
    </row>
    <row r="240" spans="1:18">
      <c r="A240" s="801">
        <v>24</v>
      </c>
      <c r="B240" t="s">
        <v>6395</v>
      </c>
      <c r="C240" s="656"/>
      <c r="D240" t="s">
        <v>4643</v>
      </c>
      <c r="E240" s="656"/>
      <c r="F240" s="1640">
        <v>110</v>
      </c>
      <c r="G240" s="1648">
        <v>13.8</v>
      </c>
      <c r="H240" s="1642"/>
      <c r="J240" s="1642">
        <v>7.5</v>
      </c>
      <c r="K240" s="818">
        <v>1</v>
      </c>
      <c r="L240" s="818"/>
      <c r="O240" s="656"/>
      <c r="P240" s="819"/>
      <c r="Q240" s="767"/>
      <c r="R240" s="801">
        <v>24</v>
      </c>
    </row>
    <row r="241" spans="1:18">
      <c r="A241" s="801">
        <v>25</v>
      </c>
      <c r="B241" t="s">
        <v>5594</v>
      </c>
      <c r="C241" s="656"/>
      <c r="D241" t="s">
        <v>4643</v>
      </c>
      <c r="E241" s="656"/>
      <c r="F241" s="1640">
        <v>34.5</v>
      </c>
      <c r="G241" s="1648">
        <v>4.8</v>
      </c>
      <c r="H241" s="1642"/>
      <c r="J241" s="1642">
        <v>3.75</v>
      </c>
      <c r="K241" s="818">
        <v>1</v>
      </c>
      <c r="L241" s="818"/>
      <c r="O241" s="656"/>
      <c r="P241" s="819"/>
      <c r="Q241" s="767"/>
      <c r="R241" s="801">
        <v>25</v>
      </c>
    </row>
    <row r="242" spans="1:18">
      <c r="A242" s="801">
        <v>26</v>
      </c>
      <c r="B242" t="s">
        <v>4731</v>
      </c>
      <c r="C242" s="656"/>
      <c r="D242" t="s">
        <v>4643</v>
      </c>
      <c r="E242" s="656"/>
      <c r="F242" s="1640">
        <v>115</v>
      </c>
      <c r="G242" s="1648">
        <v>13.8</v>
      </c>
      <c r="H242" s="1642"/>
      <c r="J242" s="1642">
        <v>6</v>
      </c>
      <c r="K242" s="818">
        <v>1</v>
      </c>
      <c r="L242" s="818"/>
      <c r="O242" s="656"/>
      <c r="P242" s="819"/>
      <c r="Q242" s="767"/>
      <c r="R242" s="801">
        <v>26</v>
      </c>
    </row>
    <row r="243" spans="1:18">
      <c r="A243" s="801">
        <v>27</v>
      </c>
      <c r="B243" t="s">
        <v>4732</v>
      </c>
      <c r="C243" s="656"/>
      <c r="D243" t="s">
        <v>4643</v>
      </c>
      <c r="E243" s="656"/>
      <c r="F243" s="1640">
        <v>113</v>
      </c>
      <c r="G243" s="1648">
        <v>13.8</v>
      </c>
      <c r="H243" s="1642"/>
      <c r="J243" s="1642">
        <v>12</v>
      </c>
      <c r="K243" s="818">
        <v>1</v>
      </c>
      <c r="L243" s="818"/>
      <c r="O243" s="656"/>
      <c r="P243" s="819"/>
      <c r="Q243" s="767"/>
      <c r="R243" s="801">
        <v>27</v>
      </c>
    </row>
    <row r="244" spans="1:18">
      <c r="A244" s="801">
        <v>28</v>
      </c>
      <c r="B244" t="s">
        <v>5595</v>
      </c>
      <c r="C244" s="656"/>
      <c r="D244" t="s">
        <v>4643</v>
      </c>
      <c r="E244" s="656"/>
      <c r="F244" s="1640">
        <v>34.5</v>
      </c>
      <c r="G244" s="1648">
        <v>13.2</v>
      </c>
      <c r="H244" s="1642"/>
      <c r="J244" s="1642">
        <v>5</v>
      </c>
      <c r="K244" s="818">
        <v>1</v>
      </c>
      <c r="L244" s="818"/>
      <c r="O244" s="656"/>
      <c r="P244" s="819"/>
      <c r="Q244" s="767"/>
      <c r="R244" s="801">
        <v>28</v>
      </c>
    </row>
    <row r="245" spans="1:18">
      <c r="A245" s="801">
        <v>29</v>
      </c>
      <c r="B245" t="s">
        <v>6396</v>
      </c>
      <c r="C245" s="656"/>
      <c r="D245" t="s">
        <v>4641</v>
      </c>
      <c r="E245" s="656"/>
      <c r="F245" s="1640">
        <v>230</v>
      </c>
      <c r="G245" s="1648">
        <v>115</v>
      </c>
      <c r="H245" s="1642">
        <v>13.8</v>
      </c>
      <c r="J245" s="1642">
        <v>200</v>
      </c>
      <c r="K245" s="818">
        <v>1</v>
      </c>
      <c r="L245" s="818"/>
      <c r="O245" s="656"/>
      <c r="P245" s="819"/>
      <c r="Q245" s="767"/>
      <c r="R245" s="801">
        <v>29</v>
      </c>
    </row>
    <row r="246" spans="1:18">
      <c r="A246" s="801">
        <v>30</v>
      </c>
      <c r="B246" t="s">
        <v>6396</v>
      </c>
      <c r="C246" s="656"/>
      <c r="D246" t="s">
        <v>4641</v>
      </c>
      <c r="E246" s="656"/>
      <c r="F246" s="1640">
        <v>230</v>
      </c>
      <c r="G246" s="1648">
        <v>120</v>
      </c>
      <c r="H246" s="1642">
        <v>13.8</v>
      </c>
      <c r="J246" s="1642">
        <v>200</v>
      </c>
      <c r="K246" s="818">
        <v>1</v>
      </c>
      <c r="L246" s="818"/>
      <c r="O246" s="656"/>
      <c r="P246" s="819"/>
      <c r="Q246" s="767"/>
      <c r="R246" s="801">
        <v>30</v>
      </c>
    </row>
    <row r="247" spans="1:18">
      <c r="A247" s="801">
        <v>31</v>
      </c>
      <c r="B247" t="s">
        <v>4733</v>
      </c>
      <c r="C247" s="656"/>
      <c r="D247" t="s">
        <v>4643</v>
      </c>
      <c r="E247" s="656"/>
      <c r="F247" s="1640">
        <v>34.4</v>
      </c>
      <c r="G247" s="1648">
        <v>4.5</v>
      </c>
      <c r="H247" s="1642"/>
      <c r="J247" s="1642">
        <v>3.75</v>
      </c>
      <c r="K247" s="818">
        <v>1</v>
      </c>
      <c r="L247" s="818"/>
      <c r="O247" s="656"/>
      <c r="P247" s="819"/>
      <c r="Q247" s="767"/>
      <c r="R247" s="801">
        <v>31</v>
      </c>
    </row>
    <row r="248" spans="1:18">
      <c r="A248" s="801">
        <v>32</v>
      </c>
      <c r="B248" t="s">
        <v>6397</v>
      </c>
      <c r="C248" s="656"/>
      <c r="D248" t="s">
        <v>4641</v>
      </c>
      <c r="E248" s="656"/>
      <c r="F248" s="1640">
        <v>345</v>
      </c>
      <c r="G248" s="1648">
        <v>120</v>
      </c>
      <c r="H248" s="1642">
        <v>13.8</v>
      </c>
      <c r="J248" s="1642">
        <v>1385.6</v>
      </c>
      <c r="K248" s="818">
        <v>4</v>
      </c>
      <c r="L248" s="818"/>
      <c r="O248" s="656"/>
      <c r="P248" s="819"/>
      <c r="Q248" s="767"/>
      <c r="R248" s="801">
        <v>32</v>
      </c>
    </row>
    <row r="249" spans="1:18">
      <c r="A249" s="801">
        <v>33</v>
      </c>
      <c r="B249" t="s">
        <v>6397</v>
      </c>
      <c r="C249" s="656"/>
      <c r="D249" t="s">
        <v>4641</v>
      </c>
      <c r="E249" s="656"/>
      <c r="F249" s="1640">
        <v>345</v>
      </c>
      <c r="G249" s="1648">
        <v>230</v>
      </c>
      <c r="H249" s="1642">
        <v>13.2</v>
      </c>
      <c r="J249" s="1642">
        <v>340</v>
      </c>
      <c r="K249" s="818">
        <v>1</v>
      </c>
      <c r="L249" s="818"/>
      <c r="O249" s="656"/>
      <c r="P249" s="819"/>
      <c r="Q249" s="767"/>
      <c r="R249" s="801">
        <v>33</v>
      </c>
    </row>
    <row r="250" spans="1:18">
      <c r="A250" s="801">
        <v>34</v>
      </c>
      <c r="B250" t="s">
        <v>4734</v>
      </c>
      <c r="C250" s="656"/>
      <c r="D250" t="s">
        <v>4643</v>
      </c>
      <c r="E250" s="656"/>
      <c r="F250" s="1640">
        <v>34.4</v>
      </c>
      <c r="G250" s="1648">
        <v>5</v>
      </c>
      <c r="H250" s="1642"/>
      <c r="J250" s="1642">
        <v>1</v>
      </c>
      <c r="K250" s="818">
        <v>1</v>
      </c>
      <c r="L250" s="818"/>
      <c r="O250" s="656"/>
      <c r="P250" s="819"/>
      <c r="Q250" s="767"/>
      <c r="R250" s="801">
        <v>34</v>
      </c>
    </row>
    <row r="251" spans="1:18">
      <c r="A251" s="801">
        <v>35</v>
      </c>
      <c r="B251" t="s">
        <v>6398</v>
      </c>
      <c r="C251" s="656"/>
      <c r="D251" t="s">
        <v>4643</v>
      </c>
      <c r="E251" s="656"/>
      <c r="F251" s="1640">
        <v>34.5</v>
      </c>
      <c r="G251" s="1648">
        <v>4.8</v>
      </c>
      <c r="H251" s="1642"/>
      <c r="J251" s="1642">
        <v>3</v>
      </c>
      <c r="K251" s="818">
        <v>2</v>
      </c>
      <c r="L251" s="818"/>
      <c r="O251" s="656"/>
      <c r="P251" s="819"/>
      <c r="Q251" s="767"/>
      <c r="R251" s="801">
        <v>35</v>
      </c>
    </row>
    <row r="252" spans="1:18">
      <c r="A252" s="801">
        <v>36</v>
      </c>
      <c r="B252" t="s">
        <v>6399</v>
      </c>
      <c r="C252" s="656"/>
      <c r="D252" t="s">
        <v>4641</v>
      </c>
      <c r="E252" s="656"/>
      <c r="F252" s="1640">
        <v>115</v>
      </c>
      <c r="G252" s="1648">
        <v>34.5</v>
      </c>
      <c r="H252" s="1642"/>
      <c r="J252" s="1642">
        <v>20</v>
      </c>
      <c r="K252" s="818">
        <v>1</v>
      </c>
      <c r="L252" s="818"/>
      <c r="O252" s="656"/>
      <c r="P252" s="819"/>
      <c r="Q252" s="767"/>
      <c r="R252" s="801">
        <v>36</v>
      </c>
    </row>
    <row r="253" spans="1:18">
      <c r="A253" s="801">
        <v>37</v>
      </c>
      <c r="B253" t="s">
        <v>6399</v>
      </c>
      <c r="C253" s="656"/>
      <c r="D253" t="s">
        <v>4641</v>
      </c>
      <c r="E253" s="656"/>
      <c r="F253" s="1640">
        <v>345</v>
      </c>
      <c r="G253" s="1648">
        <v>120</v>
      </c>
      <c r="H253" s="1642">
        <v>13.8</v>
      </c>
      <c r="J253" s="1642">
        <v>448</v>
      </c>
      <c r="K253" s="818">
        <v>1</v>
      </c>
      <c r="L253" s="818"/>
      <c r="O253" s="656"/>
      <c r="P253" s="819"/>
      <c r="Q253" s="767"/>
      <c r="R253" s="801">
        <v>37</v>
      </c>
    </row>
    <row r="254" spans="1:18">
      <c r="A254" s="801">
        <v>38</v>
      </c>
      <c r="B254" t="s">
        <v>4735</v>
      </c>
      <c r="C254" s="656"/>
      <c r="D254" t="s">
        <v>4643</v>
      </c>
      <c r="E254" s="656"/>
      <c r="F254" s="1640">
        <v>34.4</v>
      </c>
      <c r="G254" s="1648">
        <v>5</v>
      </c>
      <c r="H254" s="1642"/>
      <c r="J254" s="1642">
        <v>2.5</v>
      </c>
      <c r="K254" s="818">
        <v>1</v>
      </c>
      <c r="L254" s="818"/>
      <c r="O254" s="656"/>
      <c r="P254" s="819"/>
      <c r="Q254" s="767"/>
      <c r="R254" s="801">
        <v>38</v>
      </c>
    </row>
    <row r="255" spans="1:18">
      <c r="A255" s="801">
        <v>39</v>
      </c>
      <c r="B255" t="s">
        <v>6400</v>
      </c>
      <c r="C255" s="656"/>
      <c r="D255" t="s">
        <v>4641</v>
      </c>
      <c r="E255" s="656"/>
      <c r="F255" s="1640">
        <v>230</v>
      </c>
      <c r="G255" s="1648">
        <v>23</v>
      </c>
      <c r="H255" s="1642"/>
      <c r="J255" s="1642">
        <v>60</v>
      </c>
      <c r="K255" s="818">
        <v>1</v>
      </c>
      <c r="L255" s="818"/>
      <c r="O255" s="656"/>
      <c r="P255" s="819"/>
      <c r="Q255" s="767"/>
      <c r="R255" s="801">
        <v>39</v>
      </c>
    </row>
    <row r="256" spans="1:18">
      <c r="A256" s="801">
        <v>40</v>
      </c>
      <c r="B256" t="s">
        <v>6400</v>
      </c>
      <c r="C256" s="656"/>
      <c r="D256" t="s">
        <v>4641</v>
      </c>
      <c r="E256" s="656"/>
      <c r="F256" s="1640">
        <v>240</v>
      </c>
      <c r="G256" s="1648">
        <v>24</v>
      </c>
      <c r="H256" s="1642"/>
      <c r="J256" s="1642">
        <v>180</v>
      </c>
      <c r="K256" s="818">
        <v>3</v>
      </c>
      <c r="L256" s="818"/>
      <c r="O256" s="656"/>
      <c r="P256" s="819"/>
      <c r="Q256" s="767"/>
      <c r="R256" s="801">
        <v>40</v>
      </c>
    </row>
    <row r="257" spans="1:18">
      <c r="A257" s="801">
        <v>41</v>
      </c>
      <c r="B257" t="s">
        <v>6401</v>
      </c>
      <c r="C257" s="656"/>
      <c r="D257" t="s">
        <v>4643</v>
      </c>
      <c r="E257" s="656"/>
      <c r="F257" s="1640">
        <v>34.4</v>
      </c>
      <c r="G257" s="1648">
        <v>5</v>
      </c>
      <c r="H257" s="1642"/>
      <c r="J257" s="1642">
        <v>5.01</v>
      </c>
      <c r="K257" s="818">
        <v>3</v>
      </c>
      <c r="L257" s="818"/>
      <c r="O257" s="656"/>
      <c r="P257" s="819"/>
      <c r="Q257" s="767"/>
      <c r="R257" s="801">
        <v>41</v>
      </c>
    </row>
    <row r="258" spans="1:18">
      <c r="A258" s="801">
        <v>42</v>
      </c>
      <c r="B258" t="s">
        <v>4736</v>
      </c>
      <c r="C258" s="656"/>
      <c r="D258" t="s">
        <v>4643</v>
      </c>
      <c r="E258" s="656"/>
      <c r="F258" s="1640">
        <v>115</v>
      </c>
      <c r="G258" s="1648">
        <v>13.8</v>
      </c>
      <c r="H258" s="1642"/>
      <c r="J258" s="1642">
        <v>15</v>
      </c>
      <c r="K258" s="818">
        <v>1</v>
      </c>
      <c r="L258" s="818"/>
      <c r="O258" s="656"/>
      <c r="P258" s="819"/>
      <c r="Q258" s="767"/>
      <c r="R258" s="801">
        <v>42</v>
      </c>
    </row>
    <row r="259" spans="1:18">
      <c r="A259" s="801">
        <v>43</v>
      </c>
      <c r="B259" t="s">
        <v>4737</v>
      </c>
      <c r="C259" s="656"/>
      <c r="D259" t="s">
        <v>4643</v>
      </c>
      <c r="E259" s="656"/>
      <c r="F259" s="1640">
        <v>34.4</v>
      </c>
      <c r="G259" s="1648">
        <v>4.8</v>
      </c>
      <c r="H259" s="1642"/>
      <c r="J259" s="1642">
        <v>7.5</v>
      </c>
      <c r="K259" s="818">
        <v>1</v>
      </c>
      <c r="L259" s="818"/>
      <c r="O259" s="656"/>
      <c r="P259" s="819"/>
      <c r="Q259" s="767"/>
      <c r="R259" s="801">
        <v>43</v>
      </c>
    </row>
    <row r="260" spans="1:18">
      <c r="A260" s="801">
        <v>44</v>
      </c>
      <c r="B260" t="s">
        <v>4738</v>
      </c>
      <c r="C260" s="656"/>
      <c r="D260" t="s">
        <v>4643</v>
      </c>
      <c r="E260" s="656"/>
      <c r="F260" s="1640">
        <v>34.5</v>
      </c>
      <c r="G260" s="1648">
        <v>13.2</v>
      </c>
      <c r="H260" s="1642"/>
      <c r="J260" s="1642">
        <v>5</v>
      </c>
      <c r="K260" s="818">
        <v>1</v>
      </c>
      <c r="L260" s="818"/>
      <c r="O260" s="656"/>
      <c r="P260" s="819"/>
      <c r="Q260" s="767"/>
      <c r="R260" s="801">
        <v>44</v>
      </c>
    </row>
    <row r="261" spans="1:18">
      <c r="A261" s="801">
        <v>45</v>
      </c>
      <c r="B261" t="s">
        <v>6402</v>
      </c>
      <c r="C261" s="656"/>
      <c r="D261" t="s">
        <v>4643</v>
      </c>
      <c r="E261" s="656"/>
      <c r="F261" s="1640">
        <v>34.4</v>
      </c>
      <c r="G261" s="1648">
        <v>4.2</v>
      </c>
      <c r="H261" s="1642"/>
      <c r="J261" s="1642">
        <v>3</v>
      </c>
      <c r="K261" s="818">
        <v>1</v>
      </c>
      <c r="L261" s="818"/>
      <c r="O261" s="656"/>
      <c r="P261" s="819"/>
      <c r="Q261" s="767"/>
      <c r="R261" s="801">
        <v>45</v>
      </c>
    </row>
    <row r="262" spans="1:18">
      <c r="A262" s="801">
        <v>46</v>
      </c>
      <c r="B262" t="s">
        <v>6402</v>
      </c>
      <c r="C262" s="656"/>
      <c r="D262" t="s">
        <v>4643</v>
      </c>
      <c r="E262" s="656"/>
      <c r="F262" s="1640">
        <v>34.5</v>
      </c>
      <c r="G262" s="1648">
        <v>4.16</v>
      </c>
      <c r="H262" s="1642"/>
      <c r="J262" s="1642">
        <v>5</v>
      </c>
      <c r="K262" s="818">
        <v>1</v>
      </c>
      <c r="L262" s="818"/>
      <c r="O262" s="656"/>
      <c r="P262" s="819"/>
      <c r="Q262" s="767"/>
      <c r="R262" s="801">
        <v>46</v>
      </c>
    </row>
    <row r="263" spans="1:18">
      <c r="A263" s="801">
        <v>47</v>
      </c>
      <c r="B263" t="s">
        <v>6403</v>
      </c>
      <c r="C263" s="656"/>
      <c r="D263" t="s">
        <v>4641</v>
      </c>
      <c r="E263" s="656"/>
      <c r="F263" s="1640">
        <v>69</v>
      </c>
      <c r="G263" s="1648">
        <v>4.8</v>
      </c>
      <c r="H263" s="1642"/>
      <c r="J263" s="1642">
        <v>5.0999999999999996</v>
      </c>
      <c r="K263" s="818">
        <v>3</v>
      </c>
      <c r="L263" s="818"/>
      <c r="O263" s="656"/>
      <c r="P263" s="819"/>
      <c r="Q263" s="767"/>
      <c r="R263" s="801">
        <v>47</v>
      </c>
    </row>
    <row r="264" spans="1:18">
      <c r="A264" s="801">
        <v>48</v>
      </c>
      <c r="B264" t="s">
        <v>6403</v>
      </c>
      <c r="C264" s="656"/>
      <c r="D264" t="s">
        <v>4641</v>
      </c>
      <c r="E264" s="656"/>
      <c r="F264" s="1640">
        <v>69</v>
      </c>
      <c r="G264" s="1648">
        <v>23</v>
      </c>
      <c r="H264" s="1642">
        <v>13.2</v>
      </c>
      <c r="J264" s="1642">
        <v>5</v>
      </c>
      <c r="K264" s="818">
        <v>1</v>
      </c>
      <c r="L264" s="818"/>
      <c r="O264" s="656"/>
      <c r="P264" s="819"/>
      <c r="Q264" s="767"/>
      <c r="R264" s="801">
        <v>48</v>
      </c>
    </row>
    <row r="265" spans="1:18">
      <c r="A265" s="801">
        <v>49</v>
      </c>
      <c r="B265" t="s">
        <v>6404</v>
      </c>
      <c r="C265" s="656"/>
      <c r="D265" t="s">
        <v>4643</v>
      </c>
      <c r="E265" s="656"/>
      <c r="F265" s="1640">
        <v>115</v>
      </c>
      <c r="G265" s="1648">
        <v>13.8</v>
      </c>
      <c r="H265" s="1642"/>
      <c r="J265" s="1642">
        <v>40</v>
      </c>
      <c r="K265" s="818">
        <v>2</v>
      </c>
      <c r="L265" s="818"/>
      <c r="O265" s="656"/>
      <c r="P265" s="819"/>
      <c r="Q265" s="767"/>
      <c r="R265" s="801">
        <v>49</v>
      </c>
    </row>
    <row r="266" spans="1:18">
      <c r="A266" s="801">
        <v>50</v>
      </c>
      <c r="B266" t="s">
        <v>4739</v>
      </c>
      <c r="C266" s="656"/>
      <c r="D266" t="s">
        <v>4643</v>
      </c>
      <c r="E266" s="656"/>
      <c r="F266" s="1640">
        <v>115</v>
      </c>
      <c r="G266" s="1648">
        <v>13.8</v>
      </c>
      <c r="H266" s="1642"/>
      <c r="J266" s="1642">
        <v>15</v>
      </c>
      <c r="K266" s="818">
        <v>1</v>
      </c>
      <c r="L266" s="818"/>
      <c r="O266" s="656"/>
      <c r="P266" s="819"/>
      <c r="Q266" s="767"/>
      <c r="R266" s="801">
        <v>50</v>
      </c>
    </row>
    <row r="267" spans="1:18">
      <c r="A267" s="801">
        <v>51</v>
      </c>
      <c r="B267" t="s">
        <v>6405</v>
      </c>
      <c r="C267" s="656"/>
      <c r="D267" t="s">
        <v>4643</v>
      </c>
      <c r="E267" s="656"/>
      <c r="F267" s="1640">
        <v>34.4</v>
      </c>
      <c r="G267" s="1648">
        <v>5</v>
      </c>
      <c r="H267" s="1642"/>
      <c r="J267" s="1642">
        <v>2.4900000000000002</v>
      </c>
      <c r="K267" s="818">
        <v>3</v>
      </c>
      <c r="L267" s="818"/>
      <c r="O267" s="656"/>
      <c r="P267" s="819"/>
      <c r="Q267" s="767"/>
      <c r="R267" s="801">
        <v>51</v>
      </c>
    </row>
    <row r="268" spans="1:18">
      <c r="A268" s="801">
        <v>52</v>
      </c>
      <c r="B268" t="s">
        <v>6406</v>
      </c>
      <c r="C268" s="656"/>
      <c r="D268" t="s">
        <v>4643</v>
      </c>
      <c r="E268" s="656"/>
      <c r="F268" s="1640">
        <v>34.5</v>
      </c>
      <c r="G268" s="1648">
        <v>4.8</v>
      </c>
      <c r="H268" s="1642"/>
      <c r="J268" s="1642">
        <v>2.4990000000000001</v>
      </c>
      <c r="K268" s="818">
        <v>3</v>
      </c>
      <c r="L268" s="818"/>
      <c r="O268" s="656"/>
      <c r="P268" s="819"/>
      <c r="Q268" s="767"/>
      <c r="R268" s="801">
        <v>52</v>
      </c>
    </row>
    <row r="269" spans="1:18">
      <c r="A269" s="801">
        <v>53</v>
      </c>
      <c r="B269" t="s">
        <v>4740</v>
      </c>
      <c r="C269" s="656"/>
      <c r="D269" t="s">
        <v>4643</v>
      </c>
      <c r="E269" s="656"/>
      <c r="F269" s="1640">
        <v>34.5</v>
      </c>
      <c r="G269" s="1648">
        <v>13.8</v>
      </c>
      <c r="H269" s="1642"/>
      <c r="J269" s="1642">
        <v>0.5</v>
      </c>
      <c r="K269" s="818">
        <v>1</v>
      </c>
      <c r="L269" s="818"/>
      <c r="O269" s="656"/>
      <c r="P269" s="819"/>
      <c r="Q269" s="767"/>
      <c r="R269" s="801">
        <v>53</v>
      </c>
    </row>
    <row r="270" spans="1:18">
      <c r="A270" s="801">
        <v>54</v>
      </c>
      <c r="B270" t="s">
        <v>6407</v>
      </c>
      <c r="C270" s="656"/>
      <c r="D270" t="s">
        <v>4643</v>
      </c>
      <c r="E270" s="656"/>
      <c r="F270" s="1640">
        <v>34.4</v>
      </c>
      <c r="G270" s="1648">
        <v>4.4000000000000004</v>
      </c>
      <c r="H270" s="1642"/>
      <c r="J270" s="1642">
        <v>24</v>
      </c>
      <c r="K270" s="818">
        <v>2</v>
      </c>
      <c r="L270" s="818"/>
      <c r="O270" s="656"/>
      <c r="P270" s="819"/>
      <c r="Q270" s="767"/>
      <c r="R270" s="801">
        <v>54</v>
      </c>
    </row>
    <row r="271" spans="1:18">
      <c r="A271" s="801">
        <v>55</v>
      </c>
      <c r="B271" t="s">
        <v>7211</v>
      </c>
      <c r="C271" s="656"/>
      <c r="D271" t="s">
        <v>4643</v>
      </c>
      <c r="E271" s="656"/>
      <c r="F271" s="1640">
        <v>34.4</v>
      </c>
      <c r="G271" s="1648">
        <v>5</v>
      </c>
      <c r="H271" s="1642"/>
      <c r="J271" s="1642">
        <v>2.5</v>
      </c>
      <c r="K271" s="818">
        <v>1</v>
      </c>
      <c r="L271" s="818"/>
      <c r="O271" s="656"/>
      <c r="P271" s="819"/>
      <c r="Q271" s="767"/>
      <c r="R271" s="801">
        <v>55</v>
      </c>
    </row>
    <row r="272" spans="1:18">
      <c r="A272" s="801">
        <v>56</v>
      </c>
      <c r="B272" t="s">
        <v>4741</v>
      </c>
      <c r="C272" s="656"/>
      <c r="D272" t="s">
        <v>4643</v>
      </c>
      <c r="E272" s="656"/>
      <c r="F272" s="1640">
        <v>34.5</v>
      </c>
      <c r="G272" s="1648">
        <v>5</v>
      </c>
      <c r="H272" s="1642"/>
      <c r="J272" s="1642">
        <v>1</v>
      </c>
      <c r="K272" s="818">
        <v>1</v>
      </c>
      <c r="L272" s="818"/>
      <c r="O272" s="656"/>
      <c r="P272" s="819"/>
      <c r="Q272" s="767"/>
      <c r="R272" s="801">
        <v>56</v>
      </c>
    </row>
    <row r="273" spans="1:18" ht="15.75" thickBot="1">
      <c r="A273" s="801">
        <v>57</v>
      </c>
      <c r="B273" t="s">
        <v>4742</v>
      </c>
      <c r="C273" s="656"/>
      <c r="D273" t="s">
        <v>4643</v>
      </c>
      <c r="E273" s="656"/>
      <c r="F273" s="1640">
        <v>115</v>
      </c>
      <c r="G273" s="1648">
        <v>13.8</v>
      </c>
      <c r="H273" s="1642"/>
      <c r="J273" s="1642">
        <v>15</v>
      </c>
      <c r="K273" s="818">
        <v>1</v>
      </c>
      <c r="L273" s="818"/>
      <c r="O273" s="656"/>
      <c r="P273" s="819"/>
      <c r="Q273" s="767"/>
      <c r="R273" s="801">
        <v>57</v>
      </c>
    </row>
    <row r="274" spans="1:18" ht="15.75" thickBot="1">
      <c r="A274" s="820">
        <v>58</v>
      </c>
      <c r="B274" s="752"/>
      <c r="C274" s="773" t="s">
        <v>4893</v>
      </c>
      <c r="D274" s="752"/>
      <c r="E274" s="773"/>
      <c r="F274" s="1643"/>
      <c r="G274" s="1650"/>
      <c r="H274" s="1645"/>
      <c r="J274" s="865"/>
      <c r="K274" s="1631">
        <f>SUM(K217:K273)</f>
        <v>86</v>
      </c>
      <c r="L274" s="1631">
        <f>SUM(L217:L273)</f>
        <v>2</v>
      </c>
      <c r="M274" s="752"/>
      <c r="N274" s="752"/>
      <c r="O274" s="773"/>
      <c r="P274" s="1631">
        <f>SUM(P217:P273)</f>
        <v>0</v>
      </c>
      <c r="Q274" s="1631">
        <f>SUM(Q217:Q273)</f>
        <v>0</v>
      </c>
      <c r="R274" s="820">
        <v>58</v>
      </c>
    </row>
    <row r="276" spans="1:18">
      <c r="A276" s="16" t="s">
        <v>4726</v>
      </c>
      <c r="B276" s="709"/>
      <c r="C276" s="709"/>
      <c r="D276" s="709"/>
      <c r="E276" s="709"/>
      <c r="F276" s="709"/>
      <c r="G276" s="709"/>
      <c r="H276" s="709"/>
      <c r="J276" s="16" t="s">
        <v>4727</v>
      </c>
      <c r="K276" s="709"/>
      <c r="L276" s="709"/>
      <c r="M276" s="709"/>
      <c r="N276" s="709"/>
      <c r="O276" s="709"/>
      <c r="P276" s="709"/>
      <c r="Q276" s="709"/>
      <c r="R276" s="709"/>
    </row>
    <row r="278" spans="1:18" ht="15.75" thickBot="1">
      <c r="A278" s="13"/>
      <c r="B278" s="752"/>
      <c r="C278" s="752"/>
      <c r="D278" s="752"/>
      <c r="E278" s="752"/>
      <c r="F278" s="1726"/>
      <c r="G278" s="1726"/>
      <c r="H278" s="803"/>
      <c r="J278" s="13"/>
      <c r="K278" s="752"/>
      <c r="L278" s="752"/>
      <c r="M278" s="752"/>
      <c r="N278" s="752"/>
      <c r="O278" s="752"/>
      <c r="P278" s="1726"/>
      <c r="Q278" s="1726"/>
      <c r="R278" s="803"/>
    </row>
    <row r="279" spans="1:18" ht="16.5" thickBot="1">
      <c r="A279" s="946" t="s">
        <v>3325</v>
      </c>
      <c r="B279" s="458"/>
      <c r="C279" s="458"/>
      <c r="D279" s="803"/>
      <c r="E279" s="803"/>
      <c r="F279" s="805"/>
      <c r="G279" s="805"/>
      <c r="H279" s="814"/>
      <c r="J279" s="946" t="s">
        <v>3325</v>
      </c>
      <c r="K279" s="458"/>
      <c r="L279" s="458"/>
      <c r="M279" s="803"/>
      <c r="N279" s="803"/>
      <c r="O279" s="803"/>
      <c r="P279" s="805"/>
      <c r="Q279" s="805"/>
      <c r="R279" s="814"/>
    </row>
    <row r="280" spans="1:18">
      <c r="A280" s="797"/>
      <c r="C280" s="656"/>
      <c r="D280" s="661"/>
      <c r="E280" s="717"/>
      <c r="F280" s="709"/>
      <c r="G280" s="709"/>
      <c r="H280" s="782"/>
      <c r="J280" s="797"/>
      <c r="K280" s="656"/>
      <c r="L280" s="656"/>
      <c r="M280" s="709" t="s">
        <v>3113</v>
      </c>
      <c r="N280" s="709"/>
      <c r="O280" s="709"/>
      <c r="P280" s="709"/>
      <c r="Q280" s="759"/>
      <c r="R280" s="807"/>
    </row>
    <row r="281" spans="1:18" ht="15.75" thickBot="1">
      <c r="A281" s="810"/>
      <c r="B281" s="661"/>
      <c r="C281" s="717"/>
      <c r="D281" s="661"/>
      <c r="E281" s="717"/>
      <c r="F281" s="803" t="s">
        <v>3114</v>
      </c>
      <c r="G281" s="803"/>
      <c r="H281" s="814"/>
      <c r="J281" s="810" t="s">
        <v>3115</v>
      </c>
      <c r="K281" s="717" t="s">
        <v>3116</v>
      </c>
      <c r="L281" s="717" t="s">
        <v>3116</v>
      </c>
      <c r="M281" s="803" t="s">
        <v>3117</v>
      </c>
      <c r="N281" s="803"/>
      <c r="O281" s="803"/>
      <c r="P281" s="803"/>
      <c r="Q281" s="814"/>
      <c r="R281" s="717"/>
    </row>
    <row r="282" spans="1:18">
      <c r="A282" s="810"/>
      <c r="B282" s="661"/>
      <c r="C282" s="717"/>
      <c r="D282" s="661"/>
      <c r="E282" s="717"/>
      <c r="F282" s="717"/>
      <c r="G282" s="759"/>
      <c r="H282" s="717"/>
      <c r="J282" s="810" t="s">
        <v>3118</v>
      </c>
      <c r="K282" s="717" t="s">
        <v>3119</v>
      </c>
      <c r="L282" s="717" t="s">
        <v>3120</v>
      </c>
      <c r="M282" s="661"/>
      <c r="N282" s="661"/>
      <c r="O282" s="717"/>
      <c r="P282" s="717"/>
      <c r="Q282" s="759"/>
      <c r="R282" s="717"/>
    </row>
    <row r="283" spans="1:18">
      <c r="A283" s="810" t="s">
        <v>1686</v>
      </c>
      <c r="B283" s="709" t="s">
        <v>3121</v>
      </c>
      <c r="C283" s="759"/>
      <c r="D283" s="709" t="s">
        <v>3122</v>
      </c>
      <c r="E283" s="759"/>
      <c r="F283" s="717"/>
      <c r="G283" s="759"/>
      <c r="H283" s="717"/>
      <c r="J283" s="810" t="s">
        <v>3123</v>
      </c>
      <c r="K283" s="717" t="s">
        <v>3124</v>
      </c>
      <c r="L283" s="717" t="s">
        <v>3119</v>
      </c>
      <c r="M283" s="709"/>
      <c r="N283" s="709"/>
      <c r="O283" s="759"/>
      <c r="P283" s="717" t="s">
        <v>1744</v>
      </c>
      <c r="Q283" s="759" t="s">
        <v>3125</v>
      </c>
      <c r="R283" s="717" t="s">
        <v>1686</v>
      </c>
    </row>
    <row r="284" spans="1:18">
      <c r="A284" s="810" t="s">
        <v>1689</v>
      </c>
      <c r="C284" s="656"/>
      <c r="D284" s="661"/>
      <c r="E284" s="717"/>
      <c r="F284" s="717" t="s">
        <v>1794</v>
      </c>
      <c r="G284" s="759" t="s">
        <v>3126</v>
      </c>
      <c r="H284" s="717" t="s">
        <v>3127</v>
      </c>
      <c r="J284" s="810" t="s">
        <v>3128</v>
      </c>
      <c r="K284" s="717" t="s">
        <v>4</v>
      </c>
      <c r="L284" s="717" t="s">
        <v>3124</v>
      </c>
      <c r="M284" s="709" t="s">
        <v>3129</v>
      </c>
      <c r="N284" s="709"/>
      <c r="O284" s="759"/>
      <c r="P284" s="717" t="s">
        <v>3130</v>
      </c>
      <c r="Q284" s="759" t="s">
        <v>3131</v>
      </c>
      <c r="R284" s="717" t="s">
        <v>1689</v>
      </c>
    </row>
    <row r="285" spans="1:18">
      <c r="A285" s="801"/>
      <c r="C285" s="717"/>
      <c r="E285" s="717"/>
      <c r="F285" s="717"/>
      <c r="G285" s="759"/>
      <c r="H285" s="656"/>
      <c r="J285" s="801"/>
      <c r="K285" s="656"/>
      <c r="L285" s="717"/>
      <c r="O285" s="717"/>
      <c r="P285" s="717"/>
      <c r="Q285" s="717"/>
      <c r="R285" s="656"/>
    </row>
    <row r="286" spans="1:18" ht="15.75" thickBot="1">
      <c r="A286" s="820"/>
      <c r="B286" s="803" t="s">
        <v>2935</v>
      </c>
      <c r="C286" s="814"/>
      <c r="D286" s="803" t="s">
        <v>2936</v>
      </c>
      <c r="E286" s="814"/>
      <c r="F286" s="813" t="s">
        <v>2937</v>
      </c>
      <c r="G286" s="814" t="s">
        <v>2938</v>
      </c>
      <c r="H286" s="814" t="s">
        <v>2268</v>
      </c>
      <c r="J286" s="812" t="s">
        <v>2269</v>
      </c>
      <c r="K286" s="812" t="s">
        <v>2270</v>
      </c>
      <c r="L286" s="812" t="s">
        <v>2271</v>
      </c>
      <c r="M286" s="803" t="s">
        <v>2272</v>
      </c>
      <c r="N286" s="803"/>
      <c r="O286" s="814"/>
      <c r="P286" s="813" t="s">
        <v>2273</v>
      </c>
      <c r="Q286" s="813" t="s">
        <v>2274</v>
      </c>
      <c r="R286" s="813"/>
    </row>
    <row r="287" spans="1:18">
      <c r="A287" s="801">
        <v>1</v>
      </c>
      <c r="B287" t="s">
        <v>6408</v>
      </c>
      <c r="C287" s="656"/>
      <c r="D287" t="s">
        <v>4643</v>
      </c>
      <c r="E287" s="759"/>
      <c r="F287" s="1646">
        <v>34.5</v>
      </c>
      <c r="G287" s="1647">
        <v>4.16</v>
      </c>
      <c r="H287" s="1642"/>
      <c r="J287" s="1642">
        <v>2.4990000000000001</v>
      </c>
      <c r="K287" s="818">
        <v>3</v>
      </c>
      <c r="L287" s="818"/>
      <c r="O287" s="759"/>
      <c r="P287" s="819"/>
      <c r="Q287" s="767"/>
      <c r="R287" s="801">
        <v>1</v>
      </c>
    </row>
    <row r="288" spans="1:18">
      <c r="A288" s="801">
        <v>2</v>
      </c>
      <c r="B288" t="s">
        <v>4743</v>
      </c>
      <c r="C288" s="656"/>
      <c r="D288" t="s">
        <v>4643</v>
      </c>
      <c r="E288" s="717"/>
      <c r="F288" s="1646">
        <v>34.5</v>
      </c>
      <c r="G288" s="1647">
        <v>13.8</v>
      </c>
      <c r="H288" s="1642">
        <v>4.16</v>
      </c>
      <c r="J288" s="1642">
        <v>12</v>
      </c>
      <c r="K288" s="818">
        <v>1</v>
      </c>
      <c r="L288" s="818"/>
      <c r="O288" s="717"/>
      <c r="P288" s="819"/>
      <c r="Q288" s="767"/>
      <c r="R288" s="801">
        <v>2</v>
      </c>
    </row>
    <row r="289" spans="1:18">
      <c r="A289" s="801">
        <v>3</v>
      </c>
      <c r="B289" t="s">
        <v>5596</v>
      </c>
      <c r="C289" s="656"/>
      <c r="D289" t="s">
        <v>4641</v>
      </c>
      <c r="E289" s="717"/>
      <c r="F289" s="1646">
        <v>345</v>
      </c>
      <c r="G289" s="1647">
        <v>120</v>
      </c>
      <c r="H289" s="1642">
        <v>13.8</v>
      </c>
      <c r="J289" s="1642">
        <v>268.8</v>
      </c>
      <c r="K289" s="818">
        <v>1</v>
      </c>
      <c r="L289" s="818"/>
      <c r="O289" s="717"/>
      <c r="P289" s="819"/>
      <c r="Q289" s="767"/>
      <c r="R289" s="801">
        <v>3</v>
      </c>
    </row>
    <row r="290" spans="1:18">
      <c r="A290" s="801">
        <v>4</v>
      </c>
      <c r="B290" t="s">
        <v>4744</v>
      </c>
      <c r="C290" s="656"/>
      <c r="D290" t="s">
        <v>4643</v>
      </c>
      <c r="E290" s="717"/>
      <c r="F290" s="1646">
        <v>69</v>
      </c>
      <c r="G290" s="1647">
        <v>13.8</v>
      </c>
      <c r="H290" s="1642"/>
      <c r="J290" s="1642">
        <v>15</v>
      </c>
      <c r="K290" s="818">
        <v>1</v>
      </c>
      <c r="L290" s="818"/>
      <c r="O290" s="717"/>
      <c r="P290" s="819"/>
      <c r="Q290" s="767"/>
      <c r="R290" s="801">
        <v>4</v>
      </c>
    </row>
    <row r="291" spans="1:18">
      <c r="A291" s="801">
        <v>5</v>
      </c>
      <c r="B291" t="s">
        <v>4745</v>
      </c>
      <c r="C291" s="656"/>
      <c r="D291" t="s">
        <v>4643</v>
      </c>
      <c r="E291" s="717"/>
      <c r="F291" s="1646">
        <v>115</v>
      </c>
      <c r="G291" s="1647">
        <v>13.8</v>
      </c>
      <c r="H291" s="1642">
        <v>7.97</v>
      </c>
      <c r="J291" s="1642">
        <v>20</v>
      </c>
      <c r="K291" s="818">
        <v>1</v>
      </c>
      <c r="L291" s="818"/>
      <c r="O291" s="717"/>
      <c r="P291" s="819"/>
      <c r="Q291" s="767"/>
      <c r="R291" s="801">
        <v>5</v>
      </c>
    </row>
    <row r="292" spans="1:18">
      <c r="A292" s="816">
        <v>6</v>
      </c>
      <c r="B292" t="s">
        <v>4746</v>
      </c>
      <c r="C292" s="656"/>
      <c r="D292" t="s">
        <v>4641</v>
      </c>
      <c r="E292" s="656"/>
      <c r="F292" s="1640">
        <v>34.4</v>
      </c>
      <c r="G292" s="1648">
        <v>13.8</v>
      </c>
      <c r="H292" s="1642"/>
      <c r="J292" s="1649">
        <v>5</v>
      </c>
      <c r="K292" s="818">
        <v>1</v>
      </c>
      <c r="L292" s="818"/>
      <c r="O292" s="656"/>
      <c r="P292" s="819"/>
      <c r="Q292" s="767"/>
      <c r="R292" s="816">
        <v>6</v>
      </c>
    </row>
    <row r="293" spans="1:18">
      <c r="A293" s="816">
        <v>7</v>
      </c>
      <c r="B293" t="s">
        <v>4747</v>
      </c>
      <c r="C293" s="656"/>
      <c r="D293" t="s">
        <v>4643</v>
      </c>
      <c r="E293" s="656"/>
      <c r="F293" s="1640">
        <v>34.4</v>
      </c>
      <c r="G293" s="1648">
        <v>13.8</v>
      </c>
      <c r="H293" s="1642"/>
      <c r="J293" s="1649">
        <v>5.6</v>
      </c>
      <c r="K293" s="818">
        <v>1</v>
      </c>
      <c r="L293" s="818"/>
      <c r="O293" s="656"/>
      <c r="P293" s="819"/>
      <c r="Q293" s="767"/>
      <c r="R293" s="816">
        <v>7</v>
      </c>
    </row>
    <row r="294" spans="1:18">
      <c r="A294" s="816">
        <v>8</v>
      </c>
      <c r="B294" t="s">
        <v>4748</v>
      </c>
      <c r="C294" s="656"/>
      <c r="D294" t="s">
        <v>4643</v>
      </c>
      <c r="E294" s="656"/>
      <c r="F294" s="1640">
        <v>115</v>
      </c>
      <c r="G294" s="1648">
        <v>13.2</v>
      </c>
      <c r="H294" s="1642"/>
      <c r="J294" s="1649">
        <v>15</v>
      </c>
      <c r="K294" s="818">
        <v>1</v>
      </c>
      <c r="L294" s="818"/>
      <c r="O294" s="656"/>
      <c r="P294" s="819"/>
      <c r="Q294" s="767"/>
      <c r="R294" s="816">
        <v>8</v>
      </c>
    </row>
    <row r="295" spans="1:18">
      <c r="A295" s="816">
        <v>9</v>
      </c>
      <c r="B295" t="s">
        <v>4749</v>
      </c>
      <c r="C295" s="656"/>
      <c r="D295" t="s">
        <v>4643</v>
      </c>
      <c r="E295" s="656"/>
      <c r="F295" s="1640">
        <v>43.8</v>
      </c>
      <c r="G295" s="1648">
        <v>4.16</v>
      </c>
      <c r="H295" s="1642"/>
      <c r="J295" s="1649">
        <v>3.75</v>
      </c>
      <c r="K295" s="818">
        <v>1</v>
      </c>
      <c r="L295" s="818"/>
      <c r="O295" s="656"/>
      <c r="P295" s="819"/>
      <c r="Q295" s="767"/>
      <c r="R295" s="816">
        <v>9</v>
      </c>
    </row>
    <row r="296" spans="1:18">
      <c r="A296" s="816">
        <v>10</v>
      </c>
      <c r="B296" t="s">
        <v>6409</v>
      </c>
      <c r="C296" s="656"/>
      <c r="D296" t="s">
        <v>4643</v>
      </c>
      <c r="E296" s="656"/>
      <c r="F296" s="1640">
        <v>115</v>
      </c>
      <c r="G296" s="1648">
        <v>13.8</v>
      </c>
      <c r="H296" s="1642"/>
      <c r="J296" s="1649">
        <v>48</v>
      </c>
      <c r="K296" s="818">
        <v>2</v>
      </c>
      <c r="L296" s="818"/>
      <c r="O296" s="656"/>
      <c r="P296" s="819"/>
      <c r="Q296" s="767"/>
      <c r="R296" s="816">
        <v>10</v>
      </c>
    </row>
    <row r="297" spans="1:18">
      <c r="A297" s="816">
        <v>11</v>
      </c>
      <c r="B297" t="s">
        <v>6410</v>
      </c>
      <c r="C297" s="656"/>
      <c r="D297" t="s">
        <v>4641</v>
      </c>
      <c r="E297" s="656"/>
      <c r="F297" s="1640">
        <v>46</v>
      </c>
      <c r="G297" s="1648">
        <v>4.8</v>
      </c>
      <c r="H297" s="1642"/>
      <c r="J297" s="1649">
        <v>0.5</v>
      </c>
      <c r="K297" s="818">
        <v>2</v>
      </c>
      <c r="L297" s="818"/>
      <c r="O297" s="656"/>
      <c r="P297" s="819"/>
      <c r="Q297" s="767"/>
      <c r="R297" s="816">
        <v>11</v>
      </c>
    </row>
    <row r="298" spans="1:18">
      <c r="A298" s="816">
        <v>12</v>
      </c>
      <c r="B298" t="s">
        <v>4752</v>
      </c>
      <c r="C298" s="656"/>
      <c r="D298" t="s">
        <v>4643</v>
      </c>
      <c r="E298" s="656"/>
      <c r="F298" s="1640">
        <v>34.4</v>
      </c>
      <c r="G298" s="1648">
        <v>5.04</v>
      </c>
      <c r="H298" s="1642"/>
      <c r="J298" s="1649">
        <v>3.75</v>
      </c>
      <c r="K298" s="818">
        <v>1</v>
      </c>
      <c r="L298" s="818"/>
      <c r="O298" s="656"/>
      <c r="P298" s="819"/>
      <c r="Q298" s="767"/>
      <c r="R298" s="816">
        <v>12</v>
      </c>
    </row>
    <row r="299" spans="1:18">
      <c r="A299" s="816">
        <v>13</v>
      </c>
      <c r="B299" t="s">
        <v>4753</v>
      </c>
      <c r="C299" s="656"/>
      <c r="D299" t="s">
        <v>4643</v>
      </c>
      <c r="E299" s="656"/>
      <c r="F299" s="1640">
        <v>34.4</v>
      </c>
      <c r="G299" s="1648">
        <v>13.8</v>
      </c>
      <c r="H299" s="1642">
        <v>1.6</v>
      </c>
      <c r="J299" s="1649">
        <v>5</v>
      </c>
      <c r="K299" s="818">
        <v>1</v>
      </c>
      <c r="L299" s="818"/>
      <c r="O299" s="656"/>
      <c r="P299" s="819"/>
      <c r="Q299" s="767"/>
      <c r="R299" s="816">
        <v>13</v>
      </c>
    </row>
    <row r="300" spans="1:18">
      <c r="A300" s="816">
        <v>14</v>
      </c>
      <c r="B300" t="s">
        <v>5597</v>
      </c>
      <c r="C300" s="656"/>
      <c r="D300" t="s">
        <v>4643</v>
      </c>
      <c r="E300" s="656"/>
      <c r="F300" s="1640">
        <v>34.4</v>
      </c>
      <c r="G300" s="1648">
        <v>13.8</v>
      </c>
      <c r="H300" s="1642"/>
      <c r="J300" s="1649">
        <v>5</v>
      </c>
      <c r="K300" s="818">
        <v>1</v>
      </c>
      <c r="L300" s="818"/>
      <c r="O300" s="656"/>
      <c r="P300" s="819"/>
      <c r="Q300" s="767"/>
      <c r="R300" s="816">
        <v>14</v>
      </c>
    </row>
    <row r="301" spans="1:18">
      <c r="A301" s="816">
        <v>15</v>
      </c>
      <c r="B301" t="s">
        <v>4754</v>
      </c>
      <c r="C301" s="656"/>
      <c r="D301" t="s">
        <v>4643</v>
      </c>
      <c r="E301" s="656"/>
      <c r="F301" s="1640">
        <v>34.5</v>
      </c>
      <c r="G301" s="1648">
        <v>4.8</v>
      </c>
      <c r="H301" s="1642"/>
      <c r="J301" s="1649">
        <v>5</v>
      </c>
      <c r="K301" s="818">
        <v>1</v>
      </c>
      <c r="L301" s="818"/>
      <c r="O301" s="656"/>
      <c r="P301" s="819"/>
      <c r="Q301" s="767"/>
      <c r="R301" s="816">
        <v>15</v>
      </c>
    </row>
    <row r="302" spans="1:18">
      <c r="A302" s="816">
        <v>16</v>
      </c>
      <c r="B302" t="s">
        <v>6411</v>
      </c>
      <c r="C302" s="656"/>
      <c r="D302" t="s">
        <v>4643</v>
      </c>
      <c r="E302" s="656"/>
      <c r="F302" s="1640">
        <v>113</v>
      </c>
      <c r="G302" s="1648">
        <v>13.8</v>
      </c>
      <c r="H302" s="1642"/>
      <c r="J302" s="1649">
        <v>24</v>
      </c>
      <c r="K302" s="818">
        <v>1</v>
      </c>
      <c r="L302" s="818"/>
      <c r="O302" s="656"/>
      <c r="P302" s="819"/>
      <c r="Q302" s="767"/>
      <c r="R302" s="816">
        <v>16</v>
      </c>
    </row>
    <row r="303" spans="1:18">
      <c r="A303" s="801">
        <v>17</v>
      </c>
      <c r="B303" t="s">
        <v>6411</v>
      </c>
      <c r="C303" s="656"/>
      <c r="D303" t="s">
        <v>4643</v>
      </c>
      <c r="E303" s="656"/>
      <c r="F303" s="1640">
        <v>115</v>
      </c>
      <c r="G303" s="1648">
        <v>13.8</v>
      </c>
      <c r="H303" s="1642"/>
      <c r="J303" s="1642">
        <v>24</v>
      </c>
      <c r="K303" s="818">
        <v>1</v>
      </c>
      <c r="L303" s="818"/>
      <c r="O303" s="656"/>
      <c r="P303" s="819"/>
      <c r="Q303" s="767"/>
      <c r="R303" s="801">
        <v>17</v>
      </c>
    </row>
    <row r="304" spans="1:18">
      <c r="A304" s="801">
        <v>18</v>
      </c>
      <c r="B304" t="s">
        <v>6412</v>
      </c>
      <c r="C304" s="656"/>
      <c r="D304" t="s">
        <v>4643</v>
      </c>
      <c r="E304" s="656"/>
      <c r="F304" s="1640">
        <v>19.05</v>
      </c>
      <c r="G304" s="1648">
        <v>4.16</v>
      </c>
      <c r="H304" s="1642"/>
      <c r="J304" s="1642">
        <v>3</v>
      </c>
      <c r="K304" s="818">
        <v>3</v>
      </c>
      <c r="L304" s="818"/>
      <c r="O304" s="656"/>
      <c r="P304" s="819"/>
      <c r="Q304" s="767"/>
      <c r="R304" s="801">
        <v>18</v>
      </c>
    </row>
    <row r="305" spans="1:18">
      <c r="A305" s="801">
        <v>19</v>
      </c>
      <c r="B305" t="s">
        <v>4755</v>
      </c>
      <c r="C305" s="656"/>
      <c r="D305" t="s">
        <v>4643</v>
      </c>
      <c r="E305" s="656"/>
      <c r="F305" s="1640">
        <v>46</v>
      </c>
      <c r="G305" s="1648">
        <v>4.8</v>
      </c>
      <c r="H305" s="1642"/>
      <c r="J305" s="1642">
        <v>1.28</v>
      </c>
      <c r="K305" s="818">
        <v>1</v>
      </c>
      <c r="L305" s="818"/>
      <c r="O305" s="656"/>
      <c r="P305" s="819"/>
      <c r="Q305" s="767"/>
      <c r="R305" s="801">
        <v>19</v>
      </c>
    </row>
    <row r="306" spans="1:18">
      <c r="A306" s="801">
        <v>20</v>
      </c>
      <c r="B306" t="s">
        <v>4756</v>
      </c>
      <c r="C306" s="656"/>
      <c r="D306" t="s">
        <v>4643</v>
      </c>
      <c r="E306" s="656"/>
      <c r="F306" s="1640">
        <v>34.4</v>
      </c>
      <c r="G306" s="1648">
        <v>4.3600000000000003</v>
      </c>
      <c r="H306" s="1642"/>
      <c r="J306" s="1642">
        <v>5</v>
      </c>
      <c r="K306" s="818">
        <v>1</v>
      </c>
      <c r="L306" s="818"/>
      <c r="O306" s="656"/>
      <c r="P306" s="819"/>
      <c r="Q306" s="767"/>
      <c r="R306" s="801">
        <v>20</v>
      </c>
    </row>
    <row r="307" spans="1:18">
      <c r="A307" s="801">
        <v>21</v>
      </c>
      <c r="B307" t="s">
        <v>6413</v>
      </c>
      <c r="C307" s="656"/>
      <c r="D307" t="s">
        <v>4641</v>
      </c>
      <c r="E307" s="656"/>
      <c r="F307" s="1640">
        <v>230</v>
      </c>
      <c r="G307" s="1648">
        <v>120</v>
      </c>
      <c r="H307" s="1642">
        <v>13.8</v>
      </c>
      <c r="J307" s="1642">
        <v>600</v>
      </c>
      <c r="K307" s="818">
        <v>3</v>
      </c>
      <c r="L307" s="818"/>
      <c r="O307" s="656"/>
      <c r="P307" s="819"/>
      <c r="Q307" s="767"/>
      <c r="R307" s="801">
        <v>21</v>
      </c>
    </row>
    <row r="308" spans="1:18">
      <c r="A308" s="801">
        <v>22</v>
      </c>
      <c r="B308" t="s">
        <v>4757</v>
      </c>
      <c r="C308" s="656"/>
      <c r="D308" t="s">
        <v>4643</v>
      </c>
      <c r="E308" s="656"/>
      <c r="F308" s="1640">
        <v>34.5</v>
      </c>
      <c r="G308" s="1648">
        <v>5.04</v>
      </c>
      <c r="H308" s="1642"/>
      <c r="J308" s="1642">
        <v>3.75</v>
      </c>
      <c r="K308" s="818">
        <v>1</v>
      </c>
      <c r="L308" s="818"/>
      <c r="O308" s="656"/>
      <c r="P308" s="819"/>
      <c r="Q308" s="767"/>
      <c r="R308" s="801">
        <v>22</v>
      </c>
    </row>
    <row r="309" spans="1:18">
      <c r="A309" s="801">
        <v>23</v>
      </c>
      <c r="B309" t="s">
        <v>6414</v>
      </c>
      <c r="C309" s="656"/>
      <c r="D309" t="s">
        <v>4643</v>
      </c>
      <c r="E309" s="656"/>
      <c r="F309" s="1640">
        <v>34.4</v>
      </c>
      <c r="G309" s="1648">
        <v>4.4000000000000004</v>
      </c>
      <c r="H309" s="1642"/>
      <c r="J309" s="1642">
        <v>5</v>
      </c>
      <c r="K309" s="818">
        <v>1</v>
      </c>
      <c r="L309" s="818">
        <v>1</v>
      </c>
      <c r="O309" s="656"/>
      <c r="P309" s="819"/>
      <c r="Q309" s="767"/>
      <c r="R309" s="801">
        <v>23</v>
      </c>
    </row>
    <row r="310" spans="1:18">
      <c r="A310" s="801">
        <v>24</v>
      </c>
      <c r="B310" t="s">
        <v>4758</v>
      </c>
      <c r="C310" s="656"/>
      <c r="D310" t="s">
        <v>4643</v>
      </c>
      <c r="E310" s="656"/>
      <c r="F310" s="1640">
        <v>34.5</v>
      </c>
      <c r="G310" s="1648">
        <v>13.2</v>
      </c>
      <c r="H310" s="1642"/>
      <c r="J310" s="1642">
        <v>3.75</v>
      </c>
      <c r="K310" s="818">
        <v>1</v>
      </c>
      <c r="L310" s="818"/>
      <c r="O310" s="656"/>
      <c r="P310" s="819"/>
      <c r="Q310" s="767"/>
      <c r="R310" s="801">
        <v>24</v>
      </c>
    </row>
    <row r="311" spans="1:18">
      <c r="A311" s="801">
        <v>25</v>
      </c>
      <c r="B311" t="s">
        <v>6415</v>
      </c>
      <c r="C311" s="656"/>
      <c r="D311" t="s">
        <v>4641</v>
      </c>
      <c r="E311" s="656"/>
      <c r="F311" s="1640">
        <v>115</v>
      </c>
      <c r="G311" s="1648">
        <v>12</v>
      </c>
      <c r="H311" s="1642"/>
      <c r="J311" s="1642">
        <v>50</v>
      </c>
      <c r="K311" s="818">
        <v>2</v>
      </c>
      <c r="L311" s="818"/>
      <c r="O311" s="656"/>
      <c r="P311" s="819"/>
      <c r="Q311" s="767"/>
      <c r="R311" s="801">
        <v>25</v>
      </c>
    </row>
    <row r="312" spans="1:18">
      <c r="A312" s="801">
        <v>26</v>
      </c>
      <c r="B312" t="s">
        <v>4759</v>
      </c>
      <c r="C312" s="656"/>
      <c r="D312" t="s">
        <v>4643</v>
      </c>
      <c r="E312" s="656"/>
      <c r="F312" s="1640">
        <v>110</v>
      </c>
      <c r="G312" s="1648">
        <v>13.8</v>
      </c>
      <c r="H312" s="1642"/>
      <c r="J312" s="1642">
        <v>7.5</v>
      </c>
      <c r="K312" s="818">
        <v>1</v>
      </c>
      <c r="L312" s="818"/>
      <c r="O312" s="656"/>
      <c r="P312" s="819"/>
      <c r="Q312" s="767"/>
      <c r="R312" s="801">
        <v>26</v>
      </c>
    </row>
    <row r="313" spans="1:18">
      <c r="A313" s="801">
        <v>27</v>
      </c>
      <c r="B313" t="s">
        <v>4760</v>
      </c>
      <c r="C313" s="656"/>
      <c r="D313" t="s">
        <v>4643</v>
      </c>
      <c r="E313" s="656"/>
      <c r="F313" s="1640">
        <v>23</v>
      </c>
      <c r="G313" s="1648">
        <v>13.2</v>
      </c>
      <c r="H313" s="1642"/>
      <c r="J313" s="1642">
        <v>5</v>
      </c>
      <c r="K313" s="818">
        <v>1</v>
      </c>
      <c r="L313" s="818"/>
      <c r="O313" s="656"/>
      <c r="P313" s="819"/>
      <c r="Q313" s="767"/>
      <c r="R313" s="801">
        <v>27</v>
      </c>
    </row>
    <row r="314" spans="1:18">
      <c r="A314" s="801">
        <v>28</v>
      </c>
      <c r="B314" t="s">
        <v>4761</v>
      </c>
      <c r="C314" s="656"/>
      <c r="D314" t="s">
        <v>4643</v>
      </c>
      <c r="E314" s="656"/>
      <c r="F314" s="1640">
        <v>46</v>
      </c>
      <c r="G314" s="1648">
        <v>4.8</v>
      </c>
      <c r="H314" s="1642"/>
      <c r="J314" s="1642">
        <v>5</v>
      </c>
      <c r="K314" s="818">
        <v>1</v>
      </c>
      <c r="L314" s="818"/>
      <c r="O314" s="656"/>
      <c r="P314" s="819"/>
      <c r="Q314" s="767"/>
      <c r="R314" s="801">
        <v>28</v>
      </c>
    </row>
    <row r="315" spans="1:18">
      <c r="A315" s="801">
        <v>29</v>
      </c>
      <c r="B315" t="s">
        <v>4762</v>
      </c>
      <c r="C315" s="656"/>
      <c r="D315" t="s">
        <v>4641</v>
      </c>
      <c r="E315" s="656"/>
      <c r="F315" s="1640">
        <v>34.4</v>
      </c>
      <c r="G315" s="1648">
        <v>4.3600000000000003</v>
      </c>
      <c r="H315" s="1642"/>
      <c r="J315" s="1642">
        <v>5</v>
      </c>
      <c r="K315" s="818">
        <v>1</v>
      </c>
      <c r="L315" s="818"/>
      <c r="O315" s="656"/>
      <c r="P315" s="819"/>
      <c r="Q315" s="767"/>
      <c r="R315" s="801">
        <v>29</v>
      </c>
    </row>
    <row r="316" spans="1:18">
      <c r="A316" s="801">
        <v>30</v>
      </c>
      <c r="B316" t="s">
        <v>6416</v>
      </c>
      <c r="C316" s="656"/>
      <c r="D316" t="s">
        <v>4643</v>
      </c>
      <c r="E316" s="656"/>
      <c r="F316" s="1640">
        <v>69</v>
      </c>
      <c r="G316" s="1648">
        <v>4.16</v>
      </c>
      <c r="H316" s="1642">
        <v>13.2</v>
      </c>
      <c r="J316" s="1642">
        <v>8.4</v>
      </c>
      <c r="K316" s="818">
        <v>1</v>
      </c>
      <c r="L316" s="818"/>
      <c r="O316" s="656"/>
      <c r="P316" s="819"/>
      <c r="Q316" s="767"/>
      <c r="R316" s="801">
        <v>30</v>
      </c>
    </row>
    <row r="317" spans="1:18">
      <c r="A317" s="801">
        <v>31</v>
      </c>
      <c r="B317" t="s">
        <v>6416</v>
      </c>
      <c r="C317" s="656"/>
      <c r="D317" t="s">
        <v>4643</v>
      </c>
      <c r="E317" s="656"/>
      <c r="F317" s="1640">
        <v>69</v>
      </c>
      <c r="G317" s="1648">
        <v>13.8</v>
      </c>
      <c r="H317" s="1642"/>
      <c r="J317" s="1642">
        <v>15</v>
      </c>
      <c r="K317" s="818">
        <v>1</v>
      </c>
      <c r="L317" s="818"/>
      <c r="O317" s="656"/>
      <c r="P317" s="819"/>
      <c r="Q317" s="767"/>
      <c r="R317" s="801">
        <v>31</v>
      </c>
    </row>
    <row r="318" spans="1:18">
      <c r="A318" s="801">
        <v>32</v>
      </c>
      <c r="B318" t="s">
        <v>6417</v>
      </c>
      <c r="C318" s="656"/>
      <c r="D318" t="s">
        <v>4641</v>
      </c>
      <c r="E318" s="656"/>
      <c r="F318" s="1640">
        <v>69</v>
      </c>
      <c r="G318" s="1648">
        <v>34.5</v>
      </c>
      <c r="H318" s="1642"/>
      <c r="J318" s="1642">
        <v>15</v>
      </c>
      <c r="K318" s="818">
        <v>2</v>
      </c>
      <c r="L318" s="818"/>
      <c r="O318" s="656"/>
      <c r="P318" s="819"/>
      <c r="Q318" s="767"/>
      <c r="R318" s="801">
        <v>32</v>
      </c>
    </row>
    <row r="319" spans="1:18">
      <c r="A319" s="801">
        <v>33</v>
      </c>
      <c r="B319" t="s">
        <v>6417</v>
      </c>
      <c r="C319" s="656"/>
      <c r="D319" t="s">
        <v>4641</v>
      </c>
      <c r="E319" s="656"/>
      <c r="F319" s="1640">
        <v>115</v>
      </c>
      <c r="G319" s="1648">
        <v>34.5</v>
      </c>
      <c r="H319" s="1642"/>
      <c r="J319" s="1642">
        <v>25</v>
      </c>
      <c r="K319" s="818">
        <v>1</v>
      </c>
      <c r="L319" s="818"/>
      <c r="O319" s="656"/>
      <c r="P319" s="819"/>
      <c r="Q319" s="767"/>
      <c r="R319" s="801">
        <v>33</v>
      </c>
    </row>
    <row r="320" spans="1:18">
      <c r="A320" s="801">
        <v>34</v>
      </c>
      <c r="B320" t="s">
        <v>4763</v>
      </c>
      <c r="C320" s="656"/>
      <c r="D320" t="s">
        <v>4643</v>
      </c>
      <c r="E320" s="656"/>
      <c r="F320" s="1640">
        <v>34.4</v>
      </c>
      <c r="G320" s="1648">
        <v>13.8</v>
      </c>
      <c r="H320" s="1642"/>
      <c r="J320" s="1642">
        <v>5</v>
      </c>
      <c r="K320" s="818">
        <v>1</v>
      </c>
      <c r="L320" s="818"/>
      <c r="O320" s="656"/>
      <c r="P320" s="819"/>
      <c r="Q320" s="767"/>
      <c r="R320" s="801">
        <v>34</v>
      </c>
    </row>
    <row r="321" spans="1:18">
      <c r="A321" s="801">
        <v>35</v>
      </c>
      <c r="B321" t="s">
        <v>4764</v>
      </c>
      <c r="C321" s="656"/>
      <c r="D321" t="s">
        <v>4643</v>
      </c>
      <c r="E321" s="656"/>
      <c r="F321" s="1640">
        <v>69</v>
      </c>
      <c r="G321" s="1648">
        <v>13.2</v>
      </c>
      <c r="H321" s="1642"/>
      <c r="J321" s="1642">
        <v>5</v>
      </c>
      <c r="K321" s="818">
        <v>1</v>
      </c>
      <c r="L321" s="818"/>
      <c r="O321" s="656"/>
      <c r="P321" s="819"/>
      <c r="Q321" s="767"/>
      <c r="R321" s="801">
        <v>35</v>
      </c>
    </row>
    <row r="322" spans="1:18">
      <c r="A322" s="801">
        <v>36</v>
      </c>
      <c r="B322" t="s">
        <v>6418</v>
      </c>
      <c r="C322" s="656"/>
      <c r="D322" t="s">
        <v>4641</v>
      </c>
      <c r="E322" s="656"/>
      <c r="F322" s="1640">
        <v>115</v>
      </c>
      <c r="G322" s="1648">
        <v>13.2</v>
      </c>
      <c r="H322" s="1642"/>
      <c r="J322" s="1642">
        <v>20</v>
      </c>
      <c r="K322" s="818">
        <v>1</v>
      </c>
      <c r="L322" s="818"/>
      <c r="O322" s="656"/>
      <c r="P322" s="819"/>
      <c r="Q322" s="767"/>
      <c r="R322" s="801">
        <v>36</v>
      </c>
    </row>
    <row r="323" spans="1:18">
      <c r="A323" s="801">
        <v>37</v>
      </c>
      <c r="B323" t="s">
        <v>6418</v>
      </c>
      <c r="C323" s="656"/>
      <c r="D323" t="s">
        <v>4641</v>
      </c>
      <c r="E323" s="656"/>
      <c r="F323" s="1640">
        <v>115</v>
      </c>
      <c r="G323" s="1648">
        <v>13.8</v>
      </c>
      <c r="H323" s="1642"/>
      <c r="J323" s="1642">
        <v>24</v>
      </c>
      <c r="K323" s="818">
        <v>1</v>
      </c>
      <c r="L323" s="818"/>
      <c r="O323" s="656"/>
      <c r="P323" s="819"/>
      <c r="Q323" s="767"/>
      <c r="R323" s="801">
        <v>37</v>
      </c>
    </row>
    <row r="324" spans="1:18">
      <c r="A324" s="801">
        <v>38</v>
      </c>
      <c r="B324" t="s">
        <v>6418</v>
      </c>
      <c r="C324" s="656"/>
      <c r="D324" t="s">
        <v>4641</v>
      </c>
      <c r="E324" s="656"/>
      <c r="F324" s="1640">
        <v>115</v>
      </c>
      <c r="G324" s="1648">
        <v>34.5</v>
      </c>
      <c r="H324" s="1642">
        <v>5</v>
      </c>
      <c r="J324" s="1642">
        <v>30</v>
      </c>
      <c r="K324" s="818">
        <v>1</v>
      </c>
      <c r="L324" s="818"/>
      <c r="O324" s="656"/>
      <c r="P324" s="819"/>
      <c r="Q324" s="767"/>
      <c r="R324" s="801">
        <v>38</v>
      </c>
    </row>
    <row r="325" spans="1:18">
      <c r="A325" s="801">
        <v>39</v>
      </c>
      <c r="B325" t="s">
        <v>6418</v>
      </c>
      <c r="C325" s="656"/>
      <c r="D325" t="s">
        <v>4641</v>
      </c>
      <c r="E325" s="656"/>
      <c r="F325" s="1640">
        <v>115</v>
      </c>
      <c r="G325" s="1648">
        <v>34.5</v>
      </c>
      <c r="H325" s="1642">
        <v>13.8</v>
      </c>
      <c r="J325" s="1642">
        <v>30</v>
      </c>
      <c r="K325" s="818">
        <v>1</v>
      </c>
      <c r="L325" s="818"/>
      <c r="O325" s="656"/>
      <c r="P325" s="819"/>
      <c r="Q325" s="767"/>
      <c r="R325" s="801">
        <v>39</v>
      </c>
    </row>
    <row r="326" spans="1:18">
      <c r="A326" s="801">
        <v>40</v>
      </c>
      <c r="B326" t="s">
        <v>4765</v>
      </c>
      <c r="C326" s="656"/>
      <c r="D326" t="s">
        <v>4643</v>
      </c>
      <c r="E326" s="656"/>
      <c r="F326" s="1640">
        <v>34.5</v>
      </c>
      <c r="G326" s="1648">
        <v>4.8</v>
      </c>
      <c r="H326" s="1642"/>
      <c r="J326" s="1642">
        <v>2.5</v>
      </c>
      <c r="K326" s="818">
        <v>1</v>
      </c>
      <c r="L326" s="818"/>
      <c r="O326" s="656"/>
      <c r="P326" s="819"/>
      <c r="Q326" s="767"/>
      <c r="R326" s="801">
        <v>40</v>
      </c>
    </row>
    <row r="327" spans="1:18">
      <c r="A327" s="801">
        <v>41</v>
      </c>
      <c r="B327" t="s">
        <v>6419</v>
      </c>
      <c r="C327" s="656"/>
      <c r="D327" t="s">
        <v>4643</v>
      </c>
      <c r="E327" s="656"/>
      <c r="F327" s="1640">
        <v>115</v>
      </c>
      <c r="G327" s="1648">
        <v>13.8</v>
      </c>
      <c r="H327" s="1642"/>
      <c r="J327" s="1642">
        <v>48</v>
      </c>
      <c r="K327" s="818">
        <v>2</v>
      </c>
      <c r="L327" s="818"/>
      <c r="O327" s="656"/>
      <c r="P327" s="819"/>
      <c r="Q327" s="767"/>
      <c r="R327" s="801">
        <v>41</v>
      </c>
    </row>
    <row r="328" spans="1:18">
      <c r="A328" s="801">
        <v>42</v>
      </c>
      <c r="B328" t="s">
        <v>4766</v>
      </c>
      <c r="C328" s="656"/>
      <c r="D328" t="s">
        <v>4643</v>
      </c>
      <c r="E328" s="656"/>
      <c r="F328" s="1640">
        <v>34.5</v>
      </c>
      <c r="G328" s="1648">
        <v>4.8</v>
      </c>
      <c r="H328" s="1642"/>
      <c r="J328" s="1642">
        <v>0.75</v>
      </c>
      <c r="K328" s="818">
        <v>1</v>
      </c>
      <c r="L328" s="818"/>
      <c r="O328" s="656"/>
      <c r="P328" s="819"/>
      <c r="Q328" s="767"/>
      <c r="R328" s="801">
        <v>42</v>
      </c>
    </row>
    <row r="329" spans="1:18">
      <c r="A329" s="801">
        <v>43</v>
      </c>
      <c r="B329" t="s">
        <v>5598</v>
      </c>
      <c r="C329" s="656"/>
      <c r="D329" t="s">
        <v>4643</v>
      </c>
      <c r="E329" s="656"/>
      <c r="F329" s="1640">
        <v>46</v>
      </c>
      <c r="G329" s="1648">
        <v>4.16</v>
      </c>
      <c r="H329" s="1642"/>
      <c r="J329" s="1642">
        <v>3.75</v>
      </c>
      <c r="K329" s="818">
        <v>1</v>
      </c>
      <c r="L329" s="818"/>
      <c r="O329" s="656"/>
      <c r="P329" s="819"/>
      <c r="Q329" s="767"/>
      <c r="R329" s="801">
        <v>43</v>
      </c>
    </row>
    <row r="330" spans="1:18">
      <c r="A330" s="801">
        <v>44</v>
      </c>
      <c r="B330" t="s">
        <v>4767</v>
      </c>
      <c r="C330" s="656"/>
      <c r="D330" t="s">
        <v>4643</v>
      </c>
      <c r="E330" s="656"/>
      <c r="F330" s="1640">
        <v>115</v>
      </c>
      <c r="G330" s="1648">
        <v>13.8</v>
      </c>
      <c r="H330" s="1642"/>
      <c r="J330" s="1642">
        <v>13.4</v>
      </c>
      <c r="K330" s="818">
        <v>1</v>
      </c>
      <c r="L330" s="818"/>
      <c r="O330" s="656"/>
      <c r="P330" s="819"/>
      <c r="Q330" s="767"/>
      <c r="R330" s="801">
        <v>44</v>
      </c>
    </row>
    <row r="331" spans="1:18">
      <c r="A331" s="801">
        <v>45</v>
      </c>
      <c r="B331" t="s">
        <v>4768</v>
      </c>
      <c r="C331" s="656"/>
      <c r="D331" t="s">
        <v>4643</v>
      </c>
      <c r="E331" s="656"/>
      <c r="F331" s="1640">
        <v>22.9</v>
      </c>
      <c r="G331" s="1648">
        <v>4.8</v>
      </c>
      <c r="H331" s="1642"/>
      <c r="J331" s="1642">
        <v>3.75</v>
      </c>
      <c r="K331" s="818">
        <v>1</v>
      </c>
      <c r="L331" s="818"/>
      <c r="O331" s="656"/>
      <c r="P331" s="819"/>
      <c r="Q331" s="767"/>
      <c r="R331" s="801">
        <v>45</v>
      </c>
    </row>
    <row r="332" spans="1:18">
      <c r="A332" s="801">
        <v>46</v>
      </c>
      <c r="B332" t="s">
        <v>6420</v>
      </c>
      <c r="C332" s="656"/>
      <c r="D332" t="s">
        <v>4643</v>
      </c>
      <c r="E332" s="656"/>
      <c r="F332" s="1640">
        <v>34.5</v>
      </c>
      <c r="G332" s="1648">
        <v>2.4</v>
      </c>
      <c r="H332" s="1642"/>
      <c r="J332" s="1642">
        <v>3</v>
      </c>
      <c r="K332" s="818">
        <v>3</v>
      </c>
      <c r="L332" s="818"/>
      <c r="O332" s="656"/>
      <c r="P332" s="819"/>
      <c r="Q332" s="767"/>
      <c r="R332" s="801">
        <v>46</v>
      </c>
    </row>
    <row r="333" spans="1:18">
      <c r="A333" s="801">
        <v>47</v>
      </c>
      <c r="B333" t="s">
        <v>6421</v>
      </c>
      <c r="C333" s="656"/>
      <c r="D333" t="s">
        <v>4643</v>
      </c>
      <c r="E333" s="656"/>
      <c r="F333" s="1640">
        <v>34.5</v>
      </c>
      <c r="G333" s="1648">
        <v>0.48</v>
      </c>
      <c r="H333" s="1642"/>
      <c r="J333" s="1642">
        <v>2.4990000000000001</v>
      </c>
      <c r="K333" s="818">
        <v>3</v>
      </c>
      <c r="L333" s="818"/>
      <c r="O333" s="656"/>
      <c r="P333" s="819"/>
      <c r="Q333" s="767"/>
      <c r="R333" s="801">
        <v>47</v>
      </c>
    </row>
    <row r="334" spans="1:18">
      <c r="A334" s="801">
        <v>48</v>
      </c>
      <c r="B334" t="s">
        <v>6422</v>
      </c>
      <c r="C334" s="656"/>
      <c r="D334" t="s">
        <v>4643</v>
      </c>
      <c r="E334" s="656"/>
      <c r="F334" s="1640">
        <v>23</v>
      </c>
      <c r="G334" s="1648">
        <v>0.48</v>
      </c>
      <c r="H334" s="1642"/>
      <c r="J334" s="1642">
        <v>0.5</v>
      </c>
      <c r="K334" s="818">
        <v>1</v>
      </c>
      <c r="L334" s="818"/>
      <c r="O334" s="656"/>
      <c r="P334" s="819"/>
      <c r="Q334" s="767"/>
      <c r="R334" s="801">
        <v>48</v>
      </c>
    </row>
    <row r="335" spans="1:18">
      <c r="A335" s="801">
        <v>49</v>
      </c>
      <c r="B335" t="s">
        <v>6422</v>
      </c>
      <c r="C335" s="656"/>
      <c r="D335" t="s">
        <v>4643</v>
      </c>
      <c r="E335" s="656"/>
      <c r="F335" s="1640">
        <v>23</v>
      </c>
      <c r="G335" s="1648">
        <v>5</v>
      </c>
      <c r="H335" s="1642"/>
      <c r="J335" s="1642">
        <v>0.3</v>
      </c>
      <c r="K335" s="818">
        <v>2</v>
      </c>
      <c r="L335" s="818"/>
      <c r="O335" s="656"/>
      <c r="P335" s="819"/>
      <c r="Q335" s="767"/>
      <c r="R335" s="801">
        <v>49</v>
      </c>
    </row>
    <row r="336" spans="1:18">
      <c r="A336" s="801">
        <v>50</v>
      </c>
      <c r="B336" t="s">
        <v>6423</v>
      </c>
      <c r="C336" s="656"/>
      <c r="D336" t="s">
        <v>4643</v>
      </c>
      <c r="E336" s="656"/>
      <c r="F336" s="1640">
        <v>23</v>
      </c>
      <c r="G336" s="1648">
        <v>2.4</v>
      </c>
      <c r="H336" s="1642"/>
      <c r="J336" s="1642">
        <v>3</v>
      </c>
      <c r="K336" s="818">
        <v>3</v>
      </c>
      <c r="L336" s="818"/>
      <c r="O336" s="656"/>
      <c r="P336" s="819"/>
      <c r="Q336" s="767"/>
      <c r="R336" s="801">
        <v>50</v>
      </c>
    </row>
    <row r="337" spans="1:18">
      <c r="A337" s="801">
        <v>51</v>
      </c>
      <c r="B337" t="s">
        <v>6424</v>
      </c>
      <c r="C337" s="656"/>
      <c r="D337" t="s">
        <v>4641</v>
      </c>
      <c r="E337" s="656"/>
      <c r="F337" s="1640">
        <v>12</v>
      </c>
      <c r="G337" s="1648">
        <v>4.8</v>
      </c>
      <c r="H337" s="1642"/>
      <c r="J337" s="1642">
        <v>2.4990000000000001</v>
      </c>
      <c r="K337" s="818">
        <v>6</v>
      </c>
      <c r="L337" s="818"/>
      <c r="O337" s="656"/>
      <c r="P337" s="819"/>
      <c r="Q337" s="767"/>
      <c r="R337" s="801">
        <v>51</v>
      </c>
    </row>
    <row r="338" spans="1:18">
      <c r="A338" s="801">
        <v>52</v>
      </c>
      <c r="B338" t="s">
        <v>6424</v>
      </c>
      <c r="C338" s="656"/>
      <c r="D338" t="s">
        <v>4641</v>
      </c>
      <c r="E338" s="656"/>
      <c r="F338" s="1640">
        <v>115</v>
      </c>
      <c r="G338" s="1648">
        <v>12</v>
      </c>
      <c r="H338" s="1642"/>
      <c r="J338" s="1642">
        <v>64</v>
      </c>
      <c r="K338" s="818">
        <v>2</v>
      </c>
      <c r="L338" s="818"/>
      <c r="O338" s="656"/>
      <c r="P338" s="819"/>
      <c r="Q338" s="767"/>
      <c r="R338" s="801">
        <v>52</v>
      </c>
    </row>
    <row r="339" spans="1:18">
      <c r="A339" s="801">
        <v>53</v>
      </c>
      <c r="B339" t="s">
        <v>6425</v>
      </c>
      <c r="C339" s="656"/>
      <c r="D339" t="s">
        <v>4641</v>
      </c>
      <c r="E339" s="656"/>
      <c r="F339" s="1640">
        <v>110</v>
      </c>
      <c r="G339" s="1648">
        <v>34.5</v>
      </c>
      <c r="H339" s="1642"/>
      <c r="J339" s="1642">
        <v>20</v>
      </c>
      <c r="K339" s="818">
        <v>1</v>
      </c>
      <c r="L339" s="818"/>
      <c r="O339" s="656"/>
      <c r="P339" s="819"/>
      <c r="Q339" s="767"/>
      <c r="R339" s="801">
        <v>53</v>
      </c>
    </row>
    <row r="340" spans="1:18">
      <c r="A340" s="801">
        <v>54</v>
      </c>
      <c r="B340" t="s">
        <v>6425</v>
      </c>
      <c r="C340" s="656"/>
      <c r="D340" t="s">
        <v>4641</v>
      </c>
      <c r="E340" s="656"/>
      <c r="F340" s="1640">
        <v>115</v>
      </c>
      <c r="G340" s="1648">
        <v>13.8</v>
      </c>
      <c r="H340" s="1642"/>
      <c r="J340" s="1642">
        <v>44</v>
      </c>
      <c r="K340" s="818">
        <v>2</v>
      </c>
      <c r="L340" s="818"/>
      <c r="O340" s="656"/>
      <c r="P340" s="819"/>
      <c r="Q340" s="767"/>
      <c r="R340" s="801">
        <v>54</v>
      </c>
    </row>
    <row r="341" spans="1:18">
      <c r="A341" s="801">
        <v>55</v>
      </c>
      <c r="B341" t="s">
        <v>6426</v>
      </c>
      <c r="C341" s="656"/>
      <c r="D341" t="s">
        <v>4641</v>
      </c>
      <c r="E341" s="656"/>
      <c r="F341" s="1640">
        <v>113</v>
      </c>
      <c r="G341" s="1648">
        <v>13.8</v>
      </c>
      <c r="H341" s="1642"/>
      <c r="J341" s="1642">
        <v>7.5</v>
      </c>
      <c r="K341" s="818">
        <v>1</v>
      </c>
      <c r="L341" s="818"/>
      <c r="O341" s="656"/>
      <c r="P341" s="819"/>
      <c r="Q341" s="767"/>
      <c r="R341" s="801">
        <v>55</v>
      </c>
    </row>
    <row r="342" spans="1:18">
      <c r="A342" s="801">
        <v>56</v>
      </c>
      <c r="B342" t="s">
        <v>6426</v>
      </c>
      <c r="C342" s="656"/>
      <c r="D342" t="s">
        <v>4641</v>
      </c>
      <c r="E342" s="656"/>
      <c r="F342" s="1640">
        <v>115</v>
      </c>
      <c r="G342" s="1648">
        <v>34.5</v>
      </c>
      <c r="H342" s="1642"/>
      <c r="J342" s="1642">
        <v>15</v>
      </c>
      <c r="K342" s="818">
        <v>1</v>
      </c>
      <c r="L342" s="818"/>
      <c r="O342" s="656"/>
      <c r="P342" s="819"/>
      <c r="Q342" s="767"/>
      <c r="R342" s="801">
        <v>56</v>
      </c>
    </row>
    <row r="343" spans="1:18" ht="15.75" thickBot="1">
      <c r="A343" s="801">
        <v>57</v>
      </c>
      <c r="B343" t="s">
        <v>6427</v>
      </c>
      <c r="C343" s="656"/>
      <c r="D343" t="s">
        <v>4641</v>
      </c>
      <c r="E343" s="656"/>
      <c r="F343" s="1640">
        <v>116</v>
      </c>
      <c r="G343" s="1648">
        <v>34.5</v>
      </c>
      <c r="H343" s="1642"/>
      <c r="J343" s="1642">
        <v>60</v>
      </c>
      <c r="K343" s="818">
        <v>2</v>
      </c>
      <c r="L343" s="818"/>
      <c r="O343" s="656"/>
      <c r="P343" s="819"/>
      <c r="Q343" s="767"/>
      <c r="R343" s="801">
        <v>57</v>
      </c>
    </row>
    <row r="344" spans="1:18" ht="15.75" thickBot="1">
      <c r="A344" s="820">
        <v>58</v>
      </c>
      <c r="B344" s="752"/>
      <c r="C344" s="773" t="s">
        <v>4893</v>
      </c>
      <c r="D344" s="752"/>
      <c r="E344" s="773"/>
      <c r="F344" s="1643"/>
      <c r="G344" s="1650"/>
      <c r="H344" s="1645"/>
      <c r="J344" s="865"/>
      <c r="K344" s="1631">
        <f>SUM(K287:K343)</f>
        <v>83</v>
      </c>
      <c r="L344" s="1631">
        <f>SUM(L287:L343)</f>
        <v>1</v>
      </c>
      <c r="M344" s="752"/>
      <c r="N344" s="752"/>
      <c r="O344" s="773"/>
      <c r="P344" s="1631">
        <f>SUM(P287:P343)</f>
        <v>0</v>
      </c>
      <c r="Q344" s="1631">
        <f>SUM(Q287:Q343)</f>
        <v>0</v>
      </c>
      <c r="R344" s="820">
        <v>58</v>
      </c>
    </row>
    <row r="346" spans="1:18">
      <c r="A346" s="16" t="s">
        <v>4750</v>
      </c>
      <c r="B346" s="709"/>
      <c r="C346" s="709"/>
      <c r="D346" s="709"/>
      <c r="E346" s="709"/>
      <c r="F346" s="709"/>
      <c r="G346" s="709"/>
      <c r="H346" s="709"/>
      <c r="J346" s="16" t="s">
        <v>4751</v>
      </c>
      <c r="K346" s="709"/>
      <c r="L346" s="709"/>
      <c r="M346" s="709"/>
      <c r="N346" s="709"/>
      <c r="O346" s="709"/>
      <c r="P346" s="709"/>
      <c r="Q346" s="709"/>
      <c r="R346" s="709"/>
    </row>
    <row r="348" spans="1:18" ht="15.75" thickBot="1">
      <c r="A348" s="13"/>
      <c r="B348" s="752"/>
      <c r="C348" s="752"/>
      <c r="D348" s="752"/>
      <c r="E348" s="752"/>
      <c r="F348" s="1726"/>
      <c r="G348" s="1726"/>
      <c r="H348" s="803"/>
      <c r="J348" s="13"/>
      <c r="K348" s="752"/>
      <c r="L348" s="752"/>
      <c r="M348" s="752"/>
      <c r="N348" s="752"/>
      <c r="O348" s="752"/>
      <c r="P348" s="1726"/>
      <c r="Q348" s="1726"/>
      <c r="R348" s="803"/>
    </row>
    <row r="349" spans="1:18" ht="16.5" thickBot="1">
      <c r="A349" s="946" t="s">
        <v>3325</v>
      </c>
      <c r="B349" s="458"/>
      <c r="C349" s="458"/>
      <c r="D349" s="803"/>
      <c r="E349" s="803"/>
      <c r="F349" s="805"/>
      <c r="G349" s="805"/>
      <c r="H349" s="814"/>
      <c r="J349" s="946" t="s">
        <v>3325</v>
      </c>
      <c r="K349" s="458"/>
      <c r="L349" s="458"/>
      <c r="M349" s="803"/>
      <c r="N349" s="803"/>
      <c r="O349" s="803"/>
      <c r="P349" s="805"/>
      <c r="Q349" s="805"/>
      <c r="R349" s="814"/>
    </row>
    <row r="350" spans="1:18">
      <c r="A350" s="797"/>
      <c r="C350" s="656"/>
      <c r="D350" s="661"/>
      <c r="E350" s="717"/>
      <c r="F350" s="709"/>
      <c r="G350" s="709"/>
      <c r="H350" s="782"/>
      <c r="J350" s="797"/>
      <c r="K350" s="656"/>
      <c r="L350" s="656"/>
      <c r="M350" s="709" t="s">
        <v>3113</v>
      </c>
      <c r="N350" s="709"/>
      <c r="O350" s="709"/>
      <c r="P350" s="709"/>
      <c r="Q350" s="759"/>
      <c r="R350" s="807"/>
    </row>
    <row r="351" spans="1:18" ht="15.75" thickBot="1">
      <c r="A351" s="810"/>
      <c r="B351" s="661"/>
      <c r="C351" s="717"/>
      <c r="D351" s="661"/>
      <c r="E351" s="717"/>
      <c r="F351" s="803" t="s">
        <v>3114</v>
      </c>
      <c r="G351" s="803"/>
      <c r="H351" s="814"/>
      <c r="J351" s="810" t="s">
        <v>3115</v>
      </c>
      <c r="K351" s="717" t="s">
        <v>3116</v>
      </c>
      <c r="L351" s="717" t="s">
        <v>3116</v>
      </c>
      <c r="M351" s="803" t="s">
        <v>3117</v>
      </c>
      <c r="N351" s="803"/>
      <c r="O351" s="803"/>
      <c r="P351" s="803"/>
      <c r="Q351" s="814"/>
      <c r="R351" s="717"/>
    </row>
    <row r="352" spans="1:18">
      <c r="A352" s="810"/>
      <c r="B352" s="661"/>
      <c r="C352" s="717"/>
      <c r="D352" s="661"/>
      <c r="E352" s="717"/>
      <c r="F352" s="717"/>
      <c r="G352" s="759"/>
      <c r="H352" s="717"/>
      <c r="J352" s="810" t="s">
        <v>3118</v>
      </c>
      <c r="K352" s="717" t="s">
        <v>3119</v>
      </c>
      <c r="L352" s="717" t="s">
        <v>3120</v>
      </c>
      <c r="M352" s="661"/>
      <c r="N352" s="661"/>
      <c r="O352" s="717"/>
      <c r="P352" s="717"/>
      <c r="Q352" s="759"/>
      <c r="R352" s="717"/>
    </row>
    <row r="353" spans="1:18">
      <c r="A353" s="810" t="s">
        <v>1686</v>
      </c>
      <c r="B353" s="709" t="s">
        <v>3121</v>
      </c>
      <c r="C353" s="759"/>
      <c r="D353" s="709" t="s">
        <v>3122</v>
      </c>
      <c r="E353" s="759"/>
      <c r="F353" s="717"/>
      <c r="G353" s="759"/>
      <c r="H353" s="717"/>
      <c r="J353" s="810" t="s">
        <v>3123</v>
      </c>
      <c r="K353" s="717" t="s">
        <v>3124</v>
      </c>
      <c r="L353" s="717" t="s">
        <v>3119</v>
      </c>
      <c r="M353" s="709"/>
      <c r="N353" s="709"/>
      <c r="O353" s="759"/>
      <c r="P353" s="717" t="s">
        <v>1744</v>
      </c>
      <c r="Q353" s="759" t="s">
        <v>3125</v>
      </c>
      <c r="R353" s="717" t="s">
        <v>1686</v>
      </c>
    </row>
    <row r="354" spans="1:18">
      <c r="A354" s="810" t="s">
        <v>1689</v>
      </c>
      <c r="C354" s="656"/>
      <c r="D354" s="661"/>
      <c r="E354" s="717"/>
      <c r="F354" s="717" t="s">
        <v>1794</v>
      </c>
      <c r="G354" s="759" t="s">
        <v>3126</v>
      </c>
      <c r="H354" s="717" t="s">
        <v>3127</v>
      </c>
      <c r="J354" s="810" t="s">
        <v>3128</v>
      </c>
      <c r="K354" s="717" t="s">
        <v>4</v>
      </c>
      <c r="L354" s="717" t="s">
        <v>3124</v>
      </c>
      <c r="M354" s="709" t="s">
        <v>3129</v>
      </c>
      <c r="N354" s="709"/>
      <c r="O354" s="759"/>
      <c r="P354" s="717" t="s">
        <v>3130</v>
      </c>
      <c r="Q354" s="759" t="s">
        <v>3131</v>
      </c>
      <c r="R354" s="717" t="s">
        <v>1689</v>
      </c>
    </row>
    <row r="355" spans="1:18">
      <c r="A355" s="801"/>
      <c r="C355" s="717"/>
      <c r="E355" s="717"/>
      <c r="F355" s="717"/>
      <c r="G355" s="759"/>
      <c r="H355" s="656"/>
      <c r="J355" s="801"/>
      <c r="K355" s="656"/>
      <c r="L355" s="717"/>
      <c r="O355" s="717"/>
      <c r="P355" s="717"/>
      <c r="Q355" s="717"/>
      <c r="R355" s="656"/>
    </row>
    <row r="356" spans="1:18" ht="15.75" thickBot="1">
      <c r="A356" s="820"/>
      <c r="B356" s="803" t="s">
        <v>2935</v>
      </c>
      <c r="C356" s="814"/>
      <c r="D356" s="803" t="s">
        <v>2936</v>
      </c>
      <c r="E356" s="814"/>
      <c r="F356" s="813" t="s">
        <v>2937</v>
      </c>
      <c r="G356" s="814" t="s">
        <v>2938</v>
      </c>
      <c r="H356" s="814" t="s">
        <v>2268</v>
      </c>
      <c r="J356" s="812" t="s">
        <v>2269</v>
      </c>
      <c r="K356" s="812" t="s">
        <v>2270</v>
      </c>
      <c r="L356" s="812" t="s">
        <v>2271</v>
      </c>
      <c r="M356" s="803" t="s">
        <v>2272</v>
      </c>
      <c r="N356" s="803"/>
      <c r="O356" s="814"/>
      <c r="P356" s="813" t="s">
        <v>2273</v>
      </c>
      <c r="Q356" s="813" t="s">
        <v>2274</v>
      </c>
      <c r="R356" s="813"/>
    </row>
    <row r="357" spans="1:18">
      <c r="A357" s="801">
        <v>1</v>
      </c>
      <c r="B357" t="s">
        <v>4771</v>
      </c>
      <c r="C357" s="656"/>
      <c r="D357" t="s">
        <v>4643</v>
      </c>
      <c r="E357" s="759"/>
      <c r="F357" s="1646">
        <v>34.5</v>
      </c>
      <c r="G357" s="1647">
        <v>13.2</v>
      </c>
      <c r="H357" s="1642"/>
      <c r="J357" s="1642">
        <v>4.2</v>
      </c>
      <c r="K357" s="818">
        <v>1</v>
      </c>
      <c r="L357" s="818"/>
      <c r="O357" s="759"/>
      <c r="P357" s="819"/>
      <c r="Q357" s="767"/>
      <c r="R357" s="801">
        <v>1</v>
      </c>
    </row>
    <row r="358" spans="1:18">
      <c r="A358" s="801">
        <v>2</v>
      </c>
      <c r="B358" t="s">
        <v>4772</v>
      </c>
      <c r="C358" s="656"/>
      <c r="D358" t="s">
        <v>4643</v>
      </c>
      <c r="E358" s="717"/>
      <c r="F358" s="1646">
        <v>115</v>
      </c>
      <c r="G358" s="1647">
        <v>13.8</v>
      </c>
      <c r="H358" s="1642"/>
      <c r="J358" s="1642">
        <v>10</v>
      </c>
      <c r="K358" s="818">
        <v>1</v>
      </c>
      <c r="L358" s="818"/>
      <c r="O358" s="717"/>
      <c r="P358" s="819"/>
      <c r="Q358" s="767"/>
      <c r="R358" s="801">
        <v>2</v>
      </c>
    </row>
    <row r="359" spans="1:18">
      <c r="A359" s="801">
        <v>3</v>
      </c>
      <c r="B359" t="s">
        <v>6428</v>
      </c>
      <c r="C359" s="656"/>
      <c r="D359" t="s">
        <v>4643</v>
      </c>
      <c r="E359" s="717"/>
      <c r="F359" s="1646">
        <v>34.4</v>
      </c>
      <c r="G359" s="1647">
        <v>4.2</v>
      </c>
      <c r="H359" s="1642"/>
      <c r="J359" s="1642">
        <v>5</v>
      </c>
      <c r="K359" s="818">
        <v>1</v>
      </c>
      <c r="L359" s="818"/>
      <c r="O359" s="717"/>
      <c r="P359" s="819"/>
      <c r="Q359" s="767"/>
      <c r="R359" s="801">
        <v>3</v>
      </c>
    </row>
    <row r="360" spans="1:18">
      <c r="A360" s="801">
        <v>4</v>
      </c>
      <c r="B360" t="s">
        <v>6428</v>
      </c>
      <c r="C360" s="656"/>
      <c r="D360" t="s">
        <v>4643</v>
      </c>
      <c r="E360" s="717"/>
      <c r="F360" s="1646">
        <v>34.4</v>
      </c>
      <c r="G360" s="1647">
        <v>4.4000000000000004</v>
      </c>
      <c r="H360" s="1642"/>
      <c r="J360" s="1642">
        <v>5</v>
      </c>
      <c r="K360" s="818">
        <v>1</v>
      </c>
      <c r="L360" s="818"/>
      <c r="O360" s="717"/>
      <c r="P360" s="819"/>
      <c r="Q360" s="767"/>
      <c r="R360" s="801">
        <v>4</v>
      </c>
    </row>
    <row r="361" spans="1:18">
      <c r="A361" s="801">
        <v>5</v>
      </c>
      <c r="B361" t="s">
        <v>4773</v>
      </c>
      <c r="C361" s="656"/>
      <c r="D361" t="s">
        <v>4641</v>
      </c>
      <c r="E361" s="717"/>
      <c r="F361" s="1646">
        <v>110</v>
      </c>
      <c r="G361" s="1647">
        <v>13.8</v>
      </c>
      <c r="H361" s="1642"/>
      <c r="J361" s="1642">
        <v>5</v>
      </c>
      <c r="K361" s="818">
        <v>1</v>
      </c>
      <c r="L361" s="818"/>
      <c r="O361" s="717"/>
      <c r="P361" s="819"/>
      <c r="Q361" s="767"/>
      <c r="R361" s="801">
        <v>5</v>
      </c>
    </row>
    <row r="362" spans="1:18">
      <c r="A362" s="816">
        <v>6</v>
      </c>
      <c r="B362" t="s">
        <v>4774</v>
      </c>
      <c r="C362" s="656"/>
      <c r="D362" t="s">
        <v>4643</v>
      </c>
      <c r="E362" s="656"/>
      <c r="F362" s="1640">
        <v>69</v>
      </c>
      <c r="G362" s="1648">
        <v>4.2</v>
      </c>
      <c r="H362" s="1642"/>
      <c r="J362" s="1649">
        <v>10</v>
      </c>
      <c r="K362" s="818">
        <v>1</v>
      </c>
      <c r="L362" s="818"/>
      <c r="O362" s="656"/>
      <c r="P362" s="819"/>
      <c r="Q362" s="767"/>
      <c r="R362" s="816">
        <v>6</v>
      </c>
    </row>
    <row r="363" spans="1:18">
      <c r="A363" s="816">
        <v>7</v>
      </c>
      <c r="B363" t="s">
        <v>4775</v>
      </c>
      <c r="C363" s="656"/>
      <c r="D363" t="s">
        <v>4643</v>
      </c>
      <c r="E363" s="656"/>
      <c r="F363" s="1640">
        <v>34.5</v>
      </c>
      <c r="G363" s="1648">
        <v>4.4000000000000004</v>
      </c>
      <c r="H363" s="1642"/>
      <c r="J363" s="1649">
        <v>5</v>
      </c>
      <c r="K363" s="818">
        <v>1</v>
      </c>
      <c r="L363" s="818"/>
      <c r="O363" s="656"/>
      <c r="P363" s="819"/>
      <c r="Q363" s="767"/>
      <c r="R363" s="816">
        <v>7</v>
      </c>
    </row>
    <row r="364" spans="1:18">
      <c r="A364" s="816">
        <v>8</v>
      </c>
      <c r="B364" t="s">
        <v>4776</v>
      </c>
      <c r="C364" s="656"/>
      <c r="D364" t="s">
        <v>4643</v>
      </c>
      <c r="E364" s="656"/>
      <c r="F364" s="1640">
        <v>34.5</v>
      </c>
      <c r="G364" s="1648">
        <v>7.62</v>
      </c>
      <c r="H364" s="1642"/>
      <c r="J364" s="1649">
        <v>5</v>
      </c>
      <c r="K364" s="818">
        <v>1</v>
      </c>
      <c r="L364" s="818"/>
      <c r="O364" s="656"/>
      <c r="P364" s="819"/>
      <c r="Q364" s="767"/>
      <c r="R364" s="816">
        <v>8</v>
      </c>
    </row>
    <row r="365" spans="1:18">
      <c r="A365" s="816">
        <v>9</v>
      </c>
      <c r="B365" t="s">
        <v>6429</v>
      </c>
      <c r="C365" s="656"/>
      <c r="D365" t="s">
        <v>4641</v>
      </c>
      <c r="E365" s="656"/>
      <c r="F365" s="1640">
        <v>115</v>
      </c>
      <c r="G365" s="1648">
        <v>34.5</v>
      </c>
      <c r="H365" s="1642"/>
      <c r="J365" s="1649">
        <v>22.5</v>
      </c>
      <c r="K365" s="818">
        <v>2</v>
      </c>
      <c r="L365" s="818"/>
      <c r="O365" s="656"/>
      <c r="P365" s="819"/>
      <c r="Q365" s="767"/>
      <c r="R365" s="816">
        <v>9</v>
      </c>
    </row>
    <row r="366" spans="1:18">
      <c r="A366" s="816">
        <v>10</v>
      </c>
      <c r="B366" t="s">
        <v>6430</v>
      </c>
      <c r="C366" s="656"/>
      <c r="D366" t="s">
        <v>4641</v>
      </c>
      <c r="E366" s="656"/>
      <c r="F366" s="1640">
        <v>113</v>
      </c>
      <c r="G366" s="1648">
        <v>13.8</v>
      </c>
      <c r="H366" s="1642"/>
      <c r="J366" s="1649">
        <v>10</v>
      </c>
      <c r="K366" s="818">
        <v>1</v>
      </c>
      <c r="L366" s="818"/>
      <c r="O366" s="656"/>
      <c r="P366" s="819"/>
      <c r="Q366" s="767"/>
      <c r="R366" s="816">
        <v>10</v>
      </c>
    </row>
    <row r="367" spans="1:18">
      <c r="A367" s="816">
        <v>11</v>
      </c>
      <c r="B367" t="s">
        <v>6430</v>
      </c>
      <c r="C367" s="656"/>
      <c r="D367" t="s">
        <v>4641</v>
      </c>
      <c r="E367" s="656"/>
      <c r="F367" s="1640">
        <v>115</v>
      </c>
      <c r="G367" s="1648">
        <v>34.5</v>
      </c>
      <c r="H367" s="1642">
        <v>13.8</v>
      </c>
      <c r="J367" s="1649">
        <v>20.100000000000001</v>
      </c>
      <c r="K367" s="818">
        <v>3</v>
      </c>
      <c r="L367" s="818"/>
      <c r="O367" s="656"/>
      <c r="P367" s="819"/>
      <c r="Q367" s="767"/>
      <c r="R367" s="816">
        <v>11</v>
      </c>
    </row>
    <row r="368" spans="1:18">
      <c r="A368" s="816">
        <v>12</v>
      </c>
      <c r="B368" t="s">
        <v>6431</v>
      </c>
      <c r="C368" s="656"/>
      <c r="D368" t="s">
        <v>4643</v>
      </c>
      <c r="E368" s="656"/>
      <c r="F368" s="1640">
        <v>115</v>
      </c>
      <c r="G368" s="1648">
        <v>13.8</v>
      </c>
      <c r="H368" s="1642"/>
      <c r="J368" s="1649">
        <v>38</v>
      </c>
      <c r="K368" s="818">
        <v>2</v>
      </c>
      <c r="L368" s="818"/>
      <c r="O368" s="656"/>
      <c r="P368" s="819"/>
      <c r="Q368" s="767"/>
      <c r="R368" s="816">
        <v>12</v>
      </c>
    </row>
    <row r="369" spans="1:18">
      <c r="A369" s="816">
        <v>13</v>
      </c>
      <c r="B369" t="s">
        <v>4777</v>
      </c>
      <c r="C369" s="656"/>
      <c r="D369" t="s">
        <v>4643</v>
      </c>
      <c r="E369" s="656"/>
      <c r="F369" s="1640">
        <v>34.5</v>
      </c>
      <c r="G369" s="1648">
        <v>13.2</v>
      </c>
      <c r="H369" s="1642"/>
      <c r="J369" s="1649">
        <v>5</v>
      </c>
      <c r="K369" s="818">
        <v>1</v>
      </c>
      <c r="L369" s="818"/>
      <c r="O369" s="656"/>
      <c r="P369" s="819"/>
      <c r="Q369" s="767"/>
      <c r="R369" s="816">
        <v>13</v>
      </c>
    </row>
    <row r="370" spans="1:18">
      <c r="A370" s="816">
        <v>14</v>
      </c>
      <c r="B370" t="s">
        <v>6432</v>
      </c>
      <c r="C370" s="656"/>
      <c r="D370" t="s">
        <v>4641</v>
      </c>
      <c r="E370" s="656"/>
      <c r="F370" s="1640">
        <v>115</v>
      </c>
      <c r="G370" s="1648">
        <v>13.8</v>
      </c>
      <c r="H370" s="1642">
        <v>7.97</v>
      </c>
      <c r="J370" s="1649">
        <v>40</v>
      </c>
      <c r="K370" s="818">
        <v>2</v>
      </c>
      <c r="L370" s="818"/>
      <c r="O370" s="656"/>
      <c r="P370" s="819"/>
      <c r="Q370" s="767"/>
      <c r="R370" s="816">
        <v>14</v>
      </c>
    </row>
    <row r="371" spans="1:18">
      <c r="A371" s="816">
        <v>15</v>
      </c>
      <c r="B371" t="s">
        <v>6432</v>
      </c>
      <c r="C371" s="656"/>
      <c r="D371" t="s">
        <v>4641</v>
      </c>
      <c r="E371" s="656"/>
      <c r="F371" s="1640">
        <v>115</v>
      </c>
      <c r="G371" s="1648">
        <v>34.5</v>
      </c>
      <c r="H371" s="1642">
        <v>5</v>
      </c>
      <c r="J371" s="1649">
        <v>30</v>
      </c>
      <c r="K371" s="818">
        <v>1</v>
      </c>
      <c r="L371" s="818"/>
      <c r="O371" s="656"/>
      <c r="P371" s="819"/>
      <c r="Q371" s="767"/>
      <c r="R371" s="816">
        <v>15</v>
      </c>
    </row>
    <row r="372" spans="1:18">
      <c r="A372" s="816">
        <v>16</v>
      </c>
      <c r="B372" t="s">
        <v>6433</v>
      </c>
      <c r="C372" s="656"/>
      <c r="D372" t="s">
        <v>4643</v>
      </c>
      <c r="E372" s="656"/>
      <c r="F372" s="1640">
        <v>19.920000000000002</v>
      </c>
      <c r="G372" s="1648">
        <v>4.8</v>
      </c>
      <c r="H372" s="1642"/>
      <c r="J372" s="1649">
        <v>3</v>
      </c>
      <c r="K372" s="818">
        <v>3</v>
      </c>
      <c r="L372" s="818">
        <v>1</v>
      </c>
      <c r="O372" s="656"/>
      <c r="P372" s="819"/>
      <c r="Q372" s="767"/>
      <c r="R372" s="816">
        <v>16</v>
      </c>
    </row>
    <row r="373" spans="1:18">
      <c r="A373" s="801">
        <v>17</v>
      </c>
      <c r="B373" t="s">
        <v>6434</v>
      </c>
      <c r="C373" s="656"/>
      <c r="D373" t="s">
        <v>4643</v>
      </c>
      <c r="E373" s="656"/>
      <c r="F373" s="1640">
        <v>115</v>
      </c>
      <c r="G373" s="1648">
        <v>13.2</v>
      </c>
      <c r="H373" s="1642"/>
      <c r="J373" s="1642">
        <v>15</v>
      </c>
      <c r="K373" s="818">
        <v>1</v>
      </c>
      <c r="L373" s="818"/>
      <c r="O373" s="656"/>
      <c r="P373" s="819"/>
      <c r="Q373" s="767"/>
      <c r="R373" s="801">
        <v>17</v>
      </c>
    </row>
    <row r="374" spans="1:18">
      <c r="A374" s="801">
        <v>18</v>
      </c>
      <c r="B374" t="s">
        <v>6434</v>
      </c>
      <c r="C374" s="656"/>
      <c r="D374" t="s">
        <v>4643</v>
      </c>
      <c r="E374" s="656"/>
      <c r="F374" s="1640">
        <v>115</v>
      </c>
      <c r="G374" s="1648">
        <v>23</v>
      </c>
      <c r="H374" s="1642"/>
      <c r="J374" s="1642">
        <v>15</v>
      </c>
      <c r="K374" s="818">
        <v>1</v>
      </c>
      <c r="L374" s="818"/>
      <c r="O374" s="656"/>
      <c r="P374" s="819"/>
      <c r="Q374" s="767"/>
      <c r="R374" s="801">
        <v>18</v>
      </c>
    </row>
    <row r="375" spans="1:18">
      <c r="A375" s="801">
        <v>19</v>
      </c>
      <c r="B375" t="s">
        <v>4778</v>
      </c>
      <c r="C375" s="656"/>
      <c r="D375" t="s">
        <v>4643</v>
      </c>
      <c r="E375" s="656"/>
      <c r="F375" s="1640">
        <v>34.5</v>
      </c>
      <c r="G375" s="1648">
        <v>4.8</v>
      </c>
      <c r="H375" s="1642"/>
      <c r="J375" s="1642">
        <v>1</v>
      </c>
      <c r="K375" s="818">
        <v>1</v>
      </c>
      <c r="L375" s="818"/>
      <c r="O375" s="656"/>
      <c r="P375" s="819"/>
      <c r="Q375" s="767"/>
      <c r="R375" s="801">
        <v>19</v>
      </c>
    </row>
    <row r="376" spans="1:18">
      <c r="A376" s="801">
        <v>20</v>
      </c>
      <c r="B376" t="s">
        <v>6435</v>
      </c>
      <c r="C376" s="656"/>
      <c r="D376" t="s">
        <v>4641</v>
      </c>
      <c r="E376" s="656"/>
      <c r="F376" s="1640">
        <v>113</v>
      </c>
      <c r="G376" s="1648">
        <v>13.8</v>
      </c>
      <c r="H376" s="1642"/>
      <c r="J376" s="1642">
        <v>8.4</v>
      </c>
      <c r="K376" s="818">
        <v>1</v>
      </c>
      <c r="L376" s="818"/>
      <c r="O376" s="656"/>
      <c r="P376" s="819"/>
      <c r="Q376" s="767"/>
      <c r="R376" s="801">
        <v>20</v>
      </c>
    </row>
    <row r="377" spans="1:18">
      <c r="A377" s="801">
        <v>21</v>
      </c>
      <c r="B377" t="s">
        <v>6435</v>
      </c>
      <c r="C377" s="656"/>
      <c r="D377" t="s">
        <v>4641</v>
      </c>
      <c r="E377" s="656"/>
      <c r="F377" s="1640">
        <v>115</v>
      </c>
      <c r="G377" s="1648">
        <v>46</v>
      </c>
      <c r="H377" s="1642"/>
      <c r="J377" s="1642">
        <v>20</v>
      </c>
      <c r="K377" s="818">
        <v>1</v>
      </c>
      <c r="L377" s="818"/>
      <c r="O377" s="656"/>
      <c r="P377" s="819"/>
      <c r="Q377" s="767"/>
      <c r="R377" s="801">
        <v>21</v>
      </c>
    </row>
    <row r="378" spans="1:18">
      <c r="A378" s="801">
        <v>22</v>
      </c>
      <c r="B378" t="s">
        <v>6435</v>
      </c>
      <c r="C378" s="656"/>
      <c r="D378" t="s">
        <v>4641</v>
      </c>
      <c r="E378" s="656"/>
      <c r="F378" s="1640">
        <v>115</v>
      </c>
      <c r="G378" s="1648">
        <v>115</v>
      </c>
      <c r="H378" s="1642"/>
      <c r="J378" s="1642">
        <v>155.9</v>
      </c>
      <c r="K378" s="818">
        <v>1</v>
      </c>
      <c r="L378" s="818"/>
      <c r="O378" s="656"/>
      <c r="P378" s="819"/>
      <c r="Q378" s="767"/>
      <c r="R378" s="801">
        <v>22</v>
      </c>
    </row>
    <row r="379" spans="1:18">
      <c r="A379" s="801">
        <v>23</v>
      </c>
      <c r="B379" t="s">
        <v>6436</v>
      </c>
      <c r="C379" s="656"/>
      <c r="D379" t="s">
        <v>4643</v>
      </c>
      <c r="E379" s="656"/>
      <c r="F379" s="1640">
        <v>113</v>
      </c>
      <c r="G379" s="1648">
        <v>13.8</v>
      </c>
      <c r="H379" s="1642"/>
      <c r="J379" s="1642">
        <v>20.2</v>
      </c>
      <c r="K379" s="818">
        <v>1</v>
      </c>
      <c r="L379" s="818"/>
      <c r="O379" s="656"/>
      <c r="P379" s="819"/>
      <c r="Q379" s="767"/>
      <c r="R379" s="801">
        <v>23</v>
      </c>
    </row>
    <row r="380" spans="1:18">
      <c r="A380" s="801">
        <v>24</v>
      </c>
      <c r="B380" t="s">
        <v>6436</v>
      </c>
      <c r="C380" s="656"/>
      <c r="D380" t="s">
        <v>4643</v>
      </c>
      <c r="E380" s="656"/>
      <c r="F380" s="1640">
        <v>115</v>
      </c>
      <c r="G380" s="1648">
        <v>13.8</v>
      </c>
      <c r="H380" s="1642"/>
      <c r="J380" s="1642">
        <v>20</v>
      </c>
      <c r="K380" s="818">
        <v>1</v>
      </c>
      <c r="L380" s="818"/>
      <c r="O380" s="656"/>
      <c r="P380" s="819"/>
      <c r="Q380" s="767"/>
      <c r="R380" s="801">
        <v>24</v>
      </c>
    </row>
    <row r="381" spans="1:18">
      <c r="A381" s="801">
        <v>25</v>
      </c>
      <c r="B381" t="s">
        <v>6437</v>
      </c>
      <c r="C381" s="656"/>
      <c r="D381" t="s">
        <v>4643</v>
      </c>
      <c r="E381" s="656"/>
      <c r="F381" s="1640">
        <v>34.5</v>
      </c>
      <c r="G381" s="1648">
        <v>0.48</v>
      </c>
      <c r="H381" s="1642"/>
      <c r="J381" s="1642">
        <v>0.999</v>
      </c>
      <c r="K381" s="818">
        <v>3</v>
      </c>
      <c r="L381" s="818"/>
      <c r="O381" s="656"/>
      <c r="P381" s="819"/>
      <c r="Q381" s="767"/>
      <c r="R381" s="801">
        <v>25</v>
      </c>
    </row>
    <row r="382" spans="1:18">
      <c r="A382" s="801">
        <v>26</v>
      </c>
      <c r="B382" t="s">
        <v>4779</v>
      </c>
      <c r="C382" s="656"/>
      <c r="D382" t="s">
        <v>4643</v>
      </c>
      <c r="E382" s="656"/>
      <c r="F382" s="1640">
        <v>34.4</v>
      </c>
      <c r="G382" s="1648">
        <v>13.8</v>
      </c>
      <c r="H382" s="1642">
        <v>2.4</v>
      </c>
      <c r="J382" s="1642">
        <v>10</v>
      </c>
      <c r="K382" s="818">
        <v>1</v>
      </c>
      <c r="L382" s="818"/>
      <c r="O382" s="656"/>
      <c r="P382" s="819"/>
      <c r="Q382" s="767"/>
      <c r="R382" s="801">
        <v>26</v>
      </c>
    </row>
    <row r="383" spans="1:18">
      <c r="A383" s="801">
        <v>27</v>
      </c>
      <c r="B383" t="s">
        <v>6438</v>
      </c>
      <c r="C383" s="656"/>
      <c r="D383" t="s">
        <v>4643</v>
      </c>
      <c r="E383" s="656"/>
      <c r="F383" s="1640">
        <v>115</v>
      </c>
      <c r="G383" s="1648">
        <v>13.8</v>
      </c>
      <c r="H383" s="1642"/>
      <c r="J383" s="1642">
        <v>26.8</v>
      </c>
      <c r="K383" s="818">
        <v>2</v>
      </c>
      <c r="L383" s="818"/>
      <c r="O383" s="656"/>
      <c r="P383" s="819"/>
      <c r="Q383" s="767"/>
      <c r="R383" s="801">
        <v>27</v>
      </c>
    </row>
    <row r="384" spans="1:18">
      <c r="A384" s="801">
        <v>28</v>
      </c>
      <c r="B384" t="s">
        <v>6439</v>
      </c>
      <c r="C384" s="656"/>
      <c r="D384" t="s">
        <v>4643</v>
      </c>
      <c r="E384" s="656"/>
      <c r="F384" s="1640">
        <v>67</v>
      </c>
      <c r="G384" s="1648">
        <v>4.4000000000000004</v>
      </c>
      <c r="H384" s="1642"/>
      <c r="J384" s="1642">
        <v>5</v>
      </c>
      <c r="K384" s="818">
        <v>1</v>
      </c>
      <c r="L384" s="818"/>
      <c r="O384" s="656"/>
      <c r="P384" s="819"/>
      <c r="Q384" s="767"/>
      <c r="R384" s="801">
        <v>28</v>
      </c>
    </row>
    <row r="385" spans="1:18">
      <c r="A385" s="801">
        <v>29</v>
      </c>
      <c r="B385" t="s">
        <v>6439</v>
      </c>
      <c r="C385" s="656"/>
      <c r="D385" t="s">
        <v>4643</v>
      </c>
      <c r="E385" s="656"/>
      <c r="F385" s="1640">
        <v>69</v>
      </c>
      <c r="G385" s="1648">
        <v>4.2</v>
      </c>
      <c r="H385" s="1642">
        <v>4.8</v>
      </c>
      <c r="J385" s="1642">
        <v>10</v>
      </c>
      <c r="K385" s="818">
        <v>1</v>
      </c>
      <c r="L385" s="818"/>
      <c r="O385" s="656"/>
      <c r="P385" s="819"/>
      <c r="Q385" s="767"/>
      <c r="R385" s="801">
        <v>29</v>
      </c>
    </row>
    <row r="386" spans="1:18">
      <c r="A386" s="801">
        <v>30</v>
      </c>
      <c r="B386" t="s">
        <v>4782</v>
      </c>
      <c r="C386" s="656"/>
      <c r="D386" t="s">
        <v>4643</v>
      </c>
      <c r="E386" s="656"/>
      <c r="F386" s="1640">
        <v>34.5</v>
      </c>
      <c r="G386" s="1648">
        <v>13.2</v>
      </c>
      <c r="H386" s="1642"/>
      <c r="J386" s="1642">
        <v>3.75</v>
      </c>
      <c r="K386" s="818">
        <v>1</v>
      </c>
      <c r="L386" s="818"/>
      <c r="O386" s="656"/>
      <c r="P386" s="819"/>
      <c r="Q386" s="767"/>
      <c r="R386" s="801">
        <v>30</v>
      </c>
    </row>
    <row r="387" spans="1:18">
      <c r="A387" s="801">
        <v>31</v>
      </c>
      <c r="B387" t="s">
        <v>6440</v>
      </c>
      <c r="C387" s="656"/>
      <c r="D387" t="s">
        <v>4643</v>
      </c>
      <c r="E387" s="656"/>
      <c r="F387" s="1640">
        <v>34.4</v>
      </c>
      <c r="G387" s="1648">
        <v>4.4000000000000004</v>
      </c>
      <c r="H387" s="1642"/>
      <c r="J387" s="1642">
        <v>10</v>
      </c>
      <c r="K387" s="818">
        <v>2</v>
      </c>
      <c r="L387" s="818"/>
      <c r="O387" s="656"/>
      <c r="P387" s="819"/>
      <c r="Q387" s="767"/>
      <c r="R387" s="801">
        <v>31</v>
      </c>
    </row>
    <row r="388" spans="1:18">
      <c r="A388" s="801">
        <v>32</v>
      </c>
      <c r="B388" t="s">
        <v>6441</v>
      </c>
      <c r="C388" s="656"/>
      <c r="D388" t="s">
        <v>4643</v>
      </c>
      <c r="E388" s="656"/>
      <c r="F388" s="1640">
        <v>115</v>
      </c>
      <c r="G388" s="1648">
        <v>23</v>
      </c>
      <c r="H388" s="1642"/>
      <c r="J388" s="1642">
        <v>28.44</v>
      </c>
      <c r="K388" s="818">
        <v>2</v>
      </c>
      <c r="L388" s="818"/>
      <c r="O388" s="656"/>
      <c r="P388" s="819"/>
      <c r="Q388" s="767"/>
      <c r="R388" s="801">
        <v>32</v>
      </c>
    </row>
    <row r="389" spans="1:18">
      <c r="A389" s="801">
        <v>33</v>
      </c>
      <c r="B389" t="s">
        <v>6442</v>
      </c>
      <c r="C389" s="656"/>
      <c r="D389" t="s">
        <v>4641</v>
      </c>
      <c r="E389" s="656"/>
      <c r="F389" s="1640">
        <v>115</v>
      </c>
      <c r="G389" s="1648">
        <v>23</v>
      </c>
      <c r="H389" s="1642"/>
      <c r="J389" s="1642">
        <v>90</v>
      </c>
      <c r="K389" s="818">
        <v>3</v>
      </c>
      <c r="L389" s="818"/>
      <c r="O389" s="656"/>
      <c r="P389" s="819"/>
      <c r="Q389" s="767"/>
      <c r="R389" s="801">
        <v>33</v>
      </c>
    </row>
    <row r="390" spans="1:18">
      <c r="A390" s="801">
        <v>34</v>
      </c>
      <c r="B390" t="s">
        <v>6442</v>
      </c>
      <c r="C390" s="656"/>
      <c r="D390" t="s">
        <v>4641</v>
      </c>
      <c r="E390" s="656"/>
      <c r="F390" s="1640"/>
      <c r="G390" s="1648">
        <v>23</v>
      </c>
      <c r="H390" s="1642"/>
      <c r="J390" s="1642">
        <v>30</v>
      </c>
      <c r="K390" s="818">
        <v>1</v>
      </c>
      <c r="L390" s="818"/>
      <c r="O390" s="656"/>
      <c r="P390" s="819"/>
      <c r="Q390" s="767"/>
      <c r="R390" s="801">
        <v>34</v>
      </c>
    </row>
    <row r="391" spans="1:18">
      <c r="A391" s="801">
        <v>35</v>
      </c>
      <c r="B391" t="s">
        <v>6443</v>
      </c>
      <c r="C391" s="656"/>
      <c r="D391" t="s">
        <v>4643</v>
      </c>
      <c r="E391" s="656"/>
      <c r="F391" s="1640">
        <v>34.4</v>
      </c>
      <c r="G391" s="1648">
        <v>0.24</v>
      </c>
      <c r="H391" s="1642"/>
      <c r="J391" s="1642">
        <v>0.66600000000000004</v>
      </c>
      <c r="K391" s="818">
        <v>2</v>
      </c>
      <c r="L391" s="818"/>
      <c r="O391" s="656"/>
      <c r="P391" s="819"/>
      <c r="Q391" s="767"/>
      <c r="R391" s="801">
        <v>35</v>
      </c>
    </row>
    <row r="392" spans="1:18">
      <c r="A392" s="801">
        <v>36</v>
      </c>
      <c r="B392" t="s">
        <v>6443</v>
      </c>
      <c r="C392" s="656"/>
      <c r="D392" t="s">
        <v>4643</v>
      </c>
      <c r="E392" s="656"/>
      <c r="F392" s="1640">
        <v>34.5</v>
      </c>
      <c r="G392" s="1648">
        <v>0.24</v>
      </c>
      <c r="H392" s="1642"/>
      <c r="J392" s="1642">
        <v>0.33300000000000002</v>
      </c>
      <c r="K392" s="818">
        <v>1</v>
      </c>
      <c r="L392" s="818"/>
      <c r="O392" s="656"/>
      <c r="P392" s="819"/>
      <c r="Q392" s="767"/>
      <c r="R392" s="801">
        <v>36</v>
      </c>
    </row>
    <row r="393" spans="1:18">
      <c r="A393" s="801">
        <v>37</v>
      </c>
      <c r="B393" t="s">
        <v>4783</v>
      </c>
      <c r="C393" s="656"/>
      <c r="D393" t="s">
        <v>4643</v>
      </c>
      <c r="E393" s="656"/>
      <c r="F393" s="1640">
        <v>115</v>
      </c>
      <c r="G393" s="1648">
        <v>13.8</v>
      </c>
      <c r="H393" s="1642"/>
      <c r="J393" s="1642">
        <v>15</v>
      </c>
      <c r="K393" s="818">
        <v>1</v>
      </c>
      <c r="L393" s="818"/>
      <c r="O393" s="656"/>
      <c r="P393" s="819"/>
      <c r="Q393" s="767"/>
      <c r="R393" s="801">
        <v>37</v>
      </c>
    </row>
    <row r="394" spans="1:18">
      <c r="A394" s="801">
        <v>38</v>
      </c>
      <c r="B394" t="s">
        <v>4784</v>
      </c>
      <c r="C394" s="656"/>
      <c r="D394" t="s">
        <v>4643</v>
      </c>
      <c r="E394" s="656"/>
      <c r="F394" s="1640">
        <v>34.5</v>
      </c>
      <c r="G394" s="1648">
        <v>4.8</v>
      </c>
      <c r="H394" s="1642"/>
      <c r="J394" s="1642">
        <v>1.5</v>
      </c>
      <c r="K394" s="818">
        <v>1</v>
      </c>
      <c r="L394" s="818"/>
      <c r="O394" s="656"/>
      <c r="P394" s="819"/>
      <c r="Q394" s="767"/>
      <c r="R394" s="801">
        <v>38</v>
      </c>
    </row>
    <row r="395" spans="1:18">
      <c r="A395" s="801">
        <v>39</v>
      </c>
      <c r="B395" t="s">
        <v>6444</v>
      </c>
      <c r="C395" s="656"/>
      <c r="D395" t="s">
        <v>4641</v>
      </c>
      <c r="E395" s="656"/>
      <c r="F395" s="1640">
        <v>34.5</v>
      </c>
      <c r="G395" s="1648">
        <v>13.8</v>
      </c>
      <c r="H395" s="1642"/>
      <c r="J395" s="1642">
        <v>1.5</v>
      </c>
      <c r="K395" s="818">
        <v>1</v>
      </c>
      <c r="L395" s="818"/>
      <c r="O395" s="656"/>
      <c r="P395" s="819"/>
      <c r="Q395" s="767"/>
      <c r="R395" s="801">
        <v>39</v>
      </c>
    </row>
    <row r="396" spans="1:18">
      <c r="A396" s="801">
        <v>40</v>
      </c>
      <c r="B396" t="s">
        <v>6444</v>
      </c>
      <c r="C396" s="656"/>
      <c r="D396" t="s">
        <v>4641</v>
      </c>
      <c r="E396" s="656"/>
      <c r="F396" s="1640">
        <v>115</v>
      </c>
      <c r="G396" s="1648">
        <v>34.5</v>
      </c>
      <c r="H396" s="1642"/>
      <c r="J396" s="1642">
        <v>7.5</v>
      </c>
      <c r="K396" s="818">
        <v>1</v>
      </c>
      <c r="L396" s="818"/>
      <c r="O396" s="656"/>
      <c r="P396" s="819"/>
      <c r="Q396" s="767"/>
      <c r="R396" s="801">
        <v>40</v>
      </c>
    </row>
    <row r="397" spans="1:18">
      <c r="A397" s="801">
        <v>41</v>
      </c>
      <c r="B397" t="s">
        <v>6445</v>
      </c>
      <c r="C397" s="656"/>
      <c r="D397" t="s">
        <v>4641</v>
      </c>
      <c r="E397" s="656"/>
      <c r="F397" s="1640">
        <v>110</v>
      </c>
      <c r="G397" s="1648">
        <v>46</v>
      </c>
      <c r="H397" s="1642"/>
      <c r="J397" s="1642">
        <v>18</v>
      </c>
      <c r="K397" s="818">
        <v>1</v>
      </c>
      <c r="L397" s="818"/>
      <c r="O397" s="656"/>
      <c r="P397" s="819"/>
      <c r="Q397" s="767"/>
      <c r="R397" s="801">
        <v>41</v>
      </c>
    </row>
    <row r="398" spans="1:18">
      <c r="A398" s="801">
        <v>42</v>
      </c>
      <c r="B398" t="s">
        <v>6445</v>
      </c>
      <c r="C398" s="656"/>
      <c r="D398" t="s">
        <v>4641</v>
      </c>
      <c r="E398" s="656"/>
      <c r="F398" s="1640">
        <v>115</v>
      </c>
      <c r="G398" s="1648">
        <v>13.8</v>
      </c>
      <c r="H398" s="1642"/>
      <c r="J398" s="1642">
        <v>13.4</v>
      </c>
      <c r="K398" s="818">
        <v>1</v>
      </c>
      <c r="L398" s="818"/>
      <c r="O398" s="656"/>
      <c r="P398" s="819"/>
      <c r="Q398" s="767"/>
      <c r="R398" s="801">
        <v>42</v>
      </c>
    </row>
    <row r="399" spans="1:18">
      <c r="A399" s="801">
        <v>43</v>
      </c>
      <c r="B399" t="s">
        <v>6445</v>
      </c>
      <c r="C399" s="656"/>
      <c r="D399" t="s">
        <v>4641</v>
      </c>
      <c r="E399" s="656"/>
      <c r="F399" s="1640">
        <v>115</v>
      </c>
      <c r="G399" s="1648">
        <v>15</v>
      </c>
      <c r="H399" s="1642"/>
      <c r="J399" s="1642">
        <v>49.6</v>
      </c>
      <c r="K399" s="818">
        <v>1</v>
      </c>
      <c r="L399" s="818"/>
      <c r="O399" s="656"/>
      <c r="P399" s="819"/>
      <c r="Q399" s="767"/>
      <c r="R399" s="801">
        <v>43</v>
      </c>
    </row>
    <row r="400" spans="1:18">
      <c r="A400" s="801">
        <v>44</v>
      </c>
      <c r="B400" t="s">
        <v>6445</v>
      </c>
      <c r="C400" s="656"/>
      <c r="D400" t="s">
        <v>4641</v>
      </c>
      <c r="E400" s="656"/>
      <c r="F400" s="1640">
        <v>115</v>
      </c>
      <c r="G400" s="1648">
        <v>46</v>
      </c>
      <c r="H400" s="1642"/>
      <c r="J400" s="1642">
        <v>20.100000000000001</v>
      </c>
      <c r="K400" s="818">
        <v>1</v>
      </c>
      <c r="L400" s="818"/>
      <c r="O400" s="656"/>
      <c r="P400" s="819"/>
      <c r="Q400" s="767"/>
      <c r="R400" s="801">
        <v>44</v>
      </c>
    </row>
    <row r="401" spans="1:18">
      <c r="A401" s="801">
        <v>45</v>
      </c>
      <c r="B401" t="s">
        <v>4785</v>
      </c>
      <c r="C401" s="656"/>
      <c r="D401" t="s">
        <v>4643</v>
      </c>
      <c r="E401" s="656"/>
      <c r="F401" s="1640">
        <v>115</v>
      </c>
      <c r="G401" s="1648">
        <v>13.8</v>
      </c>
      <c r="H401" s="1642"/>
      <c r="J401" s="1642">
        <v>12</v>
      </c>
      <c r="K401" s="818">
        <v>1</v>
      </c>
      <c r="L401" s="818"/>
      <c r="O401" s="656"/>
      <c r="P401" s="819"/>
      <c r="Q401" s="767"/>
      <c r="R401" s="801">
        <v>45</v>
      </c>
    </row>
    <row r="402" spans="1:18">
      <c r="A402" s="801">
        <v>46</v>
      </c>
      <c r="B402" t="s">
        <v>4786</v>
      </c>
      <c r="C402" s="656"/>
      <c r="D402" t="s">
        <v>4643</v>
      </c>
      <c r="E402" s="656"/>
      <c r="F402" s="1640">
        <v>115</v>
      </c>
      <c r="G402" s="1648">
        <v>13.2</v>
      </c>
      <c r="H402" s="1642"/>
      <c r="J402" s="1642">
        <v>15</v>
      </c>
      <c r="K402" s="818">
        <v>1</v>
      </c>
      <c r="L402" s="818"/>
      <c r="O402" s="656"/>
      <c r="P402" s="819"/>
      <c r="Q402" s="767"/>
      <c r="R402" s="801">
        <v>46</v>
      </c>
    </row>
    <row r="403" spans="1:18">
      <c r="A403" s="801">
        <v>47</v>
      </c>
      <c r="B403" t="s">
        <v>4787</v>
      </c>
      <c r="C403" s="656"/>
      <c r="D403" t="s">
        <v>4643</v>
      </c>
      <c r="E403" s="656"/>
      <c r="F403" s="1640">
        <v>34.5</v>
      </c>
      <c r="G403" s="1648">
        <v>4.8</v>
      </c>
      <c r="H403" s="1642"/>
      <c r="J403" s="1642">
        <v>3.75</v>
      </c>
      <c r="K403" s="818">
        <v>1</v>
      </c>
      <c r="L403" s="818"/>
      <c r="O403" s="656"/>
      <c r="P403" s="819"/>
      <c r="Q403" s="767"/>
      <c r="R403" s="801">
        <v>47</v>
      </c>
    </row>
    <row r="404" spans="1:18">
      <c r="A404" s="801">
        <v>48</v>
      </c>
      <c r="B404" t="s">
        <v>4788</v>
      </c>
      <c r="C404" s="656"/>
      <c r="D404" t="s">
        <v>4643</v>
      </c>
      <c r="E404" s="656"/>
      <c r="F404" s="1640">
        <v>34.5</v>
      </c>
      <c r="G404" s="1648">
        <v>13.8</v>
      </c>
      <c r="H404" s="1642"/>
      <c r="J404" s="1642">
        <v>5</v>
      </c>
      <c r="K404" s="818">
        <v>1</v>
      </c>
      <c r="L404" s="818"/>
      <c r="O404" s="656"/>
      <c r="P404" s="819"/>
      <c r="Q404" s="767"/>
      <c r="R404" s="801">
        <v>48</v>
      </c>
    </row>
    <row r="405" spans="1:18">
      <c r="A405" s="801">
        <v>49</v>
      </c>
      <c r="B405" t="s">
        <v>6446</v>
      </c>
      <c r="C405" s="656"/>
      <c r="D405" t="s">
        <v>4643</v>
      </c>
      <c r="E405" s="656"/>
      <c r="F405" s="1640">
        <v>13.2</v>
      </c>
      <c r="G405" s="1648">
        <v>4.16</v>
      </c>
      <c r="H405" s="1642"/>
      <c r="J405" s="1642">
        <v>5</v>
      </c>
      <c r="K405" s="818">
        <v>2</v>
      </c>
      <c r="L405" s="818"/>
      <c r="O405" s="656"/>
      <c r="P405" s="819"/>
      <c r="Q405" s="767"/>
      <c r="R405" s="801">
        <v>49</v>
      </c>
    </row>
    <row r="406" spans="1:18">
      <c r="A406" s="801">
        <v>50</v>
      </c>
      <c r="B406" t="s">
        <v>6446</v>
      </c>
      <c r="C406" s="656"/>
      <c r="D406" t="s">
        <v>4643</v>
      </c>
      <c r="E406" s="656"/>
      <c r="F406" s="1640">
        <v>34.5</v>
      </c>
      <c r="G406" s="1648">
        <v>13.2</v>
      </c>
      <c r="H406" s="1642"/>
      <c r="J406" s="1642">
        <v>7.5</v>
      </c>
      <c r="K406" s="818">
        <v>1</v>
      </c>
      <c r="L406" s="818"/>
      <c r="O406" s="656"/>
      <c r="P406" s="819"/>
      <c r="Q406" s="767"/>
      <c r="R406" s="801">
        <v>50</v>
      </c>
    </row>
    <row r="407" spans="1:18">
      <c r="A407" s="801">
        <v>51</v>
      </c>
      <c r="B407" t="s">
        <v>4789</v>
      </c>
      <c r="C407" s="656"/>
      <c r="D407" t="s">
        <v>4643</v>
      </c>
      <c r="E407" s="656"/>
      <c r="F407" s="1640">
        <v>115</v>
      </c>
      <c r="G407" s="1648">
        <v>4.4000000000000004</v>
      </c>
      <c r="H407" s="1642"/>
      <c r="J407" s="1642">
        <v>5</v>
      </c>
      <c r="K407" s="818">
        <v>1</v>
      </c>
      <c r="L407" s="818"/>
      <c r="O407" s="656"/>
      <c r="P407" s="819"/>
      <c r="Q407" s="767"/>
      <c r="R407" s="801">
        <v>51</v>
      </c>
    </row>
    <row r="408" spans="1:18">
      <c r="A408" s="801">
        <v>52</v>
      </c>
      <c r="B408" t="s">
        <v>5599</v>
      </c>
      <c r="C408" s="656"/>
      <c r="D408" t="s">
        <v>4641</v>
      </c>
      <c r="E408" s="656"/>
      <c r="F408" s="1640">
        <v>115</v>
      </c>
      <c r="G408" s="1648">
        <v>13.8</v>
      </c>
      <c r="H408" s="1642"/>
      <c r="J408" s="1642">
        <v>15</v>
      </c>
      <c r="K408" s="818">
        <v>1</v>
      </c>
      <c r="L408" s="818"/>
      <c r="O408" s="656"/>
      <c r="P408" s="819"/>
      <c r="Q408" s="767"/>
      <c r="R408" s="801">
        <v>52</v>
      </c>
    </row>
    <row r="409" spans="1:18">
      <c r="A409" s="801">
        <v>53</v>
      </c>
      <c r="B409" t="s">
        <v>4790</v>
      </c>
      <c r="C409" s="656"/>
      <c r="D409" t="s">
        <v>4643</v>
      </c>
      <c r="E409" s="656"/>
      <c r="F409" s="1640">
        <v>34.4</v>
      </c>
      <c r="G409" s="1648">
        <v>13.8</v>
      </c>
      <c r="H409" s="1642"/>
      <c r="J409" s="1642">
        <v>10</v>
      </c>
      <c r="K409" s="818">
        <v>1</v>
      </c>
      <c r="L409" s="818"/>
      <c r="O409" s="656"/>
      <c r="P409" s="819"/>
      <c r="Q409" s="767"/>
      <c r="R409" s="801">
        <v>53</v>
      </c>
    </row>
    <row r="410" spans="1:18">
      <c r="A410" s="801">
        <v>54</v>
      </c>
      <c r="B410" t="s">
        <v>6447</v>
      </c>
      <c r="C410" s="656"/>
      <c r="D410" t="s">
        <v>4643</v>
      </c>
      <c r="E410" s="656"/>
      <c r="F410" s="1640">
        <v>115</v>
      </c>
      <c r="G410" s="1648">
        <v>13.2</v>
      </c>
      <c r="H410" s="1642"/>
      <c r="J410" s="1642">
        <v>24</v>
      </c>
      <c r="K410" s="818">
        <v>2</v>
      </c>
      <c r="L410" s="818"/>
      <c r="O410" s="656"/>
      <c r="P410" s="819"/>
      <c r="Q410" s="767"/>
      <c r="R410" s="801">
        <v>54</v>
      </c>
    </row>
    <row r="411" spans="1:18">
      <c r="A411" s="801">
        <v>55</v>
      </c>
      <c r="B411" t="s">
        <v>6448</v>
      </c>
      <c r="C411" s="656"/>
      <c r="D411" t="s">
        <v>4641</v>
      </c>
      <c r="E411" s="656"/>
      <c r="F411" s="1640">
        <v>345</v>
      </c>
      <c r="G411" s="1648">
        <v>18</v>
      </c>
      <c r="H411" s="1642"/>
      <c r="J411" s="1642">
        <v>240</v>
      </c>
      <c r="K411" s="818">
        <v>3</v>
      </c>
      <c r="L411" s="818">
        <v>1</v>
      </c>
      <c r="O411" s="656"/>
      <c r="P411" s="819"/>
      <c r="Q411" s="767"/>
      <c r="R411" s="801">
        <v>55</v>
      </c>
    </row>
    <row r="412" spans="1:18">
      <c r="A412" s="801">
        <v>56</v>
      </c>
      <c r="B412" t="s">
        <v>6449</v>
      </c>
      <c r="C412" s="656"/>
      <c r="D412" t="s">
        <v>4643</v>
      </c>
      <c r="E412" s="656"/>
      <c r="F412" s="1640">
        <v>115</v>
      </c>
      <c r="G412" s="1648">
        <v>13.8</v>
      </c>
      <c r="H412" s="1642"/>
      <c r="J412" s="1642">
        <v>33</v>
      </c>
      <c r="K412" s="818">
        <v>2</v>
      </c>
      <c r="L412" s="818"/>
      <c r="O412" s="656"/>
      <c r="P412" s="819"/>
      <c r="Q412" s="767"/>
      <c r="R412" s="801">
        <v>56</v>
      </c>
    </row>
    <row r="413" spans="1:18" ht="15.75" thickBot="1">
      <c r="A413" s="801">
        <v>57</v>
      </c>
      <c r="B413" t="s">
        <v>4791</v>
      </c>
      <c r="C413" s="656"/>
      <c r="D413" t="s">
        <v>4643</v>
      </c>
      <c r="E413" s="656"/>
      <c r="F413" s="1640">
        <v>23</v>
      </c>
      <c r="G413" s="1648">
        <v>4.8</v>
      </c>
      <c r="H413" s="1642"/>
      <c r="J413" s="1642">
        <v>1.5</v>
      </c>
      <c r="K413" s="818">
        <v>1</v>
      </c>
      <c r="L413" s="818"/>
      <c r="O413" s="656"/>
      <c r="P413" s="819"/>
      <c r="Q413" s="767"/>
      <c r="R413" s="801">
        <v>57</v>
      </c>
    </row>
    <row r="414" spans="1:18" ht="15.75" thickBot="1">
      <c r="A414" s="820">
        <v>58</v>
      </c>
      <c r="B414" s="752"/>
      <c r="C414" s="773" t="s">
        <v>4893</v>
      </c>
      <c r="D414" s="752"/>
      <c r="E414" s="773"/>
      <c r="F414" s="1643"/>
      <c r="G414" s="1650"/>
      <c r="H414" s="1645"/>
      <c r="J414" s="865"/>
      <c r="K414" s="1631">
        <f>SUM(K357:K413)</f>
        <v>77</v>
      </c>
      <c r="L414" s="1631">
        <f>SUM(L357:L413)</f>
        <v>2</v>
      </c>
      <c r="M414" s="752"/>
      <c r="N414" s="752"/>
      <c r="O414" s="773"/>
      <c r="P414" s="1631">
        <f>SUM(P357:P413)</f>
        <v>0</v>
      </c>
      <c r="Q414" s="1631">
        <f>SUM(Q357:Q413)</f>
        <v>0</v>
      </c>
      <c r="R414" s="820">
        <v>58</v>
      </c>
    </row>
    <row r="416" spans="1:18">
      <c r="A416" s="16" t="s">
        <v>4769</v>
      </c>
      <c r="B416" s="709"/>
      <c r="C416" s="709"/>
      <c r="D416" s="709"/>
      <c r="E416" s="709"/>
      <c r="F416" s="709"/>
      <c r="G416" s="709"/>
      <c r="H416" s="709"/>
      <c r="J416" s="16" t="s">
        <v>4770</v>
      </c>
      <c r="K416" s="709"/>
      <c r="L416" s="709"/>
      <c r="M416" s="709"/>
      <c r="N416" s="709"/>
      <c r="O416" s="709"/>
      <c r="P416" s="709"/>
      <c r="Q416" s="709"/>
      <c r="R416" s="709"/>
    </row>
    <row r="418" spans="1:18" ht="15.75" thickBot="1">
      <c r="A418" s="13"/>
      <c r="B418" s="752"/>
      <c r="C418" s="752"/>
      <c r="D418" s="752"/>
      <c r="E418" s="752"/>
      <c r="F418" s="1726"/>
      <c r="G418" s="1726"/>
      <c r="H418" s="803"/>
      <c r="J418" s="13"/>
      <c r="K418" s="752"/>
      <c r="L418" s="752"/>
      <c r="M418" s="752"/>
      <c r="N418" s="752"/>
      <c r="O418" s="752"/>
      <c r="P418" s="1726"/>
      <c r="Q418" s="1726"/>
      <c r="R418" s="803"/>
    </row>
    <row r="419" spans="1:18" ht="16.5" thickBot="1">
      <c r="A419" s="946" t="s">
        <v>3325</v>
      </c>
      <c r="B419" s="458"/>
      <c r="C419" s="458"/>
      <c r="D419" s="803"/>
      <c r="E419" s="803"/>
      <c r="F419" s="805"/>
      <c r="G419" s="805"/>
      <c r="H419" s="814"/>
      <c r="J419" s="946" t="s">
        <v>3325</v>
      </c>
      <c r="K419" s="458"/>
      <c r="L419" s="458"/>
      <c r="M419" s="803"/>
      <c r="N419" s="803"/>
      <c r="O419" s="803"/>
      <c r="P419" s="805"/>
      <c r="Q419" s="805"/>
      <c r="R419" s="814"/>
    </row>
    <row r="420" spans="1:18">
      <c r="A420" s="797"/>
      <c r="C420" s="656"/>
      <c r="D420" s="661"/>
      <c r="E420" s="717"/>
      <c r="F420" s="709"/>
      <c r="G420" s="709"/>
      <c r="H420" s="782"/>
      <c r="J420" s="797"/>
      <c r="K420" s="656"/>
      <c r="L420" s="656"/>
      <c r="M420" s="709" t="s">
        <v>3113</v>
      </c>
      <c r="N420" s="709"/>
      <c r="O420" s="709"/>
      <c r="P420" s="709"/>
      <c r="Q420" s="759"/>
      <c r="R420" s="807"/>
    </row>
    <row r="421" spans="1:18" ht="15.75" thickBot="1">
      <c r="A421" s="810"/>
      <c r="B421" s="661"/>
      <c r="C421" s="717"/>
      <c r="D421" s="661"/>
      <c r="E421" s="717"/>
      <c r="F421" s="803" t="s">
        <v>3114</v>
      </c>
      <c r="G421" s="803"/>
      <c r="H421" s="814"/>
      <c r="J421" s="810" t="s">
        <v>3115</v>
      </c>
      <c r="K421" s="717" t="s">
        <v>3116</v>
      </c>
      <c r="L421" s="717" t="s">
        <v>3116</v>
      </c>
      <c r="M421" s="803" t="s">
        <v>3117</v>
      </c>
      <c r="N421" s="803"/>
      <c r="O421" s="803"/>
      <c r="P421" s="803"/>
      <c r="Q421" s="814"/>
      <c r="R421" s="717"/>
    </row>
    <row r="422" spans="1:18">
      <c r="A422" s="810"/>
      <c r="B422" s="661"/>
      <c r="C422" s="717"/>
      <c r="D422" s="661"/>
      <c r="E422" s="717"/>
      <c r="F422" s="717"/>
      <c r="G422" s="759"/>
      <c r="H422" s="717"/>
      <c r="J422" s="810" t="s">
        <v>3118</v>
      </c>
      <c r="K422" s="717" t="s">
        <v>3119</v>
      </c>
      <c r="L422" s="717" t="s">
        <v>3120</v>
      </c>
      <c r="M422" s="661"/>
      <c r="N422" s="661"/>
      <c r="O422" s="717"/>
      <c r="P422" s="717"/>
      <c r="Q422" s="759"/>
      <c r="R422" s="717"/>
    </row>
    <row r="423" spans="1:18">
      <c r="A423" s="810" t="s">
        <v>1686</v>
      </c>
      <c r="B423" s="709" t="s">
        <v>3121</v>
      </c>
      <c r="C423" s="759"/>
      <c r="D423" s="709" t="s">
        <v>3122</v>
      </c>
      <c r="E423" s="759"/>
      <c r="F423" s="717"/>
      <c r="G423" s="759"/>
      <c r="H423" s="717"/>
      <c r="J423" s="810" t="s">
        <v>3123</v>
      </c>
      <c r="K423" s="717" t="s">
        <v>3124</v>
      </c>
      <c r="L423" s="717" t="s">
        <v>3119</v>
      </c>
      <c r="M423" s="709"/>
      <c r="N423" s="709"/>
      <c r="O423" s="759"/>
      <c r="P423" s="717" t="s">
        <v>1744</v>
      </c>
      <c r="Q423" s="759" t="s">
        <v>3125</v>
      </c>
      <c r="R423" s="717" t="s">
        <v>1686</v>
      </c>
    </row>
    <row r="424" spans="1:18">
      <c r="A424" s="810" t="s">
        <v>1689</v>
      </c>
      <c r="C424" s="656"/>
      <c r="D424" s="661"/>
      <c r="E424" s="717"/>
      <c r="F424" s="717" t="s">
        <v>1794</v>
      </c>
      <c r="G424" s="759" t="s">
        <v>3126</v>
      </c>
      <c r="H424" s="717" t="s">
        <v>3127</v>
      </c>
      <c r="J424" s="810" t="s">
        <v>3128</v>
      </c>
      <c r="K424" s="717" t="s">
        <v>4</v>
      </c>
      <c r="L424" s="717" t="s">
        <v>3124</v>
      </c>
      <c r="M424" s="709" t="s">
        <v>3129</v>
      </c>
      <c r="N424" s="709"/>
      <c r="O424" s="759"/>
      <c r="P424" s="717" t="s">
        <v>3130</v>
      </c>
      <c r="Q424" s="759" t="s">
        <v>3131</v>
      </c>
      <c r="R424" s="717" t="s">
        <v>1689</v>
      </c>
    </row>
    <row r="425" spans="1:18">
      <c r="A425" s="801"/>
      <c r="C425" s="717"/>
      <c r="E425" s="717"/>
      <c r="F425" s="717"/>
      <c r="G425" s="759"/>
      <c r="H425" s="656"/>
      <c r="J425" s="801"/>
      <c r="K425" s="656"/>
      <c r="L425" s="717"/>
      <c r="O425" s="717"/>
      <c r="P425" s="717"/>
      <c r="Q425" s="717"/>
      <c r="R425" s="656"/>
    </row>
    <row r="426" spans="1:18" ht="15.75" thickBot="1">
      <c r="A426" s="820"/>
      <c r="B426" s="803" t="s">
        <v>2935</v>
      </c>
      <c r="C426" s="814"/>
      <c r="D426" s="803" t="s">
        <v>2936</v>
      </c>
      <c r="E426" s="814"/>
      <c r="F426" s="813" t="s">
        <v>2937</v>
      </c>
      <c r="G426" s="814" t="s">
        <v>2938</v>
      </c>
      <c r="H426" s="814" t="s">
        <v>2268</v>
      </c>
      <c r="J426" s="812" t="s">
        <v>2269</v>
      </c>
      <c r="K426" s="812" t="s">
        <v>2270</v>
      </c>
      <c r="L426" s="812" t="s">
        <v>2271</v>
      </c>
      <c r="M426" s="803" t="s">
        <v>2272</v>
      </c>
      <c r="N426" s="803"/>
      <c r="O426" s="814"/>
      <c r="P426" s="813" t="s">
        <v>2273</v>
      </c>
      <c r="Q426" s="813" t="s">
        <v>2274</v>
      </c>
      <c r="R426" s="813"/>
    </row>
    <row r="427" spans="1:18">
      <c r="A427" s="801">
        <v>1</v>
      </c>
      <c r="B427" t="s">
        <v>4792</v>
      </c>
      <c r="C427" s="656"/>
      <c r="D427" t="s">
        <v>4643</v>
      </c>
      <c r="E427" s="759"/>
      <c r="F427" s="1646">
        <v>34.5</v>
      </c>
      <c r="G427" s="1647">
        <v>4.8</v>
      </c>
      <c r="H427" s="1642"/>
      <c r="J427" s="1642">
        <v>1</v>
      </c>
      <c r="K427" s="818">
        <v>1</v>
      </c>
      <c r="L427" s="818"/>
      <c r="O427" s="759"/>
      <c r="P427" s="819"/>
      <c r="Q427" s="767"/>
      <c r="R427" s="801">
        <v>1</v>
      </c>
    </row>
    <row r="428" spans="1:18">
      <c r="A428" s="801">
        <v>2</v>
      </c>
      <c r="B428" t="s">
        <v>4793</v>
      </c>
      <c r="C428" s="656"/>
      <c r="D428" t="s">
        <v>4643</v>
      </c>
      <c r="E428" s="717"/>
      <c r="F428" s="1646">
        <v>110</v>
      </c>
      <c r="G428" s="1647">
        <v>5</v>
      </c>
      <c r="H428" s="1642"/>
      <c r="J428" s="1642">
        <v>7.5</v>
      </c>
      <c r="K428" s="818">
        <v>1</v>
      </c>
      <c r="L428" s="818"/>
      <c r="O428" s="717"/>
      <c r="P428" s="819"/>
      <c r="Q428" s="767"/>
      <c r="R428" s="801">
        <v>2</v>
      </c>
    </row>
    <row r="429" spans="1:18">
      <c r="A429" s="801">
        <v>3</v>
      </c>
      <c r="B429" t="s">
        <v>6450</v>
      </c>
      <c r="C429" s="656"/>
      <c r="D429" t="s">
        <v>4643</v>
      </c>
      <c r="E429" s="717"/>
      <c r="F429" s="1646">
        <v>34.4</v>
      </c>
      <c r="G429" s="1647">
        <v>4.3600000000000003</v>
      </c>
      <c r="H429" s="1642"/>
      <c r="J429" s="1642">
        <v>10</v>
      </c>
      <c r="K429" s="818">
        <v>2</v>
      </c>
      <c r="L429" s="818"/>
      <c r="O429" s="717"/>
      <c r="P429" s="819"/>
      <c r="Q429" s="767"/>
      <c r="R429" s="801">
        <v>3</v>
      </c>
    </row>
    <row r="430" spans="1:18">
      <c r="A430" s="801">
        <v>4</v>
      </c>
      <c r="B430" t="s">
        <v>6450</v>
      </c>
      <c r="C430" s="656"/>
      <c r="D430" t="s">
        <v>4643</v>
      </c>
      <c r="E430" s="717"/>
      <c r="F430" s="1646">
        <v>34.4</v>
      </c>
      <c r="G430" s="1647">
        <v>4.4000000000000004</v>
      </c>
      <c r="H430" s="1642"/>
      <c r="J430" s="1642">
        <v>5</v>
      </c>
      <c r="K430" s="818">
        <v>1</v>
      </c>
      <c r="L430" s="818"/>
      <c r="O430" s="717"/>
      <c r="P430" s="819"/>
      <c r="Q430" s="767"/>
      <c r="R430" s="801">
        <v>4</v>
      </c>
    </row>
    <row r="431" spans="1:18">
      <c r="A431" s="801">
        <v>5</v>
      </c>
      <c r="B431" t="s">
        <v>6450</v>
      </c>
      <c r="C431" s="656"/>
      <c r="D431" t="s">
        <v>4643</v>
      </c>
      <c r="E431" s="717"/>
      <c r="F431" s="1646">
        <v>34.5</v>
      </c>
      <c r="G431" s="1647">
        <v>13.8</v>
      </c>
      <c r="H431" s="1642"/>
      <c r="J431" s="1642">
        <v>10</v>
      </c>
      <c r="K431" s="818">
        <v>1</v>
      </c>
      <c r="L431" s="818"/>
      <c r="O431" s="717"/>
      <c r="P431" s="819"/>
      <c r="Q431" s="767"/>
      <c r="R431" s="801">
        <v>5</v>
      </c>
    </row>
    <row r="432" spans="1:18">
      <c r="A432" s="816">
        <v>6</v>
      </c>
      <c r="B432" t="s">
        <v>6451</v>
      </c>
      <c r="C432" s="656"/>
      <c r="D432" t="s">
        <v>4641</v>
      </c>
      <c r="E432" s="656"/>
      <c r="F432" s="1640">
        <v>115</v>
      </c>
      <c r="G432" s="1648">
        <v>34.5</v>
      </c>
      <c r="H432" s="1642"/>
      <c r="J432" s="1649">
        <v>15</v>
      </c>
      <c r="K432" s="818">
        <v>2</v>
      </c>
      <c r="L432" s="818"/>
      <c r="O432" s="656"/>
      <c r="P432" s="819"/>
      <c r="Q432" s="767"/>
      <c r="R432" s="816">
        <v>6</v>
      </c>
    </row>
    <row r="433" spans="1:18">
      <c r="A433" s="816">
        <v>7</v>
      </c>
      <c r="B433" t="s">
        <v>4794</v>
      </c>
      <c r="C433" s="656"/>
      <c r="D433" t="s">
        <v>4643</v>
      </c>
      <c r="E433" s="656"/>
      <c r="F433" s="1640">
        <v>34.5</v>
      </c>
      <c r="G433" s="1648">
        <v>4.8</v>
      </c>
      <c r="H433" s="1642"/>
      <c r="J433" s="1649">
        <v>2.5</v>
      </c>
      <c r="K433" s="818">
        <v>1</v>
      </c>
      <c r="L433" s="818"/>
      <c r="O433" s="656"/>
      <c r="P433" s="819"/>
      <c r="Q433" s="767"/>
      <c r="R433" s="816">
        <v>7</v>
      </c>
    </row>
    <row r="434" spans="1:18">
      <c r="A434" s="816">
        <v>8</v>
      </c>
      <c r="B434" t="s">
        <v>4795</v>
      </c>
      <c r="C434" s="656"/>
      <c r="D434" t="s">
        <v>4643</v>
      </c>
      <c r="E434" s="656"/>
      <c r="F434" s="1640">
        <v>34.5</v>
      </c>
      <c r="G434" s="1648">
        <v>4.8</v>
      </c>
      <c r="H434" s="1642"/>
      <c r="J434" s="1649">
        <v>1.5</v>
      </c>
      <c r="K434" s="818">
        <v>1</v>
      </c>
      <c r="L434" s="818"/>
      <c r="O434" s="656"/>
      <c r="P434" s="819"/>
      <c r="Q434" s="767"/>
      <c r="R434" s="816">
        <v>8</v>
      </c>
    </row>
    <row r="435" spans="1:18">
      <c r="A435" s="816">
        <v>9</v>
      </c>
      <c r="B435" t="s">
        <v>4796</v>
      </c>
      <c r="C435" s="656"/>
      <c r="D435" t="s">
        <v>4643</v>
      </c>
      <c r="E435" s="656"/>
      <c r="F435" s="1640">
        <v>22</v>
      </c>
      <c r="G435" s="1648">
        <v>5</v>
      </c>
      <c r="H435" s="1642"/>
      <c r="J435" s="1649">
        <v>1.5</v>
      </c>
      <c r="K435" s="818">
        <v>1</v>
      </c>
      <c r="L435" s="818"/>
      <c r="O435" s="656"/>
      <c r="P435" s="819"/>
      <c r="Q435" s="767"/>
      <c r="R435" s="816">
        <v>9</v>
      </c>
    </row>
    <row r="436" spans="1:18">
      <c r="A436" s="816">
        <v>10</v>
      </c>
      <c r="B436" t="s">
        <v>6452</v>
      </c>
      <c r="C436" s="656"/>
      <c r="D436" t="s">
        <v>4643</v>
      </c>
      <c r="E436" s="656"/>
      <c r="F436" s="1640">
        <v>115</v>
      </c>
      <c r="G436" s="1648">
        <v>13.2</v>
      </c>
      <c r="H436" s="1642"/>
      <c r="J436" s="1649">
        <v>15</v>
      </c>
      <c r="K436" s="818">
        <v>1</v>
      </c>
      <c r="L436" s="818"/>
      <c r="O436" s="656"/>
      <c r="P436" s="819"/>
      <c r="Q436" s="767"/>
      <c r="R436" s="816">
        <v>10</v>
      </c>
    </row>
    <row r="437" spans="1:18">
      <c r="A437" s="816">
        <v>11</v>
      </c>
      <c r="B437" t="s">
        <v>6452</v>
      </c>
      <c r="C437" s="656"/>
      <c r="D437" t="s">
        <v>4643</v>
      </c>
      <c r="E437" s="656"/>
      <c r="F437" s="1640">
        <v>115</v>
      </c>
      <c r="G437" s="1648">
        <v>24</v>
      </c>
      <c r="H437" s="1642"/>
      <c r="J437" s="1649">
        <v>10</v>
      </c>
      <c r="K437" s="818">
        <v>1</v>
      </c>
      <c r="L437" s="818"/>
      <c r="O437" s="656"/>
      <c r="P437" s="819"/>
      <c r="Q437" s="767"/>
      <c r="R437" s="816">
        <v>11</v>
      </c>
    </row>
    <row r="438" spans="1:18">
      <c r="A438" s="816">
        <v>12</v>
      </c>
      <c r="B438" t="s">
        <v>6453</v>
      </c>
      <c r="C438" s="656"/>
      <c r="D438" t="s">
        <v>4643</v>
      </c>
      <c r="E438" s="656"/>
      <c r="F438" s="1640">
        <v>34.4</v>
      </c>
      <c r="G438" s="1648">
        <v>13.2</v>
      </c>
      <c r="H438" s="1642"/>
      <c r="J438" s="1649">
        <v>1.5</v>
      </c>
      <c r="K438" s="818">
        <v>3</v>
      </c>
      <c r="L438" s="818"/>
      <c r="O438" s="656"/>
      <c r="P438" s="819"/>
      <c r="Q438" s="767"/>
      <c r="R438" s="816">
        <v>12</v>
      </c>
    </row>
    <row r="439" spans="1:18">
      <c r="A439" s="816">
        <v>13</v>
      </c>
      <c r="B439" t="s">
        <v>4797</v>
      </c>
      <c r="C439" s="656"/>
      <c r="D439" t="s">
        <v>4643</v>
      </c>
      <c r="E439" s="656"/>
      <c r="F439" s="1640">
        <v>34.5</v>
      </c>
      <c r="G439" s="1648">
        <v>4.8</v>
      </c>
      <c r="H439" s="1642"/>
      <c r="J439" s="1649">
        <v>4.2</v>
      </c>
      <c r="K439" s="818">
        <v>1</v>
      </c>
      <c r="L439" s="818"/>
      <c r="O439" s="656"/>
      <c r="P439" s="819"/>
      <c r="Q439" s="767"/>
      <c r="R439" s="816">
        <v>13</v>
      </c>
    </row>
    <row r="440" spans="1:18">
      <c r="A440" s="816">
        <v>14</v>
      </c>
      <c r="B440" t="s">
        <v>4798</v>
      </c>
      <c r="C440" s="656"/>
      <c r="D440" t="s">
        <v>4641</v>
      </c>
      <c r="E440" s="656"/>
      <c r="F440" s="1640">
        <v>115</v>
      </c>
      <c r="G440" s="1648">
        <v>12</v>
      </c>
      <c r="H440" s="1642"/>
      <c r="J440" s="1649">
        <v>7.5</v>
      </c>
      <c r="K440" s="818">
        <v>1</v>
      </c>
      <c r="L440" s="818"/>
      <c r="O440" s="656"/>
      <c r="P440" s="819"/>
      <c r="Q440" s="767"/>
      <c r="R440" s="816">
        <v>14</v>
      </c>
    </row>
    <row r="441" spans="1:18">
      <c r="A441" s="816">
        <v>15</v>
      </c>
      <c r="B441" t="s">
        <v>6454</v>
      </c>
      <c r="C441" s="656"/>
      <c r="D441" t="s">
        <v>4643</v>
      </c>
      <c r="E441" s="656"/>
      <c r="F441" s="1640">
        <v>46</v>
      </c>
      <c r="G441" s="1648">
        <v>4.8</v>
      </c>
      <c r="H441" s="1642"/>
      <c r="J441" s="1649">
        <v>0.66600000000000004</v>
      </c>
      <c r="K441" s="818">
        <v>2</v>
      </c>
      <c r="L441" s="818"/>
      <c r="O441" s="656"/>
      <c r="P441" s="819"/>
      <c r="Q441" s="767"/>
      <c r="R441" s="816">
        <v>15</v>
      </c>
    </row>
    <row r="442" spans="1:18">
      <c r="A442" s="816">
        <v>16</v>
      </c>
      <c r="B442" t="s">
        <v>4801</v>
      </c>
      <c r="C442" s="656"/>
      <c r="D442" t="s">
        <v>4643</v>
      </c>
      <c r="E442" s="656"/>
      <c r="F442" s="1640">
        <v>34.4</v>
      </c>
      <c r="G442" s="1648">
        <v>5</v>
      </c>
      <c r="H442" s="1642"/>
      <c r="J442" s="1649">
        <v>3.75</v>
      </c>
      <c r="K442" s="818">
        <v>1</v>
      </c>
      <c r="L442" s="818"/>
      <c r="O442" s="656"/>
      <c r="P442" s="819"/>
      <c r="Q442" s="767"/>
      <c r="R442" s="816">
        <v>16</v>
      </c>
    </row>
    <row r="443" spans="1:18">
      <c r="A443" s="801">
        <v>17</v>
      </c>
      <c r="B443" t="s">
        <v>4802</v>
      </c>
      <c r="C443" s="656"/>
      <c r="D443" t="s">
        <v>4643</v>
      </c>
      <c r="E443" s="656"/>
      <c r="F443" s="1640">
        <v>34.4</v>
      </c>
      <c r="G443" s="1648">
        <v>13.8</v>
      </c>
      <c r="H443" s="1642"/>
      <c r="J443" s="1642">
        <v>3.75</v>
      </c>
      <c r="K443" s="818">
        <v>1</v>
      </c>
      <c r="L443" s="818"/>
      <c r="O443" s="656"/>
      <c r="P443" s="819"/>
      <c r="Q443" s="767"/>
      <c r="R443" s="801">
        <v>17</v>
      </c>
    </row>
    <row r="444" spans="1:18">
      <c r="A444" s="801">
        <v>18</v>
      </c>
      <c r="B444" t="s">
        <v>6455</v>
      </c>
      <c r="C444" s="656"/>
      <c r="D444" t="s">
        <v>4641</v>
      </c>
      <c r="E444" s="656"/>
      <c r="F444" s="1640">
        <v>110</v>
      </c>
      <c r="G444" s="1648">
        <v>24</v>
      </c>
      <c r="H444" s="1642"/>
      <c r="J444" s="1642">
        <v>12</v>
      </c>
      <c r="K444" s="818">
        <v>1</v>
      </c>
      <c r="L444" s="818"/>
      <c r="O444" s="656"/>
      <c r="P444" s="819"/>
      <c r="Q444" s="767"/>
      <c r="R444" s="801">
        <v>18</v>
      </c>
    </row>
    <row r="445" spans="1:18">
      <c r="A445" s="801">
        <v>19</v>
      </c>
      <c r="B445" t="s">
        <v>6455</v>
      </c>
      <c r="C445" s="656"/>
      <c r="D445" t="s">
        <v>4641</v>
      </c>
      <c r="E445" s="656"/>
      <c r="F445" s="1640">
        <v>115</v>
      </c>
      <c r="G445" s="1648">
        <v>13.8</v>
      </c>
      <c r="H445" s="1642"/>
      <c r="J445" s="1642">
        <v>15</v>
      </c>
      <c r="K445" s="818">
        <v>1</v>
      </c>
      <c r="L445" s="818"/>
      <c r="O445" s="656"/>
      <c r="P445" s="819"/>
      <c r="Q445" s="767"/>
      <c r="R445" s="801">
        <v>19</v>
      </c>
    </row>
    <row r="446" spans="1:18">
      <c r="A446" s="801">
        <v>20</v>
      </c>
      <c r="B446" t="s">
        <v>4803</v>
      </c>
      <c r="C446" s="656"/>
      <c r="D446" t="s">
        <v>4643</v>
      </c>
      <c r="E446" s="656"/>
      <c r="F446" s="1640">
        <v>115</v>
      </c>
      <c r="G446" s="1648">
        <v>13.8</v>
      </c>
      <c r="H446" s="1642"/>
      <c r="J446" s="1642">
        <v>15</v>
      </c>
      <c r="K446" s="818">
        <v>1</v>
      </c>
      <c r="L446" s="818"/>
      <c r="O446" s="656"/>
      <c r="P446" s="819"/>
      <c r="Q446" s="767"/>
      <c r="R446" s="801">
        <v>20</v>
      </c>
    </row>
    <row r="447" spans="1:18">
      <c r="A447" s="801">
        <v>21</v>
      </c>
      <c r="B447" t="s">
        <v>4804</v>
      </c>
      <c r="C447" s="656"/>
      <c r="D447" t="s">
        <v>4643</v>
      </c>
      <c r="E447" s="656"/>
      <c r="F447" s="1640">
        <v>34.5</v>
      </c>
      <c r="G447" s="1648">
        <v>4.8</v>
      </c>
      <c r="H447" s="1642"/>
      <c r="J447" s="1642">
        <v>3.75</v>
      </c>
      <c r="K447" s="818">
        <v>1</v>
      </c>
      <c r="L447" s="818"/>
      <c r="O447" s="656"/>
      <c r="P447" s="819"/>
      <c r="Q447" s="767"/>
      <c r="R447" s="801">
        <v>21</v>
      </c>
    </row>
    <row r="448" spans="1:18">
      <c r="A448" s="801">
        <v>22</v>
      </c>
      <c r="B448" t="s">
        <v>4805</v>
      </c>
      <c r="C448" s="656"/>
      <c r="D448" t="s">
        <v>4643</v>
      </c>
      <c r="E448" s="656"/>
      <c r="F448" s="1640">
        <v>34.5</v>
      </c>
      <c r="G448" s="1648">
        <v>13.2</v>
      </c>
      <c r="H448" s="1642"/>
      <c r="J448" s="1642">
        <v>7.5</v>
      </c>
      <c r="K448" s="818">
        <v>1</v>
      </c>
      <c r="L448" s="818"/>
      <c r="O448" s="656"/>
      <c r="P448" s="819"/>
      <c r="Q448" s="767"/>
      <c r="R448" s="801">
        <v>22</v>
      </c>
    </row>
    <row r="449" spans="1:18">
      <c r="A449" s="801">
        <v>23</v>
      </c>
      <c r="B449" t="s">
        <v>4806</v>
      </c>
      <c r="C449" s="656"/>
      <c r="D449" t="s">
        <v>4643</v>
      </c>
      <c r="E449" s="656"/>
      <c r="F449" s="1640">
        <v>113</v>
      </c>
      <c r="G449" s="1648">
        <v>13.8</v>
      </c>
      <c r="H449" s="1642"/>
      <c r="J449" s="1642">
        <v>12</v>
      </c>
      <c r="K449" s="818">
        <v>1</v>
      </c>
      <c r="L449" s="818"/>
      <c r="O449" s="656"/>
      <c r="P449" s="819"/>
      <c r="Q449" s="767"/>
      <c r="R449" s="801">
        <v>23</v>
      </c>
    </row>
    <row r="450" spans="1:18">
      <c r="A450" s="801">
        <v>24</v>
      </c>
      <c r="B450" t="s">
        <v>5600</v>
      </c>
      <c r="C450" s="656"/>
      <c r="D450" t="s">
        <v>4641</v>
      </c>
      <c r="E450" s="656"/>
      <c r="F450" s="1640">
        <v>115</v>
      </c>
      <c r="G450" s="1648">
        <v>13.2</v>
      </c>
      <c r="H450" s="1642"/>
      <c r="J450" s="1642">
        <v>40</v>
      </c>
      <c r="K450" s="818">
        <v>1</v>
      </c>
      <c r="L450" s="818"/>
      <c r="O450" s="656"/>
      <c r="P450" s="819"/>
      <c r="Q450" s="767"/>
      <c r="R450" s="801">
        <v>24</v>
      </c>
    </row>
    <row r="451" spans="1:18">
      <c r="A451" s="801">
        <v>25</v>
      </c>
      <c r="B451" t="s">
        <v>5601</v>
      </c>
      <c r="C451" s="656"/>
      <c r="D451" t="s">
        <v>4643</v>
      </c>
      <c r="E451" s="656"/>
      <c r="F451" s="1640">
        <v>115</v>
      </c>
      <c r="G451" s="1648">
        <v>13.2</v>
      </c>
      <c r="H451" s="1642"/>
      <c r="J451" s="1642">
        <v>40</v>
      </c>
      <c r="K451" s="818">
        <v>1</v>
      </c>
      <c r="L451" s="818"/>
      <c r="O451" s="656"/>
      <c r="P451" s="819"/>
      <c r="Q451" s="767"/>
      <c r="R451" s="801">
        <v>25</v>
      </c>
    </row>
    <row r="452" spans="1:18">
      <c r="A452" s="801">
        <v>26</v>
      </c>
      <c r="B452" t="s">
        <v>5602</v>
      </c>
      <c r="C452" s="656"/>
      <c r="D452" t="s">
        <v>4643</v>
      </c>
      <c r="E452" s="656"/>
      <c r="F452" s="1640">
        <v>115</v>
      </c>
      <c r="G452" s="1648">
        <v>13.2</v>
      </c>
      <c r="H452" s="1642"/>
      <c r="J452" s="1642">
        <v>40</v>
      </c>
      <c r="K452" s="818">
        <v>1</v>
      </c>
      <c r="L452" s="818"/>
      <c r="O452" s="656"/>
      <c r="P452" s="819"/>
      <c r="Q452" s="767"/>
      <c r="R452" s="801">
        <v>26</v>
      </c>
    </row>
    <row r="453" spans="1:18">
      <c r="A453" s="801">
        <v>27</v>
      </c>
      <c r="B453" t="s">
        <v>6456</v>
      </c>
      <c r="C453" s="656"/>
      <c r="D453" t="s">
        <v>4641</v>
      </c>
      <c r="E453" s="656"/>
      <c r="F453" s="1640">
        <v>34.4</v>
      </c>
      <c r="G453" s="1648">
        <v>5.04</v>
      </c>
      <c r="H453" s="1642"/>
      <c r="J453" s="1642">
        <v>3.75</v>
      </c>
      <c r="K453" s="818">
        <v>1</v>
      </c>
      <c r="L453" s="818"/>
      <c r="O453" s="656"/>
      <c r="P453" s="819"/>
      <c r="Q453" s="767"/>
      <c r="R453" s="801">
        <v>27</v>
      </c>
    </row>
    <row r="454" spans="1:18">
      <c r="A454" s="801">
        <v>28</v>
      </c>
      <c r="B454" t="s">
        <v>6456</v>
      </c>
      <c r="C454" s="656"/>
      <c r="D454" t="s">
        <v>4641</v>
      </c>
      <c r="E454" s="656"/>
      <c r="F454" s="1640">
        <v>115</v>
      </c>
      <c r="G454" s="1648">
        <v>34.5</v>
      </c>
      <c r="H454" s="1642"/>
      <c r="J454" s="1642">
        <v>80</v>
      </c>
      <c r="K454" s="818">
        <v>2</v>
      </c>
      <c r="L454" s="818"/>
      <c r="O454" s="656"/>
      <c r="P454" s="819"/>
      <c r="Q454" s="767"/>
      <c r="R454" s="801">
        <v>28</v>
      </c>
    </row>
    <row r="455" spans="1:18">
      <c r="A455" s="801">
        <v>29</v>
      </c>
      <c r="B455" t="s">
        <v>4807</v>
      </c>
      <c r="C455" s="656"/>
      <c r="D455" t="s">
        <v>4643</v>
      </c>
      <c r="E455" s="656"/>
      <c r="F455" s="1640">
        <v>115</v>
      </c>
      <c r="G455" s="1648">
        <v>5.04</v>
      </c>
      <c r="H455" s="1642"/>
      <c r="J455" s="1642">
        <v>7.5</v>
      </c>
      <c r="K455" s="818">
        <v>1</v>
      </c>
      <c r="L455" s="818"/>
      <c r="O455" s="656"/>
      <c r="P455" s="819"/>
      <c r="Q455" s="767"/>
      <c r="R455" s="801">
        <v>29</v>
      </c>
    </row>
    <row r="456" spans="1:18">
      <c r="A456" s="801">
        <v>30</v>
      </c>
      <c r="B456" t="s">
        <v>6457</v>
      </c>
      <c r="C456" s="656"/>
      <c r="D456" t="s">
        <v>4641</v>
      </c>
      <c r="E456" s="656"/>
      <c r="F456" s="1640">
        <v>113</v>
      </c>
      <c r="G456" s="1648">
        <v>34.5</v>
      </c>
      <c r="H456" s="1642"/>
      <c r="J456" s="1642">
        <v>18</v>
      </c>
      <c r="K456" s="818">
        <v>1</v>
      </c>
      <c r="L456" s="818"/>
      <c r="O456" s="656"/>
      <c r="P456" s="819"/>
      <c r="Q456" s="767"/>
      <c r="R456" s="801">
        <v>30</v>
      </c>
    </row>
    <row r="457" spans="1:18">
      <c r="A457" s="801">
        <v>31</v>
      </c>
      <c r="B457" t="s">
        <v>6457</v>
      </c>
      <c r="C457" s="656"/>
      <c r="D457" t="s">
        <v>4641</v>
      </c>
      <c r="E457" s="656"/>
      <c r="F457" s="1640">
        <v>115</v>
      </c>
      <c r="G457" s="1648">
        <v>34.5</v>
      </c>
      <c r="H457" s="1642"/>
      <c r="J457" s="1642">
        <v>30</v>
      </c>
      <c r="K457" s="818">
        <v>1</v>
      </c>
      <c r="L457" s="818"/>
      <c r="O457" s="656"/>
      <c r="P457" s="819"/>
      <c r="Q457" s="767"/>
      <c r="R457" s="801">
        <v>31</v>
      </c>
    </row>
    <row r="458" spans="1:18">
      <c r="A458" s="801">
        <v>32</v>
      </c>
      <c r="B458" t="s">
        <v>6458</v>
      </c>
      <c r="C458" s="656"/>
      <c r="D458" t="s">
        <v>4641</v>
      </c>
      <c r="E458" s="656"/>
      <c r="F458" s="1640">
        <v>115</v>
      </c>
      <c r="G458" s="1648">
        <v>13.8</v>
      </c>
      <c r="H458" s="1642"/>
      <c r="J458" s="1642">
        <v>15</v>
      </c>
      <c r="K458" s="818">
        <v>1</v>
      </c>
      <c r="L458" s="818"/>
      <c r="O458" s="656"/>
      <c r="P458" s="819"/>
      <c r="Q458" s="767"/>
      <c r="R458" s="801">
        <v>32</v>
      </c>
    </row>
    <row r="459" spans="1:18">
      <c r="A459" s="801">
        <v>33</v>
      </c>
      <c r="B459" t="s">
        <v>6458</v>
      </c>
      <c r="C459" s="656"/>
      <c r="D459" t="s">
        <v>4641</v>
      </c>
      <c r="E459" s="656"/>
      <c r="F459" s="1640">
        <v>115</v>
      </c>
      <c r="G459" s="1648">
        <v>34.5</v>
      </c>
      <c r="H459" s="1642"/>
      <c r="J459" s="1642">
        <v>17.5</v>
      </c>
      <c r="K459" s="818">
        <v>2</v>
      </c>
      <c r="L459" s="818"/>
      <c r="O459" s="656"/>
      <c r="P459" s="819"/>
      <c r="Q459" s="767"/>
      <c r="R459" s="801">
        <v>33</v>
      </c>
    </row>
    <row r="460" spans="1:18">
      <c r="A460" s="801">
        <v>34</v>
      </c>
      <c r="B460" t="s">
        <v>4808</v>
      </c>
      <c r="C460" s="656"/>
      <c r="D460" t="s">
        <v>4643</v>
      </c>
      <c r="E460" s="656"/>
      <c r="F460" s="1640">
        <v>115</v>
      </c>
      <c r="G460" s="1648">
        <v>13.8</v>
      </c>
      <c r="H460" s="1642"/>
      <c r="J460" s="1642">
        <v>15</v>
      </c>
      <c r="K460" s="818">
        <v>1</v>
      </c>
      <c r="L460" s="818"/>
      <c r="O460" s="656"/>
      <c r="P460" s="819"/>
      <c r="Q460" s="767"/>
      <c r="R460" s="801">
        <v>34</v>
      </c>
    </row>
    <row r="461" spans="1:18">
      <c r="A461" s="801">
        <v>35</v>
      </c>
      <c r="B461" t="s">
        <v>5603</v>
      </c>
      <c r="C461" s="656"/>
      <c r="D461" t="s">
        <v>4643</v>
      </c>
      <c r="E461" s="656"/>
      <c r="F461" s="1640">
        <v>115</v>
      </c>
      <c r="G461" s="1648">
        <v>13.8</v>
      </c>
      <c r="H461" s="1642"/>
      <c r="J461" s="1642">
        <v>15</v>
      </c>
      <c r="K461" s="818">
        <v>1</v>
      </c>
      <c r="L461" s="818"/>
      <c r="O461" s="656"/>
      <c r="P461" s="819"/>
      <c r="Q461" s="767"/>
      <c r="R461" s="801">
        <v>35</v>
      </c>
    </row>
    <row r="462" spans="1:18">
      <c r="A462" s="801">
        <v>36</v>
      </c>
      <c r="B462" t="s">
        <v>4809</v>
      </c>
      <c r="C462" s="656"/>
      <c r="D462" t="s">
        <v>4643</v>
      </c>
      <c r="E462" s="656"/>
      <c r="F462" s="1640">
        <v>34.4</v>
      </c>
      <c r="G462" s="1648">
        <v>5.04</v>
      </c>
      <c r="H462" s="1642"/>
      <c r="J462" s="1642">
        <v>3.75</v>
      </c>
      <c r="K462" s="818">
        <v>1</v>
      </c>
      <c r="L462" s="818"/>
      <c r="O462" s="656"/>
      <c r="P462" s="819"/>
      <c r="Q462" s="767"/>
      <c r="R462" s="801">
        <v>36</v>
      </c>
    </row>
    <row r="463" spans="1:18">
      <c r="A463" s="801">
        <v>37</v>
      </c>
      <c r="B463" t="s">
        <v>6459</v>
      </c>
      <c r="C463" s="656"/>
      <c r="D463" t="s">
        <v>4641</v>
      </c>
      <c r="E463" s="656"/>
      <c r="F463" s="1640">
        <v>115</v>
      </c>
      <c r="G463" s="1648">
        <v>13.8</v>
      </c>
      <c r="H463" s="1642"/>
      <c r="J463" s="1642">
        <v>15</v>
      </c>
      <c r="K463" s="818">
        <v>1</v>
      </c>
      <c r="L463" s="818"/>
      <c r="O463" s="656"/>
      <c r="P463" s="819"/>
      <c r="Q463" s="767"/>
      <c r="R463" s="801">
        <v>37</v>
      </c>
    </row>
    <row r="464" spans="1:18">
      <c r="A464" s="801">
        <v>38</v>
      </c>
      <c r="B464" t="s">
        <v>6459</v>
      </c>
      <c r="C464" s="656"/>
      <c r="D464" t="s">
        <v>4641</v>
      </c>
      <c r="E464" s="656"/>
      <c r="F464" s="1640">
        <v>115</v>
      </c>
      <c r="G464" s="1648">
        <v>34.4</v>
      </c>
      <c r="H464" s="1642">
        <v>13.8</v>
      </c>
      <c r="J464" s="1642">
        <v>30</v>
      </c>
      <c r="K464" s="818">
        <v>1</v>
      </c>
      <c r="L464" s="818"/>
      <c r="O464" s="656"/>
      <c r="P464" s="819"/>
      <c r="Q464" s="767"/>
      <c r="R464" s="801">
        <v>38</v>
      </c>
    </row>
    <row r="465" spans="1:18">
      <c r="A465" s="801">
        <v>39</v>
      </c>
      <c r="B465" t="s">
        <v>6460</v>
      </c>
      <c r="C465" s="656"/>
      <c r="D465" t="s">
        <v>4641</v>
      </c>
      <c r="E465" s="656"/>
      <c r="F465" s="1640">
        <v>110</v>
      </c>
      <c r="G465" s="1648">
        <v>67</v>
      </c>
      <c r="H465" s="1642">
        <v>13.8</v>
      </c>
      <c r="J465" s="1642">
        <v>30</v>
      </c>
      <c r="K465" s="818">
        <v>1</v>
      </c>
      <c r="L465" s="818"/>
      <c r="O465" s="656"/>
      <c r="P465" s="819"/>
      <c r="Q465" s="767"/>
      <c r="R465" s="801">
        <v>39</v>
      </c>
    </row>
    <row r="466" spans="1:18">
      <c r="A466" s="801">
        <v>40</v>
      </c>
      <c r="B466" t="s">
        <v>6460</v>
      </c>
      <c r="C466" s="656"/>
      <c r="D466" t="s">
        <v>4641</v>
      </c>
      <c r="E466" s="656"/>
      <c r="F466" s="1640">
        <v>115</v>
      </c>
      <c r="G466" s="1648">
        <v>69</v>
      </c>
      <c r="H466" s="1642">
        <v>23</v>
      </c>
      <c r="J466" s="1642">
        <v>50</v>
      </c>
      <c r="K466" s="818">
        <v>1</v>
      </c>
      <c r="L466" s="818"/>
      <c r="O466" s="656"/>
      <c r="P466" s="819"/>
      <c r="Q466" s="767"/>
      <c r="R466" s="801">
        <v>40</v>
      </c>
    </row>
    <row r="467" spans="1:18">
      <c r="A467" s="801">
        <v>41</v>
      </c>
      <c r="B467" t="s">
        <v>4810</v>
      </c>
      <c r="C467" s="656"/>
      <c r="D467" t="s">
        <v>4643</v>
      </c>
      <c r="E467" s="656"/>
      <c r="F467" s="1640">
        <v>67</v>
      </c>
      <c r="G467" s="1648">
        <v>13.8</v>
      </c>
      <c r="H467" s="1642"/>
      <c r="J467" s="1642">
        <v>7.5</v>
      </c>
      <c r="K467" s="818">
        <v>1</v>
      </c>
      <c r="L467" s="818"/>
      <c r="O467" s="656"/>
      <c r="P467" s="819"/>
      <c r="Q467" s="767"/>
      <c r="R467" s="801">
        <v>41</v>
      </c>
    </row>
    <row r="468" spans="1:18">
      <c r="A468" s="801">
        <v>42</v>
      </c>
      <c r="B468" t="s">
        <v>4811</v>
      </c>
      <c r="C468" s="656"/>
      <c r="D468" t="s">
        <v>4643</v>
      </c>
      <c r="E468" s="656"/>
      <c r="F468" s="1640">
        <v>115</v>
      </c>
      <c r="G468" s="1648">
        <v>13.8</v>
      </c>
      <c r="H468" s="1642"/>
      <c r="J468" s="1642">
        <v>12</v>
      </c>
      <c r="K468" s="818">
        <v>1</v>
      </c>
      <c r="L468" s="818"/>
      <c r="O468" s="656"/>
      <c r="P468" s="819"/>
      <c r="Q468" s="767"/>
      <c r="R468" s="801">
        <v>42</v>
      </c>
    </row>
    <row r="469" spans="1:18">
      <c r="A469" s="801">
        <v>43</v>
      </c>
      <c r="B469" t="s">
        <v>4812</v>
      </c>
      <c r="C469" s="656"/>
      <c r="D469" t="s">
        <v>4643</v>
      </c>
      <c r="E469" s="656"/>
      <c r="F469" s="1640">
        <v>34.5</v>
      </c>
      <c r="G469" s="1648">
        <v>13.2</v>
      </c>
      <c r="H469" s="1642"/>
      <c r="J469" s="1642">
        <v>10</v>
      </c>
      <c r="K469" s="818">
        <v>1</v>
      </c>
      <c r="L469" s="818"/>
      <c r="O469" s="656"/>
      <c r="P469" s="819"/>
      <c r="Q469" s="767"/>
      <c r="R469" s="801">
        <v>43</v>
      </c>
    </row>
    <row r="470" spans="1:18">
      <c r="A470" s="801">
        <v>44</v>
      </c>
      <c r="B470" t="s">
        <v>4813</v>
      </c>
      <c r="C470" s="656"/>
      <c r="D470" t="s">
        <v>4643</v>
      </c>
      <c r="E470" s="656"/>
      <c r="F470" s="1640">
        <v>33</v>
      </c>
      <c r="G470" s="1648">
        <v>4.8</v>
      </c>
      <c r="H470" s="1642"/>
      <c r="J470" s="1642">
        <v>3</v>
      </c>
      <c r="K470" s="818">
        <v>1</v>
      </c>
      <c r="L470" s="818"/>
      <c r="O470" s="656"/>
      <c r="P470" s="819"/>
      <c r="Q470" s="767"/>
      <c r="R470" s="801">
        <v>44</v>
      </c>
    </row>
    <row r="471" spans="1:18">
      <c r="A471" s="801">
        <v>45</v>
      </c>
      <c r="B471" t="s">
        <v>6461</v>
      </c>
      <c r="C471" s="656"/>
      <c r="D471" t="s">
        <v>4643</v>
      </c>
      <c r="E471" s="656"/>
      <c r="F471" s="1640">
        <v>34.4</v>
      </c>
      <c r="G471" s="1648">
        <v>5</v>
      </c>
      <c r="H471" s="1642"/>
      <c r="J471" s="1642">
        <v>0.83</v>
      </c>
      <c r="K471" s="818">
        <v>1</v>
      </c>
      <c r="L471" s="818"/>
      <c r="O471" s="656"/>
      <c r="P471" s="819"/>
      <c r="Q471" s="767"/>
      <c r="R471" s="801">
        <v>45</v>
      </c>
    </row>
    <row r="472" spans="1:18">
      <c r="A472" s="801">
        <v>46</v>
      </c>
      <c r="B472" t="s">
        <v>6461</v>
      </c>
      <c r="C472" s="656"/>
      <c r="D472" t="s">
        <v>4643</v>
      </c>
      <c r="E472" s="656"/>
      <c r="F472" s="1640">
        <v>34.5</v>
      </c>
      <c r="G472" s="1648">
        <v>5</v>
      </c>
      <c r="H472" s="1642"/>
      <c r="J472" s="1642">
        <v>1.66</v>
      </c>
      <c r="K472" s="818">
        <v>2</v>
      </c>
      <c r="L472" s="818"/>
      <c r="O472" s="656"/>
      <c r="P472" s="819"/>
      <c r="Q472" s="767"/>
      <c r="R472" s="801">
        <v>46</v>
      </c>
    </row>
    <row r="473" spans="1:18">
      <c r="A473" s="801">
        <v>47</v>
      </c>
      <c r="B473" t="s">
        <v>6462</v>
      </c>
      <c r="C473" s="656"/>
      <c r="D473" t="s">
        <v>4641</v>
      </c>
      <c r="E473" s="656"/>
      <c r="F473" s="1640">
        <v>110</v>
      </c>
      <c r="G473" s="1648">
        <v>24</v>
      </c>
      <c r="H473" s="1642"/>
      <c r="J473" s="1642">
        <v>12</v>
      </c>
      <c r="K473" s="818">
        <v>1</v>
      </c>
      <c r="L473" s="818"/>
      <c r="O473" s="656"/>
      <c r="P473" s="819"/>
      <c r="Q473" s="767"/>
      <c r="R473" s="801">
        <v>47</v>
      </c>
    </row>
    <row r="474" spans="1:18">
      <c r="A474" s="801">
        <v>48</v>
      </c>
      <c r="B474" t="s">
        <v>6462</v>
      </c>
      <c r="C474" s="656"/>
      <c r="D474" t="s">
        <v>4641</v>
      </c>
      <c r="E474" s="656"/>
      <c r="F474" s="1640">
        <v>115</v>
      </c>
      <c r="G474" s="1648">
        <v>23</v>
      </c>
      <c r="H474" s="1642"/>
      <c r="J474" s="1642">
        <v>15</v>
      </c>
      <c r="K474" s="818">
        <v>1</v>
      </c>
      <c r="L474" s="818"/>
      <c r="O474" s="656"/>
      <c r="P474" s="819"/>
      <c r="Q474" s="767"/>
      <c r="R474" s="801">
        <v>48</v>
      </c>
    </row>
    <row r="475" spans="1:18">
      <c r="A475" s="801">
        <v>49</v>
      </c>
      <c r="B475" t="s">
        <v>6463</v>
      </c>
      <c r="C475" s="656"/>
      <c r="D475" t="s">
        <v>4643</v>
      </c>
      <c r="E475" s="656"/>
      <c r="F475" s="1640">
        <v>113</v>
      </c>
      <c r="G475" s="1648">
        <v>13.8</v>
      </c>
      <c r="H475" s="1642"/>
      <c r="J475" s="1642">
        <v>13.4</v>
      </c>
      <c r="K475" s="818">
        <v>1</v>
      </c>
      <c r="L475" s="818"/>
      <c r="O475" s="656"/>
      <c r="P475" s="819"/>
      <c r="Q475" s="767"/>
      <c r="R475" s="801">
        <v>49</v>
      </c>
    </row>
    <row r="476" spans="1:18">
      <c r="A476" s="801">
        <v>50</v>
      </c>
      <c r="B476" t="s">
        <v>6463</v>
      </c>
      <c r="C476" s="656"/>
      <c r="D476" t="s">
        <v>4643</v>
      </c>
      <c r="E476" s="656"/>
      <c r="F476" s="1640">
        <v>115</v>
      </c>
      <c r="G476" s="1648">
        <v>13.2</v>
      </c>
      <c r="H476" s="1642"/>
      <c r="J476" s="1642">
        <v>20</v>
      </c>
      <c r="K476" s="818">
        <v>1</v>
      </c>
      <c r="L476" s="818"/>
      <c r="O476" s="656"/>
      <c r="P476" s="819"/>
      <c r="Q476" s="767"/>
      <c r="R476" s="801">
        <v>50</v>
      </c>
    </row>
    <row r="477" spans="1:18">
      <c r="A477" s="801">
        <v>51</v>
      </c>
      <c r="B477" t="s">
        <v>6464</v>
      </c>
      <c r="C477" s="656"/>
      <c r="D477" t="s">
        <v>4643</v>
      </c>
      <c r="E477" s="656"/>
      <c r="F477" s="1640">
        <v>34.5</v>
      </c>
      <c r="G477" s="1648">
        <v>0.48</v>
      </c>
      <c r="H477" s="1642"/>
      <c r="J477" s="1642">
        <v>0.75</v>
      </c>
      <c r="K477" s="818">
        <v>3</v>
      </c>
      <c r="L477" s="818"/>
      <c r="O477" s="656"/>
      <c r="P477" s="819"/>
      <c r="Q477" s="767"/>
      <c r="R477" s="801">
        <v>51</v>
      </c>
    </row>
    <row r="478" spans="1:18">
      <c r="A478" s="801">
        <v>52</v>
      </c>
      <c r="B478" t="s">
        <v>6465</v>
      </c>
      <c r="C478" s="656"/>
      <c r="D478" t="s">
        <v>4641</v>
      </c>
      <c r="E478" s="656"/>
      <c r="F478" s="1640">
        <v>113</v>
      </c>
      <c r="G478" s="1648">
        <v>67</v>
      </c>
      <c r="H478" s="1642">
        <v>5</v>
      </c>
      <c r="J478" s="1642">
        <v>40</v>
      </c>
      <c r="K478" s="818">
        <v>1</v>
      </c>
      <c r="L478" s="818"/>
      <c r="O478" s="656"/>
      <c r="P478" s="819"/>
      <c r="Q478" s="767"/>
      <c r="R478" s="801">
        <v>52</v>
      </c>
    </row>
    <row r="479" spans="1:18">
      <c r="A479" s="801">
        <v>53</v>
      </c>
      <c r="B479" t="s">
        <v>6466</v>
      </c>
      <c r="C479" s="656"/>
      <c r="D479" t="s">
        <v>4641</v>
      </c>
      <c r="E479" s="656"/>
      <c r="F479" s="1640">
        <v>13.8</v>
      </c>
      <c r="G479" s="1648">
        <v>3.4</v>
      </c>
      <c r="H479" s="1642"/>
      <c r="J479" s="1642">
        <v>6</v>
      </c>
      <c r="K479" s="818">
        <v>1</v>
      </c>
      <c r="L479" s="818"/>
      <c r="O479" s="656"/>
      <c r="P479" s="819"/>
      <c r="Q479" s="767"/>
      <c r="R479" s="801">
        <v>53</v>
      </c>
    </row>
    <row r="480" spans="1:18">
      <c r="A480" s="801">
        <v>54</v>
      </c>
      <c r="B480" t="s">
        <v>6466</v>
      </c>
      <c r="C480" s="656"/>
      <c r="D480" t="s">
        <v>4641</v>
      </c>
      <c r="E480" s="656"/>
      <c r="F480" s="1640">
        <v>110</v>
      </c>
      <c r="G480" s="1648">
        <v>4.3600000000000003</v>
      </c>
      <c r="H480" s="1642"/>
      <c r="J480" s="1642">
        <v>7.5</v>
      </c>
      <c r="K480" s="818">
        <v>1</v>
      </c>
      <c r="L480" s="818"/>
      <c r="O480" s="656"/>
      <c r="P480" s="819"/>
      <c r="Q480" s="767"/>
      <c r="R480" s="801">
        <v>54</v>
      </c>
    </row>
    <row r="481" spans="1:18">
      <c r="A481" s="801">
        <v>55</v>
      </c>
      <c r="B481" t="s">
        <v>6466</v>
      </c>
      <c r="C481" s="656"/>
      <c r="D481" t="s">
        <v>4641</v>
      </c>
      <c r="E481" s="656"/>
      <c r="F481" s="1640">
        <v>110</v>
      </c>
      <c r="G481" s="1648">
        <v>34.4</v>
      </c>
      <c r="H481" s="1642">
        <v>8.66</v>
      </c>
      <c r="J481" s="1642">
        <v>20</v>
      </c>
      <c r="K481" s="818">
        <v>1</v>
      </c>
      <c r="L481" s="818"/>
      <c r="O481" s="656"/>
      <c r="P481" s="819"/>
      <c r="Q481" s="767"/>
      <c r="R481" s="801">
        <v>55</v>
      </c>
    </row>
    <row r="482" spans="1:18">
      <c r="A482" s="801">
        <v>56</v>
      </c>
      <c r="B482" t="s">
        <v>6466</v>
      </c>
      <c r="C482" s="656"/>
      <c r="D482" t="s">
        <v>4641</v>
      </c>
      <c r="E482" s="656"/>
      <c r="F482" s="1640">
        <v>115</v>
      </c>
      <c r="G482" s="1648">
        <v>13.8</v>
      </c>
      <c r="H482" s="1642"/>
      <c r="J482" s="1642">
        <v>28.4</v>
      </c>
      <c r="K482" s="818">
        <v>2</v>
      </c>
      <c r="L482" s="818"/>
      <c r="O482" s="656"/>
      <c r="P482" s="819"/>
      <c r="Q482" s="767"/>
      <c r="R482" s="801">
        <v>56</v>
      </c>
    </row>
    <row r="483" spans="1:18" ht="15.75" thickBot="1">
      <c r="A483" s="801">
        <v>57</v>
      </c>
      <c r="B483" t="s">
        <v>6466</v>
      </c>
      <c r="C483" s="656"/>
      <c r="D483" t="s">
        <v>4641</v>
      </c>
      <c r="E483" s="656"/>
      <c r="F483" s="1640">
        <v>115</v>
      </c>
      <c r="G483" s="1648">
        <v>34.5</v>
      </c>
      <c r="H483" s="1642">
        <v>5</v>
      </c>
      <c r="J483" s="1642">
        <v>30</v>
      </c>
      <c r="K483" s="818">
        <v>1</v>
      </c>
      <c r="L483" s="818"/>
      <c r="O483" s="656"/>
      <c r="P483" s="819"/>
      <c r="Q483" s="767"/>
      <c r="R483" s="801">
        <v>57</v>
      </c>
    </row>
    <row r="484" spans="1:18" ht="15.75" thickBot="1">
      <c r="A484" s="820">
        <v>58</v>
      </c>
      <c r="B484" s="752"/>
      <c r="C484" s="773" t="s">
        <v>4893</v>
      </c>
      <c r="D484" s="752"/>
      <c r="E484" s="773"/>
      <c r="F484" s="1643"/>
      <c r="G484" s="1650"/>
      <c r="H484" s="1645"/>
      <c r="J484" s="865"/>
      <c r="K484" s="1631">
        <f>SUM(K427:K483)</f>
        <v>68</v>
      </c>
      <c r="L484" s="1631">
        <f>SUM(L427:L483)</f>
        <v>0</v>
      </c>
      <c r="M484" s="752"/>
      <c r="N484" s="752"/>
      <c r="O484" s="773"/>
      <c r="P484" s="1631">
        <f>SUM(P427:P483)</f>
        <v>0</v>
      </c>
      <c r="Q484" s="1631">
        <f>SUM(Q427:Q483)</f>
        <v>0</v>
      </c>
      <c r="R484" s="820">
        <v>58</v>
      </c>
    </row>
    <row r="486" spans="1:18">
      <c r="A486" s="16" t="s">
        <v>4780</v>
      </c>
      <c r="B486" s="709"/>
      <c r="C486" s="709"/>
      <c r="D486" s="709"/>
      <c r="E486" s="709"/>
      <c r="F486" s="709"/>
      <c r="G486" s="709"/>
      <c r="H486" s="709"/>
      <c r="J486" s="16" t="s">
        <v>4781</v>
      </c>
      <c r="K486" s="709"/>
      <c r="L486" s="709"/>
      <c r="M486" s="709"/>
      <c r="N486" s="709"/>
      <c r="O486" s="709"/>
      <c r="P486" s="709"/>
      <c r="Q486" s="709"/>
      <c r="R486" s="709"/>
    </row>
    <row r="488" spans="1:18" ht="15.75" thickBot="1">
      <c r="A488" s="13"/>
      <c r="B488" s="752"/>
      <c r="C488" s="752"/>
      <c r="D488" s="752"/>
      <c r="E488" s="752"/>
      <c r="F488" s="1726"/>
      <c r="G488" s="1726"/>
      <c r="H488" s="803"/>
      <c r="J488" s="13"/>
      <c r="K488" s="752"/>
      <c r="L488" s="752"/>
      <c r="M488" s="752"/>
      <c r="N488" s="752"/>
      <c r="O488" s="752"/>
      <c r="P488" s="1726"/>
      <c r="Q488" s="1726"/>
      <c r="R488" s="803"/>
    </row>
    <row r="489" spans="1:18" ht="16.5" thickBot="1">
      <c r="A489" s="946" t="s">
        <v>3325</v>
      </c>
      <c r="B489" s="458"/>
      <c r="C489" s="458"/>
      <c r="D489" s="803"/>
      <c r="E489" s="803"/>
      <c r="F489" s="805"/>
      <c r="G489" s="805"/>
      <c r="H489" s="814"/>
      <c r="J489" s="946" t="s">
        <v>3325</v>
      </c>
      <c r="K489" s="458"/>
      <c r="L489" s="458"/>
      <c r="M489" s="803"/>
      <c r="N489" s="803"/>
      <c r="O489" s="803"/>
      <c r="P489" s="805"/>
      <c r="Q489" s="805"/>
      <c r="R489" s="814"/>
    </row>
    <row r="490" spans="1:18">
      <c r="A490" s="797"/>
      <c r="C490" s="656"/>
      <c r="D490" s="661"/>
      <c r="E490" s="717"/>
      <c r="F490" s="709"/>
      <c r="G490" s="709"/>
      <c r="H490" s="782"/>
      <c r="J490" s="797"/>
      <c r="K490" s="656"/>
      <c r="L490" s="656"/>
      <c r="M490" s="709" t="s">
        <v>3113</v>
      </c>
      <c r="N490" s="709"/>
      <c r="O490" s="709"/>
      <c r="P490" s="709"/>
      <c r="Q490" s="759"/>
      <c r="R490" s="807"/>
    </row>
    <row r="491" spans="1:18" ht="15.75" thickBot="1">
      <c r="A491" s="810"/>
      <c r="B491" s="661"/>
      <c r="C491" s="717"/>
      <c r="D491" s="661"/>
      <c r="E491" s="717"/>
      <c r="F491" s="803" t="s">
        <v>3114</v>
      </c>
      <c r="G491" s="803"/>
      <c r="H491" s="814"/>
      <c r="J491" s="810" t="s">
        <v>3115</v>
      </c>
      <c r="K491" s="717" t="s">
        <v>3116</v>
      </c>
      <c r="L491" s="717" t="s">
        <v>3116</v>
      </c>
      <c r="M491" s="803" t="s">
        <v>3117</v>
      </c>
      <c r="N491" s="803"/>
      <c r="O491" s="803"/>
      <c r="P491" s="803"/>
      <c r="Q491" s="814"/>
      <c r="R491" s="717"/>
    </row>
    <row r="492" spans="1:18">
      <c r="A492" s="810"/>
      <c r="B492" s="661"/>
      <c r="C492" s="717"/>
      <c r="D492" s="661"/>
      <c r="E492" s="717"/>
      <c r="F492" s="717"/>
      <c r="G492" s="759"/>
      <c r="H492" s="717"/>
      <c r="J492" s="810" t="s">
        <v>3118</v>
      </c>
      <c r="K492" s="717" t="s">
        <v>3119</v>
      </c>
      <c r="L492" s="717" t="s">
        <v>3120</v>
      </c>
      <c r="M492" s="661"/>
      <c r="N492" s="661"/>
      <c r="O492" s="717"/>
      <c r="P492" s="717"/>
      <c r="Q492" s="759"/>
      <c r="R492" s="717"/>
    </row>
    <row r="493" spans="1:18">
      <c r="A493" s="810" t="s">
        <v>1686</v>
      </c>
      <c r="B493" s="709" t="s">
        <v>3121</v>
      </c>
      <c r="C493" s="759"/>
      <c r="D493" s="709" t="s">
        <v>3122</v>
      </c>
      <c r="E493" s="759"/>
      <c r="F493" s="717"/>
      <c r="G493" s="759"/>
      <c r="H493" s="717"/>
      <c r="J493" s="810" t="s">
        <v>3123</v>
      </c>
      <c r="K493" s="717" t="s">
        <v>3124</v>
      </c>
      <c r="L493" s="717" t="s">
        <v>3119</v>
      </c>
      <c r="M493" s="709"/>
      <c r="N493" s="709"/>
      <c r="O493" s="759"/>
      <c r="P493" s="717" t="s">
        <v>1744</v>
      </c>
      <c r="Q493" s="759" t="s">
        <v>3125</v>
      </c>
      <c r="R493" s="717" t="s">
        <v>1686</v>
      </c>
    </row>
    <row r="494" spans="1:18">
      <c r="A494" s="810" t="s">
        <v>1689</v>
      </c>
      <c r="C494" s="656"/>
      <c r="D494" s="661"/>
      <c r="E494" s="717"/>
      <c r="F494" s="717" t="s">
        <v>1794</v>
      </c>
      <c r="G494" s="759" t="s">
        <v>3126</v>
      </c>
      <c r="H494" s="717" t="s">
        <v>3127</v>
      </c>
      <c r="J494" s="810" t="s">
        <v>3128</v>
      </c>
      <c r="K494" s="717" t="s">
        <v>4</v>
      </c>
      <c r="L494" s="717" t="s">
        <v>3124</v>
      </c>
      <c r="M494" s="709" t="s">
        <v>3129</v>
      </c>
      <c r="N494" s="709"/>
      <c r="O494" s="759"/>
      <c r="P494" s="717" t="s">
        <v>3130</v>
      </c>
      <c r="Q494" s="759" t="s">
        <v>3131</v>
      </c>
      <c r="R494" s="717" t="s">
        <v>1689</v>
      </c>
    </row>
    <row r="495" spans="1:18">
      <c r="A495" s="801"/>
      <c r="C495" s="717"/>
      <c r="E495" s="717"/>
      <c r="F495" s="717"/>
      <c r="G495" s="759"/>
      <c r="H495" s="656"/>
      <c r="J495" s="801"/>
      <c r="K495" s="656"/>
      <c r="L495" s="717"/>
      <c r="O495" s="717"/>
      <c r="P495" s="717"/>
      <c r="Q495" s="717"/>
      <c r="R495" s="656"/>
    </row>
    <row r="496" spans="1:18" ht="15.75" thickBot="1">
      <c r="A496" s="820"/>
      <c r="B496" s="803" t="s">
        <v>2935</v>
      </c>
      <c r="C496" s="814"/>
      <c r="D496" s="803" t="s">
        <v>2936</v>
      </c>
      <c r="E496" s="814"/>
      <c r="F496" s="813" t="s">
        <v>2937</v>
      </c>
      <c r="G496" s="814" t="s">
        <v>2938</v>
      </c>
      <c r="H496" s="814" t="s">
        <v>2268</v>
      </c>
      <c r="J496" s="812" t="s">
        <v>2269</v>
      </c>
      <c r="K496" s="812" t="s">
        <v>2270</v>
      </c>
      <c r="L496" s="812" t="s">
        <v>2271</v>
      </c>
      <c r="M496" s="803" t="s">
        <v>2272</v>
      </c>
      <c r="N496" s="803"/>
      <c r="O496" s="814"/>
      <c r="P496" s="813" t="s">
        <v>2273</v>
      </c>
      <c r="Q496" s="813" t="s">
        <v>2274</v>
      </c>
      <c r="R496" s="813"/>
    </row>
    <row r="497" spans="1:18">
      <c r="A497" s="801">
        <v>1</v>
      </c>
      <c r="B497" t="s">
        <v>4814</v>
      </c>
      <c r="C497" s="656"/>
      <c r="D497" t="s">
        <v>4643</v>
      </c>
      <c r="E497" s="759"/>
      <c r="F497" s="1646">
        <v>46</v>
      </c>
      <c r="G497" s="1647">
        <v>2.4</v>
      </c>
      <c r="H497" s="1642"/>
      <c r="J497" s="1642">
        <v>0.16700000000000001</v>
      </c>
      <c r="K497" s="818">
        <v>1</v>
      </c>
      <c r="L497" s="818"/>
      <c r="O497" s="759"/>
      <c r="P497" s="819"/>
      <c r="Q497" s="767"/>
      <c r="R497" s="801">
        <v>1</v>
      </c>
    </row>
    <row r="498" spans="1:18">
      <c r="A498" s="801">
        <v>2</v>
      </c>
      <c r="B498" t="s">
        <v>4815</v>
      </c>
      <c r="C498" s="656"/>
      <c r="D498" t="s">
        <v>4643</v>
      </c>
      <c r="E498" s="717"/>
      <c r="F498" s="1646">
        <v>34.4</v>
      </c>
      <c r="G498" s="1647">
        <v>5</v>
      </c>
      <c r="H498" s="1642"/>
      <c r="J498" s="1642">
        <v>2.5</v>
      </c>
      <c r="K498" s="818">
        <v>1</v>
      </c>
      <c r="L498" s="818"/>
      <c r="O498" s="717"/>
      <c r="P498" s="819"/>
      <c r="Q498" s="767"/>
      <c r="R498" s="801">
        <v>2</v>
      </c>
    </row>
    <row r="499" spans="1:18">
      <c r="A499" s="801">
        <v>3</v>
      </c>
      <c r="B499" t="s">
        <v>4816</v>
      </c>
      <c r="C499" s="656"/>
      <c r="D499" t="s">
        <v>4643</v>
      </c>
      <c r="E499" s="717"/>
      <c r="F499" s="1646">
        <v>67</v>
      </c>
      <c r="G499" s="1647">
        <v>13.8</v>
      </c>
      <c r="H499" s="1642"/>
      <c r="J499" s="1642">
        <v>8.4</v>
      </c>
      <c r="K499" s="818">
        <v>1</v>
      </c>
      <c r="L499" s="818"/>
      <c r="O499" s="717"/>
      <c r="P499" s="819"/>
      <c r="Q499" s="767"/>
      <c r="R499" s="801">
        <v>3</v>
      </c>
    </row>
    <row r="500" spans="1:18">
      <c r="A500" s="801">
        <v>4</v>
      </c>
      <c r="B500" t="s">
        <v>4817</v>
      </c>
      <c r="C500" s="656"/>
      <c r="D500" t="s">
        <v>4643</v>
      </c>
      <c r="E500" s="717"/>
      <c r="F500" s="1646">
        <v>34.5</v>
      </c>
      <c r="G500" s="1647">
        <v>4.8</v>
      </c>
      <c r="H500" s="1642"/>
      <c r="J500" s="1642">
        <v>4.2</v>
      </c>
      <c r="K500" s="818">
        <v>1</v>
      </c>
      <c r="L500" s="818"/>
      <c r="O500" s="717"/>
      <c r="P500" s="819"/>
      <c r="Q500" s="767"/>
      <c r="R500" s="801">
        <v>4</v>
      </c>
    </row>
    <row r="501" spans="1:18">
      <c r="A501" s="801">
        <v>5</v>
      </c>
      <c r="B501" t="s">
        <v>4818</v>
      </c>
      <c r="C501" s="656"/>
      <c r="D501" t="s">
        <v>4643</v>
      </c>
      <c r="E501" s="717"/>
      <c r="F501" s="1646">
        <v>43.8</v>
      </c>
      <c r="G501" s="1647">
        <v>4.2</v>
      </c>
      <c r="H501" s="1642"/>
      <c r="J501" s="1642">
        <v>3.75</v>
      </c>
      <c r="K501" s="818">
        <v>1</v>
      </c>
      <c r="L501" s="818"/>
      <c r="O501" s="717"/>
      <c r="P501" s="819"/>
      <c r="Q501" s="767"/>
      <c r="R501" s="801">
        <v>5</v>
      </c>
    </row>
    <row r="502" spans="1:18">
      <c r="A502" s="816">
        <v>6</v>
      </c>
      <c r="B502" t="s">
        <v>6467</v>
      </c>
      <c r="C502" s="656"/>
      <c r="D502" t="s">
        <v>4643</v>
      </c>
      <c r="E502" s="656"/>
      <c r="F502" s="1640">
        <v>34.5</v>
      </c>
      <c r="G502" s="1648">
        <v>2.4</v>
      </c>
      <c r="H502" s="1642">
        <v>0.24</v>
      </c>
      <c r="J502" s="1649">
        <v>0.33300000000000002</v>
      </c>
      <c r="K502" s="818">
        <v>1</v>
      </c>
      <c r="L502" s="818"/>
      <c r="O502" s="656"/>
      <c r="P502" s="819"/>
      <c r="Q502" s="767"/>
      <c r="R502" s="816">
        <v>6</v>
      </c>
    </row>
    <row r="503" spans="1:18">
      <c r="A503" s="816">
        <v>7</v>
      </c>
      <c r="B503" t="s">
        <v>6467</v>
      </c>
      <c r="C503" s="656"/>
      <c r="D503" t="s">
        <v>4643</v>
      </c>
      <c r="E503" s="656"/>
      <c r="F503" s="1640">
        <v>34.5</v>
      </c>
      <c r="G503" s="1648">
        <v>2.4</v>
      </c>
      <c r="H503" s="1642"/>
      <c r="J503" s="1649">
        <v>0.66600000000000004</v>
      </c>
      <c r="K503" s="818">
        <v>2</v>
      </c>
      <c r="L503" s="818"/>
      <c r="O503" s="656"/>
      <c r="P503" s="819"/>
      <c r="Q503" s="767"/>
      <c r="R503" s="816">
        <v>7</v>
      </c>
    </row>
    <row r="504" spans="1:18">
      <c r="A504" s="816">
        <v>8</v>
      </c>
      <c r="B504" t="s">
        <v>6468</v>
      </c>
      <c r="C504" s="656"/>
      <c r="D504" t="s">
        <v>4643</v>
      </c>
      <c r="E504" s="656"/>
      <c r="F504" s="1640">
        <v>46</v>
      </c>
      <c r="G504" s="1648">
        <v>2.4</v>
      </c>
      <c r="H504" s="1642"/>
      <c r="J504" s="1649">
        <v>3.3319999999999999</v>
      </c>
      <c r="K504" s="818">
        <v>4</v>
      </c>
      <c r="L504" s="818"/>
      <c r="O504" s="656"/>
      <c r="P504" s="819"/>
      <c r="Q504" s="767"/>
      <c r="R504" s="816">
        <v>8</v>
      </c>
    </row>
    <row r="505" spans="1:18">
      <c r="A505" s="816">
        <v>9</v>
      </c>
      <c r="B505" t="s">
        <v>6469</v>
      </c>
      <c r="C505" s="656"/>
      <c r="D505" t="s">
        <v>4641</v>
      </c>
      <c r="E505" s="656"/>
      <c r="F505" s="1640">
        <v>23</v>
      </c>
      <c r="G505" s="1648">
        <v>5</v>
      </c>
      <c r="H505" s="1642"/>
      <c r="J505" s="1649">
        <v>15</v>
      </c>
      <c r="K505" s="818">
        <v>3</v>
      </c>
      <c r="L505" s="818"/>
      <c r="O505" s="656"/>
      <c r="P505" s="819"/>
      <c r="Q505" s="767"/>
      <c r="R505" s="816">
        <v>9</v>
      </c>
    </row>
    <row r="506" spans="1:18">
      <c r="A506" s="816">
        <v>10</v>
      </c>
      <c r="B506" t="s">
        <v>6470</v>
      </c>
      <c r="C506" s="656"/>
      <c r="D506" t="s">
        <v>4643</v>
      </c>
      <c r="E506" s="656"/>
      <c r="F506" s="1640">
        <v>34.5</v>
      </c>
      <c r="G506" s="1648">
        <v>4.8</v>
      </c>
      <c r="H506" s="1642"/>
      <c r="J506" s="1649">
        <v>7.5</v>
      </c>
      <c r="K506" s="818">
        <v>3</v>
      </c>
      <c r="L506" s="818"/>
      <c r="O506" s="656"/>
      <c r="P506" s="819"/>
      <c r="Q506" s="767"/>
      <c r="R506" s="816">
        <v>10</v>
      </c>
    </row>
    <row r="507" spans="1:18">
      <c r="A507" s="816">
        <v>11</v>
      </c>
      <c r="B507" t="s">
        <v>4821</v>
      </c>
      <c r="C507" s="656"/>
      <c r="D507" t="s">
        <v>4643</v>
      </c>
      <c r="E507" s="656"/>
      <c r="F507" s="1640">
        <v>115</v>
      </c>
      <c r="G507" s="1648">
        <v>13.8</v>
      </c>
      <c r="H507" s="1642"/>
      <c r="J507" s="1649">
        <v>48</v>
      </c>
      <c r="K507" s="818">
        <v>2</v>
      </c>
      <c r="L507" s="818"/>
      <c r="O507" s="656"/>
      <c r="P507" s="819"/>
      <c r="Q507" s="767"/>
      <c r="R507" s="816">
        <v>11</v>
      </c>
    </row>
    <row r="508" spans="1:18">
      <c r="A508" s="816">
        <v>12</v>
      </c>
      <c r="B508" t="s">
        <v>4822</v>
      </c>
      <c r="C508" s="656"/>
      <c r="D508" t="s">
        <v>4641</v>
      </c>
      <c r="E508" s="656"/>
      <c r="F508" s="1640">
        <v>34.4</v>
      </c>
      <c r="G508" s="1648">
        <v>22.9</v>
      </c>
      <c r="H508" s="1642"/>
      <c r="J508" s="1649">
        <v>7.5</v>
      </c>
      <c r="K508" s="818">
        <v>1</v>
      </c>
      <c r="L508" s="818"/>
      <c r="O508" s="656"/>
      <c r="P508" s="819"/>
      <c r="Q508" s="767"/>
      <c r="R508" s="816">
        <v>12</v>
      </c>
    </row>
    <row r="509" spans="1:18">
      <c r="A509" s="816">
        <v>13</v>
      </c>
      <c r="B509" t="s">
        <v>4823</v>
      </c>
      <c r="C509" s="656"/>
      <c r="D509" t="s">
        <v>4643</v>
      </c>
      <c r="E509" s="656"/>
      <c r="F509" s="1640">
        <v>34.4</v>
      </c>
      <c r="G509" s="1648">
        <v>5</v>
      </c>
      <c r="H509" s="1642"/>
      <c r="J509" s="1649">
        <v>3.75</v>
      </c>
      <c r="K509" s="818">
        <v>1</v>
      </c>
      <c r="L509" s="818"/>
      <c r="O509" s="656"/>
      <c r="P509" s="819"/>
      <c r="Q509" s="767"/>
      <c r="R509" s="816">
        <v>13</v>
      </c>
    </row>
    <row r="510" spans="1:18">
      <c r="A510" s="816">
        <v>14</v>
      </c>
      <c r="B510" t="s">
        <v>6471</v>
      </c>
      <c r="C510" s="656"/>
      <c r="D510" t="s">
        <v>4641</v>
      </c>
      <c r="E510" s="656"/>
      <c r="F510" s="1640">
        <v>113</v>
      </c>
      <c r="G510" s="1648">
        <v>34.4</v>
      </c>
      <c r="H510" s="1642">
        <v>5</v>
      </c>
      <c r="J510" s="1649">
        <v>30</v>
      </c>
      <c r="K510" s="818">
        <v>1</v>
      </c>
      <c r="L510" s="818"/>
      <c r="O510" s="656"/>
      <c r="P510" s="819"/>
      <c r="Q510" s="767"/>
      <c r="R510" s="816">
        <v>14</v>
      </c>
    </row>
    <row r="511" spans="1:18">
      <c r="A511" s="816">
        <v>15</v>
      </c>
      <c r="B511" t="s">
        <v>6471</v>
      </c>
      <c r="C511" s="656"/>
      <c r="D511" t="s">
        <v>4641</v>
      </c>
      <c r="E511" s="656"/>
      <c r="F511" s="1640">
        <v>115</v>
      </c>
      <c r="G511" s="1648">
        <v>34.5</v>
      </c>
      <c r="H511" s="1642"/>
      <c r="J511" s="1649">
        <v>20.010000000000002</v>
      </c>
      <c r="K511" s="818">
        <v>3</v>
      </c>
      <c r="L511" s="818"/>
      <c r="O511" s="656"/>
      <c r="P511" s="819"/>
      <c r="Q511" s="767"/>
      <c r="R511" s="816">
        <v>15</v>
      </c>
    </row>
    <row r="512" spans="1:18">
      <c r="A512" s="816">
        <v>16</v>
      </c>
      <c r="B512" t="s">
        <v>6472</v>
      </c>
      <c r="C512" s="656"/>
      <c r="D512" t="s">
        <v>4643</v>
      </c>
      <c r="E512" s="656"/>
      <c r="F512" s="1640">
        <v>34.4</v>
      </c>
      <c r="G512" s="1648">
        <v>2.4</v>
      </c>
      <c r="H512" s="1642"/>
      <c r="J512" s="1649">
        <v>2.4900000000000002</v>
      </c>
      <c r="K512" s="818">
        <v>3</v>
      </c>
      <c r="L512" s="818"/>
      <c r="O512" s="656"/>
      <c r="P512" s="819"/>
      <c r="Q512" s="767"/>
      <c r="R512" s="816">
        <v>16</v>
      </c>
    </row>
    <row r="513" spans="1:18">
      <c r="A513" s="801">
        <v>17</v>
      </c>
      <c r="B513" t="s">
        <v>4824</v>
      </c>
      <c r="C513" s="656"/>
      <c r="D513" t="s">
        <v>4643</v>
      </c>
      <c r="E513" s="656"/>
      <c r="F513" s="1640">
        <v>23</v>
      </c>
      <c r="G513" s="1648">
        <v>5.04</v>
      </c>
      <c r="H513" s="1642"/>
      <c r="J513" s="1642">
        <v>2.5</v>
      </c>
      <c r="K513" s="818">
        <v>1</v>
      </c>
      <c r="L513" s="818"/>
      <c r="O513" s="656"/>
      <c r="P513" s="819"/>
      <c r="Q513" s="767"/>
      <c r="R513" s="801">
        <v>17</v>
      </c>
    </row>
    <row r="514" spans="1:18">
      <c r="A514" s="801">
        <v>18</v>
      </c>
      <c r="B514" t="s">
        <v>4825</v>
      </c>
      <c r="C514" s="656"/>
      <c r="D514" t="s">
        <v>4641</v>
      </c>
      <c r="E514" s="656"/>
      <c r="F514" s="1640">
        <v>113</v>
      </c>
      <c r="G514" s="1648">
        <v>67</v>
      </c>
      <c r="H514" s="1642">
        <v>13.8</v>
      </c>
      <c r="J514" s="1642">
        <v>33.6</v>
      </c>
      <c r="K514" s="818">
        <v>1</v>
      </c>
      <c r="L514" s="818"/>
      <c r="O514" s="656"/>
      <c r="P514" s="819"/>
      <c r="Q514" s="767"/>
      <c r="R514" s="801">
        <v>18</v>
      </c>
    </row>
    <row r="515" spans="1:18">
      <c r="A515" s="801">
        <v>19</v>
      </c>
      <c r="B515" t="s">
        <v>6473</v>
      </c>
      <c r="C515" s="656"/>
      <c r="D515" t="s">
        <v>4641</v>
      </c>
      <c r="E515" s="656"/>
      <c r="F515" s="1640">
        <v>115</v>
      </c>
      <c r="G515" s="1648">
        <v>34.5</v>
      </c>
      <c r="H515" s="1642"/>
      <c r="J515" s="1642">
        <v>40</v>
      </c>
      <c r="K515" s="818">
        <v>2</v>
      </c>
      <c r="L515" s="818"/>
      <c r="O515" s="656"/>
      <c r="P515" s="819"/>
      <c r="Q515" s="767"/>
      <c r="R515" s="801">
        <v>19</v>
      </c>
    </row>
    <row r="516" spans="1:18">
      <c r="A516" s="801">
        <v>20</v>
      </c>
      <c r="B516" t="s">
        <v>4826</v>
      </c>
      <c r="C516" s="656"/>
      <c r="D516" t="s">
        <v>4643</v>
      </c>
      <c r="E516" s="656"/>
      <c r="F516" s="1640">
        <v>115</v>
      </c>
      <c r="G516" s="1648">
        <v>13.2</v>
      </c>
      <c r="H516" s="1642"/>
      <c r="J516" s="1642">
        <v>15</v>
      </c>
      <c r="K516" s="818">
        <v>1</v>
      </c>
      <c r="L516" s="818"/>
      <c r="O516" s="656"/>
      <c r="P516" s="819"/>
      <c r="Q516" s="767"/>
      <c r="R516" s="801">
        <v>20</v>
      </c>
    </row>
    <row r="517" spans="1:18">
      <c r="A517" s="801">
        <v>21</v>
      </c>
      <c r="B517" t="s">
        <v>4827</v>
      </c>
      <c r="C517" s="656"/>
      <c r="D517" t="s">
        <v>4643</v>
      </c>
      <c r="E517" s="656"/>
      <c r="F517" s="1640">
        <v>34.4</v>
      </c>
      <c r="G517" s="1648">
        <v>19.8</v>
      </c>
      <c r="H517" s="1642"/>
      <c r="J517" s="1642">
        <v>5.6</v>
      </c>
      <c r="K517" s="818">
        <v>1</v>
      </c>
      <c r="L517" s="818"/>
      <c r="O517" s="656"/>
      <c r="P517" s="819"/>
      <c r="Q517" s="767"/>
      <c r="R517" s="801">
        <v>21</v>
      </c>
    </row>
    <row r="518" spans="1:18">
      <c r="A518" s="801">
        <v>22</v>
      </c>
      <c r="B518" t="s">
        <v>4828</v>
      </c>
      <c r="C518" s="656"/>
      <c r="D518" t="s">
        <v>4643</v>
      </c>
      <c r="E518" s="656"/>
      <c r="F518" s="1640">
        <v>113</v>
      </c>
      <c r="G518" s="1648">
        <v>13.8</v>
      </c>
      <c r="H518" s="1642"/>
      <c r="J518" s="1642">
        <v>7.5</v>
      </c>
      <c r="K518" s="818">
        <v>1</v>
      </c>
      <c r="L518" s="818"/>
      <c r="O518" s="656"/>
      <c r="P518" s="819"/>
      <c r="Q518" s="767"/>
      <c r="R518" s="801">
        <v>22</v>
      </c>
    </row>
    <row r="519" spans="1:18">
      <c r="A519" s="801">
        <v>23</v>
      </c>
      <c r="B519" t="s">
        <v>6474</v>
      </c>
      <c r="C519" s="656"/>
      <c r="D519" t="s">
        <v>4643</v>
      </c>
      <c r="E519" s="656"/>
      <c r="F519" s="1640">
        <v>13.8</v>
      </c>
      <c r="G519" s="1648">
        <v>4.4000000000000004</v>
      </c>
      <c r="H519" s="1642"/>
      <c r="J519" s="1642">
        <v>8.4</v>
      </c>
      <c r="K519" s="818">
        <v>1</v>
      </c>
      <c r="L519" s="818"/>
      <c r="O519" s="656"/>
      <c r="P519" s="819"/>
      <c r="Q519" s="767"/>
      <c r="R519" s="801">
        <v>23</v>
      </c>
    </row>
    <row r="520" spans="1:18">
      <c r="A520" s="801">
        <v>24</v>
      </c>
      <c r="B520" t="s">
        <v>6474</v>
      </c>
      <c r="C520" s="656"/>
      <c r="D520" t="s">
        <v>4643</v>
      </c>
      <c r="E520" s="656"/>
      <c r="F520" s="1640">
        <v>113</v>
      </c>
      <c r="G520" s="1648">
        <v>13.8</v>
      </c>
      <c r="H520" s="1642"/>
      <c r="J520" s="1642">
        <v>18</v>
      </c>
      <c r="K520" s="818">
        <v>1</v>
      </c>
      <c r="L520" s="818"/>
      <c r="O520" s="656"/>
      <c r="P520" s="819"/>
      <c r="Q520" s="767"/>
      <c r="R520" s="801">
        <v>24</v>
      </c>
    </row>
    <row r="521" spans="1:18">
      <c r="A521" s="801">
        <v>25</v>
      </c>
      <c r="B521" t="s">
        <v>6475</v>
      </c>
      <c r="C521" s="656"/>
      <c r="D521" t="s">
        <v>4641</v>
      </c>
      <c r="E521" s="656"/>
      <c r="F521" s="1640">
        <v>345</v>
      </c>
      <c r="G521" s="1648">
        <v>120</v>
      </c>
      <c r="H521" s="1642">
        <v>13.8</v>
      </c>
      <c r="J521" s="1642">
        <v>537</v>
      </c>
      <c r="K521" s="818">
        <v>2</v>
      </c>
      <c r="L521" s="818"/>
      <c r="O521" s="656"/>
      <c r="P521" s="819"/>
      <c r="Q521" s="767"/>
      <c r="R521" s="801">
        <v>25</v>
      </c>
    </row>
    <row r="522" spans="1:18">
      <c r="A522" s="801">
        <v>26</v>
      </c>
      <c r="B522" t="s">
        <v>6476</v>
      </c>
      <c r="C522" s="656"/>
      <c r="D522" t="s">
        <v>4641</v>
      </c>
      <c r="E522" s="656"/>
      <c r="F522" s="1640">
        <v>115</v>
      </c>
      <c r="G522" s="1648">
        <v>34.5</v>
      </c>
      <c r="H522" s="1642"/>
      <c r="J522" s="1642">
        <v>60</v>
      </c>
      <c r="K522" s="818">
        <v>2</v>
      </c>
      <c r="L522" s="818"/>
      <c r="O522" s="656"/>
      <c r="P522" s="819"/>
      <c r="Q522" s="767"/>
      <c r="R522" s="801">
        <v>26</v>
      </c>
    </row>
    <row r="523" spans="1:18">
      <c r="A523" s="801">
        <v>27</v>
      </c>
      <c r="B523" t="s">
        <v>6477</v>
      </c>
      <c r="C523" s="656"/>
      <c r="D523" t="s">
        <v>4643</v>
      </c>
      <c r="E523" s="656"/>
      <c r="F523" s="1640">
        <v>34.5</v>
      </c>
      <c r="G523" s="1648">
        <v>13.2</v>
      </c>
      <c r="H523" s="1642"/>
      <c r="J523" s="1642">
        <v>20</v>
      </c>
      <c r="K523" s="818">
        <v>2</v>
      </c>
      <c r="L523" s="818"/>
      <c r="O523" s="656"/>
      <c r="P523" s="819"/>
      <c r="Q523" s="767"/>
      <c r="R523" s="801">
        <v>27</v>
      </c>
    </row>
    <row r="524" spans="1:18">
      <c r="A524" s="801">
        <v>28</v>
      </c>
      <c r="B524" t="s">
        <v>6478</v>
      </c>
      <c r="C524" s="656"/>
      <c r="D524" t="s">
        <v>4643</v>
      </c>
      <c r="E524" s="656"/>
      <c r="F524" s="1640">
        <v>34.5</v>
      </c>
      <c r="G524" s="1648">
        <v>2.4</v>
      </c>
      <c r="H524" s="1642"/>
      <c r="J524" s="1642">
        <v>0.75</v>
      </c>
      <c r="K524" s="818">
        <v>3</v>
      </c>
      <c r="L524" s="818"/>
      <c r="O524" s="656"/>
      <c r="P524" s="819"/>
      <c r="Q524" s="767"/>
      <c r="R524" s="801">
        <v>28</v>
      </c>
    </row>
    <row r="525" spans="1:18">
      <c r="A525" s="801">
        <v>29</v>
      </c>
      <c r="B525" t="s">
        <v>6479</v>
      </c>
      <c r="C525" s="656"/>
      <c r="D525" t="s">
        <v>4643</v>
      </c>
      <c r="E525" s="656"/>
      <c r="F525" s="1640">
        <v>34.4</v>
      </c>
      <c r="G525" s="1648">
        <v>2.5</v>
      </c>
      <c r="H525" s="1642"/>
      <c r="J525" s="1642">
        <v>10</v>
      </c>
      <c r="K525" s="818">
        <v>2</v>
      </c>
      <c r="L525" s="818"/>
      <c r="O525" s="656"/>
      <c r="P525" s="819"/>
      <c r="Q525" s="767"/>
      <c r="R525" s="801">
        <v>29</v>
      </c>
    </row>
    <row r="526" spans="1:18">
      <c r="A526" s="801">
        <v>30</v>
      </c>
      <c r="B526" t="s">
        <v>6480</v>
      </c>
      <c r="C526" s="656"/>
      <c r="D526" t="s">
        <v>4641</v>
      </c>
      <c r="E526" s="656"/>
      <c r="F526" s="1640">
        <v>34.5</v>
      </c>
      <c r="G526" s="1648">
        <v>4.8</v>
      </c>
      <c r="H526" s="1642"/>
      <c r="J526" s="1642">
        <v>3.75</v>
      </c>
      <c r="K526" s="818">
        <v>3</v>
      </c>
      <c r="L526" s="818"/>
      <c r="O526" s="656"/>
      <c r="P526" s="819"/>
      <c r="Q526" s="767"/>
      <c r="R526" s="801">
        <v>30</v>
      </c>
    </row>
    <row r="527" spans="1:18">
      <c r="A527" s="801">
        <v>31</v>
      </c>
      <c r="B527" t="s">
        <v>6480</v>
      </c>
      <c r="C527" s="656"/>
      <c r="D527" t="s">
        <v>4641</v>
      </c>
      <c r="E527" s="656"/>
      <c r="F527" s="1640">
        <v>115</v>
      </c>
      <c r="G527" s="1648">
        <v>34.5</v>
      </c>
      <c r="H527" s="1642"/>
      <c r="J527" s="1642">
        <v>10</v>
      </c>
      <c r="K527" s="818">
        <v>1</v>
      </c>
      <c r="L527" s="818">
        <v>1</v>
      </c>
      <c r="O527" s="656"/>
      <c r="P527" s="819"/>
      <c r="Q527" s="767"/>
      <c r="R527" s="801">
        <v>31</v>
      </c>
    </row>
    <row r="528" spans="1:18">
      <c r="A528" s="801">
        <v>32</v>
      </c>
      <c r="B528" t="s">
        <v>4829</v>
      </c>
      <c r="C528" s="656"/>
      <c r="D528" t="s">
        <v>4641</v>
      </c>
      <c r="E528" s="656"/>
      <c r="F528" s="1640">
        <v>115</v>
      </c>
      <c r="G528" s="1648">
        <v>34.5</v>
      </c>
      <c r="H528" s="1642"/>
      <c r="J528" s="1642">
        <v>7.5</v>
      </c>
      <c r="K528" s="818">
        <v>1</v>
      </c>
      <c r="L528" s="818"/>
      <c r="O528" s="656"/>
      <c r="P528" s="819"/>
      <c r="Q528" s="767"/>
      <c r="R528" s="801">
        <v>32</v>
      </c>
    </row>
    <row r="529" spans="1:18">
      <c r="A529" s="801">
        <v>33</v>
      </c>
      <c r="B529" t="s">
        <v>4830</v>
      </c>
      <c r="C529" s="656"/>
      <c r="D529" t="s">
        <v>4643</v>
      </c>
      <c r="E529" s="656"/>
      <c r="F529" s="1640">
        <v>34.4</v>
      </c>
      <c r="G529" s="1648">
        <v>13.8</v>
      </c>
      <c r="H529" s="1642"/>
      <c r="J529" s="1642">
        <v>3.75</v>
      </c>
      <c r="K529" s="818">
        <v>1</v>
      </c>
      <c r="L529" s="818"/>
      <c r="O529" s="656"/>
      <c r="P529" s="819"/>
      <c r="Q529" s="767"/>
      <c r="R529" s="801">
        <v>33</v>
      </c>
    </row>
    <row r="530" spans="1:18">
      <c r="A530" s="801">
        <v>34</v>
      </c>
      <c r="B530" t="s">
        <v>4831</v>
      </c>
      <c r="C530" s="656"/>
      <c r="D530" t="s">
        <v>4641</v>
      </c>
      <c r="E530" s="656"/>
      <c r="F530" s="1640">
        <v>115</v>
      </c>
      <c r="G530" s="1648">
        <v>24</v>
      </c>
      <c r="H530" s="1642"/>
      <c r="J530" s="1642">
        <v>10</v>
      </c>
      <c r="K530" s="818">
        <v>1</v>
      </c>
      <c r="L530" s="818"/>
      <c r="O530" s="656"/>
      <c r="P530" s="819"/>
      <c r="Q530" s="767"/>
      <c r="R530" s="801">
        <v>34</v>
      </c>
    </row>
    <row r="531" spans="1:18">
      <c r="A531" s="801">
        <v>35</v>
      </c>
      <c r="B531" t="s">
        <v>6481</v>
      </c>
      <c r="C531" s="656"/>
      <c r="D531" t="s">
        <v>4641</v>
      </c>
      <c r="E531" s="656"/>
      <c r="F531" s="1640">
        <v>115</v>
      </c>
      <c r="G531" s="1648">
        <v>34.5</v>
      </c>
      <c r="H531" s="1642"/>
      <c r="J531" s="1642">
        <v>15</v>
      </c>
      <c r="K531" s="818">
        <v>2</v>
      </c>
      <c r="L531" s="818"/>
      <c r="O531" s="656"/>
      <c r="P531" s="819"/>
      <c r="Q531" s="767"/>
      <c r="R531" s="801">
        <v>35</v>
      </c>
    </row>
    <row r="532" spans="1:18">
      <c r="A532" s="801">
        <v>36</v>
      </c>
      <c r="B532" t="s">
        <v>6482</v>
      </c>
      <c r="C532" s="656"/>
      <c r="D532" t="s">
        <v>4641</v>
      </c>
      <c r="E532" s="656"/>
      <c r="F532" s="1640">
        <v>115</v>
      </c>
      <c r="G532" s="1648">
        <v>34.5</v>
      </c>
      <c r="H532" s="1642"/>
      <c r="J532" s="1642">
        <v>30</v>
      </c>
      <c r="K532" s="818">
        <v>2</v>
      </c>
      <c r="L532" s="818"/>
      <c r="O532" s="656"/>
      <c r="P532" s="819"/>
      <c r="Q532" s="767"/>
      <c r="R532" s="801">
        <v>36</v>
      </c>
    </row>
    <row r="533" spans="1:18">
      <c r="A533" s="801">
        <v>37</v>
      </c>
      <c r="B533" t="s">
        <v>4832</v>
      </c>
      <c r="C533" s="656"/>
      <c r="D533" t="s">
        <v>4641</v>
      </c>
      <c r="E533" s="656"/>
      <c r="F533" s="1640">
        <v>34.5</v>
      </c>
      <c r="G533" s="1648">
        <v>4.8</v>
      </c>
      <c r="H533" s="1642"/>
      <c r="J533" s="1642">
        <v>1.5</v>
      </c>
      <c r="K533" s="818">
        <v>1</v>
      </c>
      <c r="L533" s="818"/>
      <c r="O533" s="656"/>
      <c r="P533" s="819"/>
      <c r="Q533" s="767"/>
      <c r="R533" s="801">
        <v>37</v>
      </c>
    </row>
    <row r="534" spans="1:18">
      <c r="A534" s="801">
        <v>38</v>
      </c>
      <c r="B534" t="s">
        <v>4833</v>
      </c>
      <c r="C534" s="656"/>
      <c r="D534" t="s">
        <v>4643</v>
      </c>
      <c r="E534" s="656"/>
      <c r="F534" s="1640">
        <v>34.4</v>
      </c>
      <c r="G534" s="1648">
        <v>5</v>
      </c>
      <c r="H534" s="1642"/>
      <c r="J534" s="1642">
        <v>1.5</v>
      </c>
      <c r="K534" s="818">
        <v>1</v>
      </c>
      <c r="L534" s="818"/>
      <c r="O534" s="656"/>
      <c r="P534" s="819"/>
      <c r="Q534" s="767"/>
      <c r="R534" s="801">
        <v>38</v>
      </c>
    </row>
    <row r="535" spans="1:18">
      <c r="A535" s="801">
        <v>39</v>
      </c>
      <c r="B535" t="s">
        <v>4834</v>
      </c>
      <c r="C535" s="656"/>
      <c r="D535" t="s">
        <v>4643</v>
      </c>
      <c r="E535" s="656"/>
      <c r="F535" s="1640">
        <v>34.5</v>
      </c>
      <c r="G535" s="1648">
        <v>13.2</v>
      </c>
      <c r="H535" s="1642"/>
      <c r="J535" s="1642">
        <v>5</v>
      </c>
      <c r="K535" s="818">
        <v>1</v>
      </c>
      <c r="L535" s="818"/>
      <c r="O535" s="656"/>
      <c r="P535" s="819"/>
      <c r="Q535" s="767"/>
      <c r="R535" s="801">
        <v>39</v>
      </c>
    </row>
    <row r="536" spans="1:18">
      <c r="A536" s="801">
        <v>40</v>
      </c>
      <c r="B536" t="s">
        <v>6483</v>
      </c>
      <c r="C536" s="656"/>
      <c r="D536" t="s">
        <v>4643</v>
      </c>
      <c r="E536" s="656"/>
      <c r="F536" s="1640">
        <v>115</v>
      </c>
      <c r="G536" s="1648">
        <v>13.2</v>
      </c>
      <c r="H536" s="1642"/>
      <c r="J536" s="1642">
        <v>12</v>
      </c>
      <c r="K536" s="818">
        <v>1</v>
      </c>
      <c r="L536" s="818"/>
      <c r="O536" s="656"/>
      <c r="P536" s="819"/>
      <c r="Q536" s="767"/>
      <c r="R536" s="801">
        <v>40</v>
      </c>
    </row>
    <row r="537" spans="1:18">
      <c r="A537" s="801">
        <v>41</v>
      </c>
      <c r="B537" t="s">
        <v>6483</v>
      </c>
      <c r="C537" s="656"/>
      <c r="D537" t="s">
        <v>4643</v>
      </c>
      <c r="E537" s="656"/>
      <c r="F537" s="1640">
        <v>115</v>
      </c>
      <c r="G537" s="1648">
        <v>23</v>
      </c>
      <c r="H537" s="1642"/>
      <c r="J537" s="1642">
        <v>15</v>
      </c>
      <c r="K537" s="818">
        <v>1</v>
      </c>
      <c r="L537" s="818"/>
      <c r="O537" s="656"/>
      <c r="P537" s="819"/>
      <c r="Q537" s="767"/>
      <c r="R537" s="801">
        <v>41</v>
      </c>
    </row>
    <row r="538" spans="1:18">
      <c r="A538" s="801">
        <v>42</v>
      </c>
      <c r="B538" t="s">
        <v>4837</v>
      </c>
      <c r="C538" s="656"/>
      <c r="D538" t="s">
        <v>4643</v>
      </c>
      <c r="E538" s="656"/>
      <c r="F538" s="1640">
        <v>34.5</v>
      </c>
      <c r="G538" s="1648">
        <v>4.8</v>
      </c>
      <c r="H538" s="1642"/>
      <c r="J538" s="1642">
        <v>1</v>
      </c>
      <c r="K538" s="818">
        <v>1</v>
      </c>
      <c r="L538" s="818"/>
      <c r="O538" s="656"/>
      <c r="P538" s="819"/>
      <c r="Q538" s="767"/>
      <c r="R538" s="801">
        <v>42</v>
      </c>
    </row>
    <row r="539" spans="1:18">
      <c r="A539" s="801">
        <v>43</v>
      </c>
      <c r="B539" t="s">
        <v>4838</v>
      </c>
      <c r="C539" s="656"/>
      <c r="D539" t="s">
        <v>4643</v>
      </c>
      <c r="E539" s="656"/>
      <c r="F539" s="1640">
        <v>34.5</v>
      </c>
      <c r="G539" s="1648">
        <v>4.8</v>
      </c>
      <c r="H539" s="1642"/>
      <c r="J539" s="1642">
        <v>2.5</v>
      </c>
      <c r="K539" s="818">
        <v>1</v>
      </c>
      <c r="L539" s="818"/>
      <c r="O539" s="656"/>
      <c r="P539" s="819"/>
      <c r="Q539" s="767"/>
      <c r="R539" s="801">
        <v>43</v>
      </c>
    </row>
    <row r="540" spans="1:18">
      <c r="A540" s="801">
        <v>44</v>
      </c>
      <c r="B540" t="s">
        <v>6484</v>
      </c>
      <c r="C540" s="656"/>
      <c r="D540" t="s">
        <v>4643</v>
      </c>
      <c r="E540" s="656"/>
      <c r="F540" s="1640">
        <v>115</v>
      </c>
      <c r="G540" s="1648">
        <v>13.8</v>
      </c>
      <c r="H540" s="1642"/>
      <c r="J540" s="1642">
        <v>40</v>
      </c>
      <c r="K540" s="818">
        <v>2</v>
      </c>
      <c r="L540" s="818"/>
      <c r="O540" s="656"/>
      <c r="P540" s="819"/>
      <c r="Q540" s="767"/>
      <c r="R540" s="801">
        <v>44</v>
      </c>
    </row>
    <row r="541" spans="1:18">
      <c r="A541" s="801">
        <v>45</v>
      </c>
      <c r="B541" t="s">
        <v>4839</v>
      </c>
      <c r="C541" s="656"/>
      <c r="D541" t="s">
        <v>4643</v>
      </c>
      <c r="E541" s="656"/>
      <c r="F541" s="1640">
        <v>34.5</v>
      </c>
      <c r="G541" s="1648">
        <v>13.2</v>
      </c>
      <c r="H541" s="1642"/>
      <c r="J541" s="1642">
        <v>3.75</v>
      </c>
      <c r="K541" s="818">
        <v>1</v>
      </c>
      <c r="L541" s="818"/>
      <c r="O541" s="656"/>
      <c r="P541" s="819"/>
      <c r="Q541" s="767"/>
      <c r="R541" s="801">
        <v>45</v>
      </c>
    </row>
    <row r="542" spans="1:18">
      <c r="A542" s="801">
        <v>46</v>
      </c>
      <c r="B542" t="s">
        <v>4840</v>
      </c>
      <c r="C542" s="656"/>
      <c r="D542" t="s">
        <v>4643</v>
      </c>
      <c r="E542" s="656"/>
      <c r="F542" s="1640">
        <v>115</v>
      </c>
      <c r="G542" s="1648">
        <v>13.8</v>
      </c>
      <c r="H542" s="1642"/>
      <c r="J542" s="1642">
        <v>12</v>
      </c>
      <c r="K542" s="818">
        <v>1</v>
      </c>
      <c r="L542" s="818"/>
      <c r="O542" s="656"/>
      <c r="P542" s="819"/>
      <c r="Q542" s="767"/>
      <c r="R542" s="801">
        <v>46</v>
      </c>
    </row>
    <row r="543" spans="1:18">
      <c r="A543" s="801">
        <v>47</v>
      </c>
      <c r="B543" t="s">
        <v>4841</v>
      </c>
      <c r="C543" s="656"/>
      <c r="D543" t="s">
        <v>4641</v>
      </c>
      <c r="E543" s="656"/>
      <c r="F543" s="1640">
        <v>115</v>
      </c>
      <c r="G543" s="1648">
        <v>34.5</v>
      </c>
      <c r="H543" s="1642"/>
      <c r="J543" s="1642">
        <v>25</v>
      </c>
      <c r="K543" s="818">
        <v>1</v>
      </c>
      <c r="L543" s="818"/>
      <c r="O543" s="656"/>
      <c r="P543" s="819"/>
      <c r="Q543" s="767"/>
      <c r="R543" s="801">
        <v>47</v>
      </c>
    </row>
    <row r="544" spans="1:18">
      <c r="A544" s="801">
        <v>48</v>
      </c>
      <c r="B544" t="s">
        <v>4842</v>
      </c>
      <c r="C544" s="656"/>
      <c r="D544" t="s">
        <v>4643</v>
      </c>
      <c r="E544" s="656"/>
      <c r="F544" s="1640">
        <v>34</v>
      </c>
      <c r="G544" s="1648">
        <v>5</v>
      </c>
      <c r="H544" s="1642"/>
      <c r="J544" s="1642">
        <v>2.5</v>
      </c>
      <c r="K544" s="818">
        <v>1</v>
      </c>
      <c r="L544" s="818"/>
      <c r="O544" s="656"/>
      <c r="P544" s="819"/>
      <c r="Q544" s="767"/>
      <c r="R544" s="801">
        <v>48</v>
      </c>
    </row>
    <row r="545" spans="1:18">
      <c r="A545" s="801">
        <v>49</v>
      </c>
      <c r="B545" t="s">
        <v>4843</v>
      </c>
      <c r="C545" s="656"/>
      <c r="D545" t="s">
        <v>4641</v>
      </c>
      <c r="E545" s="656"/>
      <c r="F545" s="1640">
        <v>115</v>
      </c>
      <c r="G545" s="1648">
        <v>34.5</v>
      </c>
      <c r="H545" s="1642"/>
      <c r="J545" s="1642">
        <v>15</v>
      </c>
      <c r="K545" s="818">
        <v>1</v>
      </c>
      <c r="L545" s="818"/>
      <c r="O545" s="656"/>
      <c r="P545" s="819"/>
      <c r="Q545" s="767"/>
      <c r="R545" s="801">
        <v>49</v>
      </c>
    </row>
    <row r="546" spans="1:18">
      <c r="A546" s="801">
        <v>50</v>
      </c>
      <c r="B546" t="s">
        <v>4844</v>
      </c>
      <c r="C546" s="656"/>
      <c r="D546" t="s">
        <v>4643</v>
      </c>
      <c r="E546" s="656"/>
      <c r="F546" s="1640">
        <v>115</v>
      </c>
      <c r="G546" s="1648">
        <v>13.8</v>
      </c>
      <c r="H546" s="1642"/>
      <c r="J546" s="1642">
        <v>25</v>
      </c>
      <c r="K546" s="818">
        <v>1</v>
      </c>
      <c r="L546" s="818"/>
      <c r="O546" s="656"/>
      <c r="P546" s="819"/>
      <c r="Q546" s="767"/>
      <c r="R546" s="801">
        <v>50</v>
      </c>
    </row>
    <row r="547" spans="1:18">
      <c r="A547" s="801">
        <v>51</v>
      </c>
      <c r="B547" t="s">
        <v>6485</v>
      </c>
      <c r="C547" s="656"/>
      <c r="D547" t="s">
        <v>4643</v>
      </c>
      <c r="E547" s="656"/>
      <c r="F547" s="1640">
        <v>34.5</v>
      </c>
      <c r="G547" s="1648">
        <v>4.8</v>
      </c>
      <c r="H547" s="1642"/>
      <c r="J547" s="1642">
        <v>3.75</v>
      </c>
      <c r="K547" s="818">
        <v>3</v>
      </c>
      <c r="L547" s="818"/>
      <c r="O547" s="656"/>
      <c r="P547" s="819"/>
      <c r="Q547" s="767"/>
      <c r="R547" s="801">
        <v>51</v>
      </c>
    </row>
    <row r="548" spans="1:18">
      <c r="A548" s="801">
        <v>52</v>
      </c>
      <c r="B548" t="s">
        <v>6486</v>
      </c>
      <c r="C548" s="656"/>
      <c r="D548" t="s">
        <v>4641</v>
      </c>
      <c r="E548" s="656"/>
      <c r="F548" s="1640">
        <v>115</v>
      </c>
      <c r="G548" s="1648">
        <v>13.8</v>
      </c>
      <c r="H548" s="1642"/>
      <c r="J548" s="1642">
        <v>15</v>
      </c>
      <c r="K548" s="818">
        <v>1</v>
      </c>
      <c r="L548" s="818"/>
      <c r="O548" s="656"/>
      <c r="P548" s="819"/>
      <c r="Q548" s="767"/>
      <c r="R548" s="801">
        <v>52</v>
      </c>
    </row>
    <row r="549" spans="1:18">
      <c r="A549" s="801">
        <v>53</v>
      </c>
      <c r="B549" t="s">
        <v>6486</v>
      </c>
      <c r="C549" s="656"/>
      <c r="D549" t="s">
        <v>4641</v>
      </c>
      <c r="E549" s="656"/>
      <c r="F549" s="1640">
        <v>115</v>
      </c>
      <c r="G549" s="1648">
        <v>34.5</v>
      </c>
      <c r="H549" s="1642"/>
      <c r="J549" s="1642">
        <v>60</v>
      </c>
      <c r="K549" s="818">
        <v>2</v>
      </c>
      <c r="L549" s="818"/>
      <c r="O549" s="656"/>
      <c r="P549" s="819"/>
      <c r="Q549" s="767"/>
      <c r="R549" s="801">
        <v>53</v>
      </c>
    </row>
    <row r="550" spans="1:18">
      <c r="A550" s="801">
        <v>54</v>
      </c>
      <c r="B550" t="s">
        <v>6487</v>
      </c>
      <c r="C550" s="656"/>
      <c r="D550" t="s">
        <v>4643</v>
      </c>
      <c r="E550" s="656"/>
      <c r="F550" s="1640">
        <v>69</v>
      </c>
      <c r="G550" s="1648">
        <v>13.8</v>
      </c>
      <c r="H550" s="1642"/>
      <c r="J550" s="1642">
        <v>10</v>
      </c>
      <c r="K550" s="818">
        <v>1</v>
      </c>
      <c r="L550" s="818"/>
      <c r="O550" s="656"/>
      <c r="P550" s="819"/>
      <c r="Q550" s="767"/>
      <c r="R550" s="801">
        <v>54</v>
      </c>
    </row>
    <row r="551" spans="1:18">
      <c r="A551" s="801">
        <v>55</v>
      </c>
      <c r="B551" t="s">
        <v>6487</v>
      </c>
      <c r="C551" s="656"/>
      <c r="D551" t="s">
        <v>4643</v>
      </c>
      <c r="E551" s="656"/>
      <c r="F551" s="1640">
        <v>69</v>
      </c>
      <c r="G551" s="1648">
        <v>23</v>
      </c>
      <c r="H551" s="1642"/>
      <c r="J551" s="1642">
        <v>10</v>
      </c>
      <c r="K551" s="818">
        <v>1</v>
      </c>
      <c r="L551" s="818"/>
      <c r="O551" s="656"/>
      <c r="P551" s="819"/>
      <c r="Q551" s="767"/>
      <c r="R551" s="801">
        <v>55</v>
      </c>
    </row>
    <row r="552" spans="1:18">
      <c r="A552" s="801">
        <v>56</v>
      </c>
      <c r="B552" t="s">
        <v>6488</v>
      </c>
      <c r="C552" s="656"/>
      <c r="D552" t="s">
        <v>4641</v>
      </c>
      <c r="E552" s="656"/>
      <c r="F552" s="1640">
        <v>23</v>
      </c>
      <c r="G552" s="1648">
        <v>4.8</v>
      </c>
      <c r="H552" s="1642"/>
      <c r="J552" s="1642">
        <v>3.75</v>
      </c>
      <c r="K552" s="818">
        <v>3</v>
      </c>
      <c r="L552" s="818"/>
      <c r="O552" s="656"/>
      <c r="P552" s="819"/>
      <c r="Q552" s="767"/>
      <c r="R552" s="801">
        <v>56</v>
      </c>
    </row>
    <row r="553" spans="1:18" ht="15.75" thickBot="1">
      <c r="A553" s="801">
        <v>57</v>
      </c>
      <c r="B553" t="s">
        <v>4845</v>
      </c>
      <c r="C553" s="656"/>
      <c r="D553" t="s">
        <v>4643</v>
      </c>
      <c r="E553" s="656"/>
      <c r="F553" s="1640">
        <v>34.5</v>
      </c>
      <c r="G553" s="1648">
        <v>4.8</v>
      </c>
      <c r="H553" s="1642"/>
      <c r="J553" s="1642">
        <v>2.5</v>
      </c>
      <c r="K553" s="818">
        <v>1</v>
      </c>
      <c r="L553" s="818"/>
      <c r="O553" s="656"/>
      <c r="P553" s="819"/>
      <c r="Q553" s="767"/>
      <c r="R553" s="801">
        <v>57</v>
      </c>
    </row>
    <row r="554" spans="1:18" ht="15.75" thickBot="1">
      <c r="A554" s="820">
        <v>58</v>
      </c>
      <c r="B554" s="752"/>
      <c r="C554" s="773" t="s">
        <v>4893</v>
      </c>
      <c r="D554" s="752"/>
      <c r="E554" s="773"/>
      <c r="F554" s="1643"/>
      <c r="G554" s="1650"/>
      <c r="H554" s="1645"/>
      <c r="J554" s="865"/>
      <c r="K554" s="1631">
        <f>SUM(K497:K553)</f>
        <v>87</v>
      </c>
      <c r="L554" s="1631">
        <f>SUM(L497:L553)</f>
        <v>1</v>
      </c>
      <c r="M554" s="752"/>
      <c r="N554" s="752"/>
      <c r="O554" s="773"/>
      <c r="P554" s="1631">
        <f>SUM(P497:P553)</f>
        <v>0</v>
      </c>
      <c r="Q554" s="1631">
        <f>SUM(Q497:Q553)</f>
        <v>0</v>
      </c>
      <c r="R554" s="820">
        <v>58</v>
      </c>
    </row>
    <row r="556" spans="1:18">
      <c r="A556" s="16" t="s">
        <v>4799</v>
      </c>
      <c r="B556" s="709"/>
      <c r="C556" s="709"/>
      <c r="D556" s="709"/>
      <c r="E556" s="709"/>
      <c r="F556" s="709"/>
      <c r="G556" s="709"/>
      <c r="H556" s="709"/>
      <c r="J556" s="16" t="s">
        <v>4800</v>
      </c>
      <c r="K556" s="709"/>
      <c r="L556" s="709"/>
      <c r="M556" s="709"/>
      <c r="N556" s="709"/>
      <c r="O556" s="709"/>
      <c r="P556" s="709"/>
      <c r="Q556" s="709"/>
      <c r="R556" s="709"/>
    </row>
    <row r="558" spans="1:18" ht="15.75" thickBot="1">
      <c r="A558" s="13"/>
      <c r="B558" s="752"/>
      <c r="C558" s="752"/>
      <c r="D558" s="752"/>
      <c r="E558" s="752"/>
      <c r="F558" s="1726"/>
      <c r="G558" s="1726"/>
      <c r="H558" s="803"/>
      <c r="J558" s="13"/>
      <c r="K558" s="752"/>
      <c r="L558" s="752"/>
      <c r="M558" s="752"/>
      <c r="N558" s="752"/>
      <c r="O558" s="752"/>
      <c r="P558" s="1726"/>
      <c r="Q558" s="1726"/>
      <c r="R558" s="803"/>
    </row>
    <row r="559" spans="1:18" ht="16.5" thickBot="1">
      <c r="A559" s="946" t="s">
        <v>3325</v>
      </c>
      <c r="B559" s="458"/>
      <c r="C559" s="458"/>
      <c r="D559" s="803"/>
      <c r="E559" s="803"/>
      <c r="F559" s="805"/>
      <c r="G559" s="805"/>
      <c r="H559" s="814"/>
      <c r="J559" s="946" t="s">
        <v>3325</v>
      </c>
      <c r="K559" s="458"/>
      <c r="L559" s="458"/>
      <c r="M559" s="803"/>
      <c r="N559" s="803"/>
      <c r="O559" s="803"/>
      <c r="P559" s="805"/>
      <c r="Q559" s="805"/>
      <c r="R559" s="814"/>
    </row>
    <row r="560" spans="1:18">
      <c r="A560" s="797"/>
      <c r="C560" s="656"/>
      <c r="D560" s="661"/>
      <c r="E560" s="717"/>
      <c r="F560" s="709"/>
      <c r="G560" s="709"/>
      <c r="H560" s="782"/>
      <c r="J560" s="797"/>
      <c r="K560" s="656"/>
      <c r="L560" s="656"/>
      <c r="M560" s="709" t="s">
        <v>3113</v>
      </c>
      <c r="N560" s="709"/>
      <c r="O560" s="709"/>
      <c r="P560" s="709"/>
      <c r="Q560" s="759"/>
      <c r="R560" s="807"/>
    </row>
    <row r="561" spans="1:18" ht="15.75" thickBot="1">
      <c r="A561" s="810"/>
      <c r="B561" s="661"/>
      <c r="C561" s="717"/>
      <c r="D561" s="661"/>
      <c r="E561" s="717"/>
      <c r="F561" s="803" t="s">
        <v>3114</v>
      </c>
      <c r="G561" s="803"/>
      <c r="H561" s="814"/>
      <c r="J561" s="810" t="s">
        <v>3115</v>
      </c>
      <c r="K561" s="717" t="s">
        <v>3116</v>
      </c>
      <c r="L561" s="717" t="s">
        <v>3116</v>
      </c>
      <c r="M561" s="803" t="s">
        <v>3117</v>
      </c>
      <c r="N561" s="803"/>
      <c r="O561" s="803"/>
      <c r="P561" s="803"/>
      <c r="Q561" s="814"/>
      <c r="R561" s="717"/>
    </row>
    <row r="562" spans="1:18">
      <c r="A562" s="810"/>
      <c r="B562" s="661"/>
      <c r="C562" s="717"/>
      <c r="D562" s="661"/>
      <c r="E562" s="717"/>
      <c r="F562" s="717"/>
      <c r="G562" s="759"/>
      <c r="H562" s="717"/>
      <c r="J562" s="810" t="s">
        <v>3118</v>
      </c>
      <c r="K562" s="717" t="s">
        <v>3119</v>
      </c>
      <c r="L562" s="717" t="s">
        <v>3120</v>
      </c>
      <c r="M562" s="661"/>
      <c r="N562" s="661"/>
      <c r="O562" s="717"/>
      <c r="P562" s="717"/>
      <c r="Q562" s="759"/>
      <c r="R562" s="717"/>
    </row>
    <row r="563" spans="1:18">
      <c r="A563" s="810" t="s">
        <v>1686</v>
      </c>
      <c r="B563" s="709" t="s">
        <v>3121</v>
      </c>
      <c r="C563" s="759"/>
      <c r="D563" s="709" t="s">
        <v>3122</v>
      </c>
      <c r="E563" s="759"/>
      <c r="F563" s="717"/>
      <c r="G563" s="759"/>
      <c r="H563" s="717"/>
      <c r="J563" s="810" t="s">
        <v>3123</v>
      </c>
      <c r="K563" s="717" t="s">
        <v>3124</v>
      </c>
      <c r="L563" s="717" t="s">
        <v>3119</v>
      </c>
      <c r="M563" s="709"/>
      <c r="N563" s="709"/>
      <c r="O563" s="759"/>
      <c r="P563" s="717" t="s">
        <v>1744</v>
      </c>
      <c r="Q563" s="759" t="s">
        <v>3125</v>
      </c>
      <c r="R563" s="717" t="s">
        <v>1686</v>
      </c>
    </row>
    <row r="564" spans="1:18">
      <c r="A564" s="810" t="s">
        <v>1689</v>
      </c>
      <c r="C564" s="656"/>
      <c r="D564" s="661"/>
      <c r="E564" s="717"/>
      <c r="F564" s="717" t="s">
        <v>1794</v>
      </c>
      <c r="G564" s="759" t="s">
        <v>3126</v>
      </c>
      <c r="H564" s="717" t="s">
        <v>3127</v>
      </c>
      <c r="J564" s="810" t="s">
        <v>3128</v>
      </c>
      <c r="K564" s="717" t="s">
        <v>4</v>
      </c>
      <c r="L564" s="717" t="s">
        <v>3124</v>
      </c>
      <c r="M564" s="709" t="s">
        <v>3129</v>
      </c>
      <c r="N564" s="709"/>
      <c r="O564" s="759"/>
      <c r="P564" s="717" t="s">
        <v>3130</v>
      </c>
      <c r="Q564" s="759" t="s">
        <v>3131</v>
      </c>
      <c r="R564" s="717" t="s">
        <v>1689</v>
      </c>
    </row>
    <row r="565" spans="1:18">
      <c r="A565" s="801"/>
      <c r="C565" s="717"/>
      <c r="E565" s="717"/>
      <c r="F565" s="717"/>
      <c r="G565" s="759"/>
      <c r="H565" s="656"/>
      <c r="J565" s="801"/>
      <c r="K565" s="656"/>
      <c r="L565" s="717"/>
      <c r="O565" s="717"/>
      <c r="P565" s="717"/>
      <c r="Q565" s="717"/>
      <c r="R565" s="656"/>
    </row>
    <row r="566" spans="1:18" ht="15.75" thickBot="1">
      <c r="A566" s="820"/>
      <c r="B566" s="803" t="s">
        <v>2935</v>
      </c>
      <c r="C566" s="814"/>
      <c r="D566" s="803" t="s">
        <v>2936</v>
      </c>
      <c r="E566" s="814"/>
      <c r="F566" s="813" t="s">
        <v>2937</v>
      </c>
      <c r="G566" s="814" t="s">
        <v>2938</v>
      </c>
      <c r="H566" s="814" t="s">
        <v>2268</v>
      </c>
      <c r="J566" s="812" t="s">
        <v>2269</v>
      </c>
      <c r="K566" s="812" t="s">
        <v>2270</v>
      </c>
      <c r="L566" s="812" t="s">
        <v>2271</v>
      </c>
      <c r="M566" s="803" t="s">
        <v>2272</v>
      </c>
      <c r="N566" s="803"/>
      <c r="O566" s="814"/>
      <c r="P566" s="813" t="s">
        <v>2273</v>
      </c>
      <c r="Q566" s="813" t="s">
        <v>2274</v>
      </c>
      <c r="R566" s="813"/>
    </row>
    <row r="567" spans="1:18">
      <c r="A567" s="801">
        <v>1</v>
      </c>
      <c r="B567" t="s">
        <v>6489</v>
      </c>
      <c r="C567" s="656"/>
      <c r="D567" t="s">
        <v>4641</v>
      </c>
      <c r="E567" s="759"/>
      <c r="F567" s="1646">
        <v>34.5</v>
      </c>
      <c r="G567" s="1647">
        <v>4.8</v>
      </c>
      <c r="H567" s="1642"/>
      <c r="J567" s="1642">
        <v>3.75</v>
      </c>
      <c r="K567" s="818">
        <v>1</v>
      </c>
      <c r="L567" s="818"/>
      <c r="O567" s="759"/>
      <c r="P567" s="819"/>
      <c r="Q567" s="767"/>
      <c r="R567" s="801">
        <v>1</v>
      </c>
    </row>
    <row r="568" spans="1:18">
      <c r="A568" s="801">
        <v>2</v>
      </c>
      <c r="B568" t="s">
        <v>6489</v>
      </c>
      <c r="C568" s="656"/>
      <c r="D568" t="s">
        <v>4641</v>
      </c>
      <c r="E568" s="717"/>
      <c r="F568" s="1646">
        <v>115</v>
      </c>
      <c r="G568" s="1647">
        <v>34.5</v>
      </c>
      <c r="H568" s="1642"/>
      <c r="J568" s="1642">
        <v>28</v>
      </c>
      <c r="K568" s="818">
        <v>1</v>
      </c>
      <c r="L568" s="818"/>
      <c r="O568" s="717"/>
      <c r="P568" s="819"/>
      <c r="Q568" s="767"/>
      <c r="R568" s="801">
        <v>2</v>
      </c>
    </row>
    <row r="569" spans="1:18">
      <c r="A569" s="801">
        <v>3</v>
      </c>
      <c r="B569" t="s">
        <v>6490</v>
      </c>
      <c r="C569" s="656"/>
      <c r="D569" t="s">
        <v>4643</v>
      </c>
      <c r="E569" s="717"/>
      <c r="F569" s="1646">
        <v>115</v>
      </c>
      <c r="G569" s="1647">
        <v>13.8</v>
      </c>
      <c r="H569" s="1642"/>
      <c r="J569" s="1642">
        <v>30</v>
      </c>
      <c r="K569" s="818">
        <v>2</v>
      </c>
      <c r="L569" s="818"/>
      <c r="O569" s="717"/>
      <c r="P569" s="819"/>
      <c r="Q569" s="767"/>
      <c r="R569" s="801">
        <v>3</v>
      </c>
    </row>
    <row r="570" spans="1:18">
      <c r="A570" s="801">
        <v>4</v>
      </c>
      <c r="B570" t="s">
        <v>4846</v>
      </c>
      <c r="C570" s="656"/>
      <c r="D570" t="s">
        <v>4643</v>
      </c>
      <c r="E570" s="717"/>
      <c r="F570" s="1646">
        <v>34.4</v>
      </c>
      <c r="G570" s="1647">
        <v>13.8</v>
      </c>
      <c r="H570" s="1642"/>
      <c r="J570" s="1642">
        <v>10</v>
      </c>
      <c r="K570" s="818">
        <v>1</v>
      </c>
      <c r="L570" s="818"/>
      <c r="O570" s="717"/>
      <c r="P570" s="819"/>
      <c r="Q570" s="767"/>
      <c r="R570" s="801">
        <v>4</v>
      </c>
    </row>
    <row r="571" spans="1:18">
      <c r="A571" s="801">
        <v>5</v>
      </c>
      <c r="B571" t="s">
        <v>6491</v>
      </c>
      <c r="C571" s="656"/>
      <c r="D571" t="s">
        <v>4643</v>
      </c>
      <c r="E571" s="717"/>
      <c r="F571" s="1646">
        <v>115</v>
      </c>
      <c r="G571" s="1647">
        <v>13.8</v>
      </c>
      <c r="H571" s="1642"/>
      <c r="J571" s="1642">
        <v>32</v>
      </c>
      <c r="K571" s="818">
        <v>2</v>
      </c>
      <c r="L571" s="818"/>
      <c r="O571" s="717"/>
      <c r="P571" s="819"/>
      <c r="Q571" s="767"/>
      <c r="R571" s="801">
        <v>5</v>
      </c>
    </row>
    <row r="572" spans="1:18">
      <c r="A572" s="816">
        <v>6</v>
      </c>
      <c r="B572" t="s">
        <v>4847</v>
      </c>
      <c r="C572" s="656"/>
      <c r="D572" t="s">
        <v>4641</v>
      </c>
      <c r="E572" s="656"/>
      <c r="F572" s="1640">
        <v>115</v>
      </c>
      <c r="G572" s="1648">
        <v>13.8</v>
      </c>
      <c r="H572" s="1642"/>
      <c r="J572" s="1649">
        <v>15</v>
      </c>
      <c r="K572" s="818">
        <v>1</v>
      </c>
      <c r="L572" s="818"/>
      <c r="O572" s="656"/>
      <c r="P572" s="819"/>
      <c r="Q572" s="767"/>
      <c r="R572" s="816">
        <v>6</v>
      </c>
    </row>
    <row r="573" spans="1:18">
      <c r="A573" s="816">
        <v>7</v>
      </c>
      <c r="B573" t="s">
        <v>6492</v>
      </c>
      <c r="C573" s="656"/>
      <c r="D573" t="s">
        <v>4641</v>
      </c>
      <c r="E573" s="656"/>
      <c r="F573" s="1640">
        <v>115</v>
      </c>
      <c r="G573" s="1648">
        <v>34.5</v>
      </c>
      <c r="H573" s="1642"/>
      <c r="J573" s="1649">
        <v>100</v>
      </c>
      <c r="K573" s="818">
        <v>2</v>
      </c>
      <c r="L573" s="818"/>
      <c r="O573" s="656"/>
      <c r="P573" s="819"/>
      <c r="Q573" s="767"/>
      <c r="R573" s="816">
        <v>7</v>
      </c>
    </row>
    <row r="574" spans="1:18">
      <c r="A574" s="816">
        <v>8</v>
      </c>
      <c r="B574" t="s">
        <v>6493</v>
      </c>
      <c r="C574" s="656"/>
      <c r="D574" t="s">
        <v>4643</v>
      </c>
      <c r="E574" s="656"/>
      <c r="F574" s="1640">
        <v>46</v>
      </c>
      <c r="G574" s="1648">
        <v>4.8</v>
      </c>
      <c r="H574" s="1642"/>
      <c r="J574" s="1649">
        <v>8.75</v>
      </c>
      <c r="K574" s="818">
        <v>4</v>
      </c>
      <c r="L574" s="818"/>
      <c r="O574" s="656"/>
      <c r="P574" s="819"/>
      <c r="Q574" s="767"/>
      <c r="R574" s="816">
        <v>8</v>
      </c>
    </row>
    <row r="575" spans="1:18">
      <c r="A575" s="816">
        <v>9</v>
      </c>
      <c r="B575" t="s">
        <v>6494</v>
      </c>
      <c r="C575" s="656"/>
      <c r="D575" t="s">
        <v>4641</v>
      </c>
      <c r="E575" s="656"/>
      <c r="F575" s="1640">
        <v>115</v>
      </c>
      <c r="G575" s="1648">
        <v>13.8</v>
      </c>
      <c r="H575" s="1642"/>
      <c r="J575" s="1649">
        <v>48</v>
      </c>
      <c r="K575" s="818">
        <v>2</v>
      </c>
      <c r="L575" s="818"/>
      <c r="O575" s="656"/>
      <c r="P575" s="819"/>
      <c r="Q575" s="767"/>
      <c r="R575" s="816">
        <v>9</v>
      </c>
    </row>
    <row r="576" spans="1:18">
      <c r="A576" s="816">
        <v>10</v>
      </c>
      <c r="B576" t="s">
        <v>5604</v>
      </c>
      <c r="C576" s="656"/>
      <c r="D576" t="s">
        <v>4643</v>
      </c>
      <c r="E576" s="656"/>
      <c r="F576" s="1640">
        <v>34.5</v>
      </c>
      <c r="G576" s="1648">
        <v>4.8</v>
      </c>
      <c r="H576" s="1642"/>
      <c r="J576" s="1649">
        <v>2.5</v>
      </c>
      <c r="K576" s="818">
        <v>1</v>
      </c>
      <c r="L576" s="818"/>
      <c r="O576" s="656"/>
      <c r="P576" s="819"/>
      <c r="Q576" s="767"/>
      <c r="R576" s="816">
        <v>10</v>
      </c>
    </row>
    <row r="577" spans="1:18">
      <c r="A577" s="816">
        <v>11</v>
      </c>
      <c r="B577" t="s">
        <v>6495</v>
      </c>
      <c r="C577" s="656"/>
      <c r="D577" t="s">
        <v>4641</v>
      </c>
      <c r="E577" s="656"/>
      <c r="F577" s="1640">
        <v>115</v>
      </c>
      <c r="G577" s="1648">
        <v>34.5</v>
      </c>
      <c r="H577" s="1642"/>
      <c r="J577" s="1649">
        <v>15</v>
      </c>
      <c r="K577" s="818">
        <v>1</v>
      </c>
      <c r="L577" s="818"/>
      <c r="O577" s="656"/>
      <c r="P577" s="819"/>
      <c r="Q577" s="767"/>
      <c r="R577" s="816">
        <v>11</v>
      </c>
    </row>
    <row r="578" spans="1:18">
      <c r="A578" s="816">
        <v>12</v>
      </c>
      <c r="B578" t="s">
        <v>6495</v>
      </c>
      <c r="C578" s="656"/>
      <c r="D578" t="s">
        <v>4641</v>
      </c>
      <c r="E578" s="656"/>
      <c r="F578" s="1640">
        <v>345</v>
      </c>
      <c r="G578" s="1648">
        <v>120</v>
      </c>
      <c r="H578" s="1642">
        <v>13.8</v>
      </c>
      <c r="J578" s="1649">
        <v>448</v>
      </c>
      <c r="K578" s="818">
        <v>1</v>
      </c>
      <c r="L578" s="818"/>
      <c r="O578" s="656"/>
      <c r="P578" s="819"/>
      <c r="Q578" s="767"/>
      <c r="R578" s="816">
        <v>12</v>
      </c>
    </row>
    <row r="579" spans="1:18">
      <c r="A579" s="816">
        <v>13</v>
      </c>
      <c r="B579" t="s">
        <v>5605</v>
      </c>
      <c r="C579" s="656"/>
      <c r="D579" t="s">
        <v>4643</v>
      </c>
      <c r="E579" s="656"/>
      <c r="F579" s="1640">
        <v>115</v>
      </c>
      <c r="G579" s="1648">
        <v>5</v>
      </c>
      <c r="H579" s="1642"/>
      <c r="J579" s="1649">
        <v>3.75</v>
      </c>
      <c r="K579" s="818">
        <v>1</v>
      </c>
      <c r="L579" s="818"/>
      <c r="O579" s="656"/>
      <c r="P579" s="819"/>
      <c r="Q579" s="767"/>
      <c r="R579" s="816">
        <v>13</v>
      </c>
    </row>
    <row r="580" spans="1:18">
      <c r="A580" s="816">
        <v>14</v>
      </c>
      <c r="B580" t="s">
        <v>6496</v>
      </c>
      <c r="C580" s="656"/>
      <c r="D580" t="s">
        <v>4641</v>
      </c>
      <c r="E580" s="656"/>
      <c r="F580" s="1640">
        <v>230</v>
      </c>
      <c r="G580" s="1648">
        <v>120</v>
      </c>
      <c r="H580" s="1642">
        <v>13.2</v>
      </c>
      <c r="J580" s="1649">
        <v>150</v>
      </c>
      <c r="K580" s="818">
        <v>2</v>
      </c>
      <c r="L580" s="818">
        <v>1</v>
      </c>
      <c r="O580" s="656"/>
      <c r="P580" s="819"/>
      <c r="Q580" s="767"/>
      <c r="R580" s="816">
        <v>14</v>
      </c>
    </row>
    <row r="581" spans="1:18">
      <c r="A581" s="816">
        <v>15</v>
      </c>
      <c r="B581" t="s">
        <v>6497</v>
      </c>
      <c r="C581" s="656"/>
      <c r="D581" t="s">
        <v>4643</v>
      </c>
      <c r="E581" s="656"/>
      <c r="F581" s="1640">
        <v>115</v>
      </c>
      <c r="G581" s="1648">
        <v>13.8</v>
      </c>
      <c r="H581" s="1642"/>
      <c r="J581" s="1649">
        <v>36</v>
      </c>
      <c r="K581" s="818">
        <v>2</v>
      </c>
      <c r="L581" s="818"/>
      <c r="O581" s="656"/>
      <c r="P581" s="819"/>
      <c r="Q581" s="767"/>
      <c r="R581" s="816">
        <v>15</v>
      </c>
    </row>
    <row r="582" spans="1:18">
      <c r="A582" s="816">
        <v>16</v>
      </c>
      <c r="B582" t="s">
        <v>5606</v>
      </c>
      <c r="C582" s="656"/>
      <c r="D582" t="s">
        <v>4643</v>
      </c>
      <c r="E582" s="656"/>
      <c r="F582" s="1640">
        <v>34.5</v>
      </c>
      <c r="G582" s="1648">
        <v>4.8</v>
      </c>
      <c r="H582" s="1642"/>
      <c r="J582" s="1649">
        <v>1.5</v>
      </c>
      <c r="K582" s="818">
        <v>1</v>
      </c>
      <c r="L582" s="818"/>
      <c r="O582" s="656"/>
      <c r="P582" s="819"/>
      <c r="Q582" s="767"/>
      <c r="R582" s="816">
        <v>16</v>
      </c>
    </row>
    <row r="583" spans="1:18">
      <c r="A583" s="801">
        <v>17</v>
      </c>
      <c r="B583" t="s">
        <v>5607</v>
      </c>
      <c r="C583" s="656"/>
      <c r="D583" t="s">
        <v>4643</v>
      </c>
      <c r="E583" s="656"/>
      <c r="F583" s="1640">
        <v>34.4</v>
      </c>
      <c r="G583" s="1648">
        <v>5</v>
      </c>
      <c r="H583" s="1642"/>
      <c r="J583" s="1642">
        <v>3</v>
      </c>
      <c r="K583" s="818">
        <v>1</v>
      </c>
      <c r="L583" s="818"/>
      <c r="O583" s="656"/>
      <c r="P583" s="819"/>
      <c r="Q583" s="767"/>
      <c r="R583" s="801">
        <v>17</v>
      </c>
    </row>
    <row r="584" spans="1:18">
      <c r="A584" s="801">
        <v>18</v>
      </c>
      <c r="B584" t="s">
        <v>6498</v>
      </c>
      <c r="C584" s="656"/>
      <c r="D584" t="s">
        <v>4641</v>
      </c>
      <c r="E584" s="656"/>
      <c r="F584" s="1640">
        <v>4.8</v>
      </c>
      <c r="G584" s="1648">
        <v>2.4</v>
      </c>
      <c r="H584" s="1642"/>
      <c r="J584" s="1642">
        <v>1</v>
      </c>
      <c r="K584" s="818">
        <v>2</v>
      </c>
      <c r="L584" s="818"/>
      <c r="O584" s="656"/>
      <c r="P584" s="819"/>
      <c r="Q584" s="767"/>
      <c r="R584" s="801">
        <v>18</v>
      </c>
    </row>
    <row r="585" spans="1:18">
      <c r="A585" s="801">
        <v>19</v>
      </c>
      <c r="B585" t="s">
        <v>5608</v>
      </c>
      <c r="C585" s="656"/>
      <c r="D585" t="s">
        <v>4643</v>
      </c>
      <c r="E585" s="656"/>
      <c r="F585" s="1640">
        <v>34.4</v>
      </c>
      <c r="G585" s="1648">
        <v>4.3600000000000003</v>
      </c>
      <c r="H585" s="1642"/>
      <c r="J585" s="1642">
        <v>5</v>
      </c>
      <c r="K585" s="818">
        <v>1</v>
      </c>
      <c r="L585" s="818"/>
      <c r="O585" s="656"/>
      <c r="P585" s="819"/>
      <c r="Q585" s="767"/>
      <c r="R585" s="801">
        <v>19</v>
      </c>
    </row>
    <row r="586" spans="1:18">
      <c r="A586" s="801">
        <v>20</v>
      </c>
      <c r="B586" t="s">
        <v>6499</v>
      </c>
      <c r="C586" s="656"/>
      <c r="D586" t="s">
        <v>4643</v>
      </c>
      <c r="E586" s="656"/>
      <c r="F586" s="1640">
        <v>34.4</v>
      </c>
      <c r="G586" s="1648">
        <v>4.4000000000000004</v>
      </c>
      <c r="H586" s="1642"/>
      <c r="J586" s="1642">
        <v>22.4</v>
      </c>
      <c r="K586" s="818">
        <v>2</v>
      </c>
      <c r="L586" s="818"/>
      <c r="O586" s="656"/>
      <c r="P586" s="819"/>
      <c r="Q586" s="767"/>
      <c r="R586" s="801">
        <v>20</v>
      </c>
    </row>
    <row r="587" spans="1:18">
      <c r="A587" s="801">
        <v>21</v>
      </c>
      <c r="B587" t="s">
        <v>6500</v>
      </c>
      <c r="C587" s="656"/>
      <c r="D587" t="s">
        <v>4641</v>
      </c>
      <c r="E587" s="656"/>
      <c r="F587" s="1640">
        <v>110</v>
      </c>
      <c r="G587" s="1648">
        <v>34.4</v>
      </c>
      <c r="H587" s="1642">
        <v>13.8</v>
      </c>
      <c r="J587" s="1642">
        <v>30</v>
      </c>
      <c r="K587" s="818">
        <v>1</v>
      </c>
      <c r="L587" s="818"/>
      <c r="O587" s="656"/>
      <c r="P587" s="819"/>
      <c r="Q587" s="767"/>
      <c r="R587" s="801">
        <v>21</v>
      </c>
    </row>
    <row r="588" spans="1:18">
      <c r="A588" s="801">
        <v>22</v>
      </c>
      <c r="B588" t="s">
        <v>6500</v>
      </c>
      <c r="C588" s="656"/>
      <c r="D588" t="s">
        <v>4641</v>
      </c>
      <c r="E588" s="656"/>
      <c r="F588" s="1640">
        <v>115</v>
      </c>
      <c r="G588" s="1648">
        <v>13.2</v>
      </c>
      <c r="H588" s="1642"/>
      <c r="J588" s="1642">
        <v>15</v>
      </c>
      <c r="K588" s="818">
        <v>1</v>
      </c>
      <c r="L588" s="818"/>
      <c r="O588" s="656"/>
      <c r="P588" s="819"/>
      <c r="Q588" s="767"/>
      <c r="R588" s="801">
        <v>22</v>
      </c>
    </row>
    <row r="589" spans="1:18">
      <c r="A589" s="801">
        <v>23</v>
      </c>
      <c r="B589" t="s">
        <v>5609</v>
      </c>
      <c r="C589" s="656"/>
      <c r="D589" t="s">
        <v>4643</v>
      </c>
      <c r="E589" s="656"/>
      <c r="F589" s="1640">
        <v>46</v>
      </c>
      <c r="G589" s="1648">
        <v>4.8</v>
      </c>
      <c r="H589" s="1642"/>
      <c r="J589" s="1642">
        <v>2.5</v>
      </c>
      <c r="K589" s="818">
        <v>1</v>
      </c>
      <c r="L589" s="818"/>
      <c r="O589" s="656"/>
      <c r="P589" s="819"/>
      <c r="Q589" s="767"/>
      <c r="R589" s="801">
        <v>23</v>
      </c>
    </row>
    <row r="590" spans="1:18">
      <c r="A590" s="801">
        <v>24</v>
      </c>
      <c r="B590" t="s">
        <v>5610</v>
      </c>
      <c r="C590" s="656"/>
      <c r="D590" t="s">
        <v>4643</v>
      </c>
      <c r="E590" s="656"/>
      <c r="F590" s="1640">
        <v>113</v>
      </c>
      <c r="G590" s="1648">
        <v>13.8</v>
      </c>
      <c r="H590" s="1642"/>
      <c r="J590" s="1642">
        <v>12</v>
      </c>
      <c r="K590" s="818">
        <v>1</v>
      </c>
      <c r="L590" s="818"/>
      <c r="O590" s="656"/>
      <c r="P590" s="819"/>
      <c r="Q590" s="767"/>
      <c r="R590" s="801">
        <v>24</v>
      </c>
    </row>
    <row r="591" spans="1:18">
      <c r="A591" s="801">
        <v>25</v>
      </c>
      <c r="B591" t="s">
        <v>6501</v>
      </c>
      <c r="C591" s="656"/>
      <c r="D591" t="s">
        <v>4641</v>
      </c>
      <c r="E591" s="656"/>
      <c r="F591" s="1640">
        <v>115</v>
      </c>
      <c r="G591" s="1648">
        <v>13.8</v>
      </c>
      <c r="H591" s="1642"/>
      <c r="J591" s="1642">
        <v>20</v>
      </c>
      <c r="K591" s="818">
        <v>1</v>
      </c>
      <c r="L591" s="818"/>
      <c r="O591" s="656"/>
      <c r="P591" s="819"/>
      <c r="Q591" s="767"/>
      <c r="R591" s="801">
        <v>25</v>
      </c>
    </row>
    <row r="592" spans="1:18">
      <c r="A592" s="801">
        <v>26</v>
      </c>
      <c r="B592" t="s">
        <v>6501</v>
      </c>
      <c r="C592" s="656"/>
      <c r="D592" t="s">
        <v>4641</v>
      </c>
      <c r="E592" s="656"/>
      <c r="F592" s="1640">
        <v>116</v>
      </c>
      <c r="G592" s="1648">
        <v>34.5</v>
      </c>
      <c r="H592" s="1642"/>
      <c r="J592" s="1642">
        <v>20</v>
      </c>
      <c r="K592" s="818">
        <v>1</v>
      </c>
      <c r="L592" s="818"/>
      <c r="O592" s="656"/>
      <c r="P592" s="819"/>
      <c r="Q592" s="767"/>
      <c r="R592" s="801">
        <v>26</v>
      </c>
    </row>
    <row r="593" spans="1:18">
      <c r="A593" s="801">
        <v>27</v>
      </c>
      <c r="B593" t="s">
        <v>6502</v>
      </c>
      <c r="C593" s="656"/>
      <c r="D593" t="s">
        <v>4643</v>
      </c>
      <c r="E593" s="656"/>
      <c r="F593" s="1640">
        <v>34.4</v>
      </c>
      <c r="G593" s="1648">
        <v>0.24</v>
      </c>
      <c r="H593" s="1642"/>
      <c r="J593" s="1642">
        <v>1.5</v>
      </c>
      <c r="K593" s="818">
        <v>3</v>
      </c>
      <c r="L593" s="818"/>
      <c r="O593" s="656"/>
      <c r="P593" s="819"/>
      <c r="Q593" s="767"/>
      <c r="R593" s="801">
        <v>27</v>
      </c>
    </row>
    <row r="594" spans="1:18">
      <c r="A594" s="801">
        <v>28</v>
      </c>
      <c r="B594" t="s">
        <v>5611</v>
      </c>
      <c r="C594" s="656"/>
      <c r="D594" t="s">
        <v>4643</v>
      </c>
      <c r="E594" s="656"/>
      <c r="F594" s="1640">
        <v>34.4</v>
      </c>
      <c r="G594" s="1648">
        <v>2.5</v>
      </c>
      <c r="H594" s="1642"/>
      <c r="J594" s="1642">
        <v>3</v>
      </c>
      <c r="K594" s="818">
        <v>1</v>
      </c>
      <c r="L594" s="818"/>
      <c r="O594" s="656"/>
      <c r="P594" s="819"/>
      <c r="Q594" s="767"/>
      <c r="R594" s="801">
        <v>28</v>
      </c>
    </row>
    <row r="595" spans="1:18">
      <c r="A595" s="801">
        <v>29</v>
      </c>
      <c r="B595" t="s">
        <v>6503</v>
      </c>
      <c r="C595" s="656"/>
      <c r="D595" t="s">
        <v>4643</v>
      </c>
      <c r="E595" s="656"/>
      <c r="F595" s="1640">
        <v>115</v>
      </c>
      <c r="G595" s="1648">
        <v>13.2</v>
      </c>
      <c r="H595" s="1642"/>
      <c r="J595" s="1642">
        <v>15</v>
      </c>
      <c r="K595" s="818">
        <v>1</v>
      </c>
      <c r="L595" s="818"/>
      <c r="O595" s="656"/>
      <c r="P595" s="819"/>
      <c r="Q595" s="767"/>
      <c r="R595" s="801">
        <v>29</v>
      </c>
    </row>
    <row r="596" spans="1:18">
      <c r="A596" s="801">
        <v>30</v>
      </c>
      <c r="B596" t="s">
        <v>6503</v>
      </c>
      <c r="C596" s="656"/>
      <c r="D596" t="s">
        <v>4643</v>
      </c>
      <c r="E596" s="656"/>
      <c r="F596" s="1640">
        <v>115</v>
      </c>
      <c r="G596" s="1648">
        <v>13.8</v>
      </c>
      <c r="H596" s="1642"/>
      <c r="J596" s="1642">
        <v>24</v>
      </c>
      <c r="K596" s="818">
        <v>1</v>
      </c>
      <c r="L596" s="818"/>
      <c r="O596" s="656"/>
      <c r="P596" s="819"/>
      <c r="Q596" s="767"/>
      <c r="R596" s="801">
        <v>30</v>
      </c>
    </row>
    <row r="597" spans="1:18">
      <c r="A597" s="801">
        <v>31</v>
      </c>
      <c r="B597" t="s">
        <v>6504</v>
      </c>
      <c r="C597" s="656"/>
      <c r="D597" t="s">
        <v>4643</v>
      </c>
      <c r="E597" s="656"/>
      <c r="F597" s="1640">
        <v>34.5</v>
      </c>
      <c r="G597" s="1648">
        <v>4.8</v>
      </c>
      <c r="H597" s="1642"/>
      <c r="J597" s="1642">
        <v>3</v>
      </c>
      <c r="K597" s="818">
        <v>3</v>
      </c>
      <c r="L597" s="818"/>
      <c r="O597" s="656"/>
      <c r="P597" s="819"/>
      <c r="Q597" s="767"/>
      <c r="R597" s="801">
        <v>31</v>
      </c>
    </row>
    <row r="598" spans="1:18">
      <c r="A598" s="801">
        <v>32</v>
      </c>
      <c r="B598" t="s">
        <v>5612</v>
      </c>
      <c r="C598" s="656"/>
      <c r="D598" t="s">
        <v>4643</v>
      </c>
      <c r="E598" s="656"/>
      <c r="F598" s="1640">
        <v>34.4</v>
      </c>
      <c r="G598" s="1648">
        <v>5</v>
      </c>
      <c r="H598" s="1642"/>
      <c r="J598" s="1642">
        <v>5</v>
      </c>
      <c r="K598" s="818">
        <v>1</v>
      </c>
      <c r="L598" s="818"/>
      <c r="O598" s="656"/>
      <c r="P598" s="819"/>
      <c r="Q598" s="767"/>
      <c r="R598" s="801">
        <v>32</v>
      </c>
    </row>
    <row r="599" spans="1:18">
      <c r="A599" s="801">
        <v>33</v>
      </c>
      <c r="B599" t="s">
        <v>6505</v>
      </c>
      <c r="C599" s="656"/>
      <c r="D599" t="s">
        <v>4641</v>
      </c>
      <c r="E599" s="656"/>
      <c r="F599" s="1640">
        <v>43.8</v>
      </c>
      <c r="G599" s="1648">
        <v>2.4</v>
      </c>
      <c r="H599" s="1642"/>
      <c r="J599" s="1642">
        <v>0.99</v>
      </c>
      <c r="K599" s="818">
        <v>3</v>
      </c>
      <c r="L599" s="818"/>
      <c r="O599" s="656"/>
      <c r="P599" s="819"/>
      <c r="Q599" s="767"/>
      <c r="R599" s="801">
        <v>33</v>
      </c>
    </row>
    <row r="600" spans="1:18">
      <c r="A600" s="801">
        <v>34</v>
      </c>
      <c r="B600" t="s">
        <v>6506</v>
      </c>
      <c r="C600" s="656"/>
      <c r="D600" t="s">
        <v>4643</v>
      </c>
      <c r="E600" s="656"/>
      <c r="F600" s="1640">
        <v>115</v>
      </c>
      <c r="G600" s="1648">
        <v>13.8</v>
      </c>
      <c r="H600" s="1642"/>
      <c r="J600" s="1642">
        <v>44</v>
      </c>
      <c r="K600" s="818">
        <v>2</v>
      </c>
      <c r="L600" s="818"/>
      <c r="O600" s="656"/>
      <c r="P600" s="819"/>
      <c r="Q600" s="767"/>
      <c r="R600" s="801">
        <v>34</v>
      </c>
    </row>
    <row r="601" spans="1:18">
      <c r="A601" s="801">
        <v>35</v>
      </c>
      <c r="B601" t="s">
        <v>6507</v>
      </c>
      <c r="C601" s="656"/>
      <c r="D601" t="s">
        <v>4643</v>
      </c>
      <c r="E601" s="656"/>
      <c r="F601" s="1640">
        <v>113</v>
      </c>
      <c r="G601" s="1648">
        <v>13.8</v>
      </c>
      <c r="H601" s="1642"/>
      <c r="J601" s="1642">
        <v>13.4</v>
      </c>
      <c r="K601" s="818">
        <v>1</v>
      </c>
      <c r="L601" s="818"/>
      <c r="O601" s="656"/>
      <c r="P601" s="819"/>
      <c r="Q601" s="767"/>
      <c r="R601" s="801">
        <v>35</v>
      </c>
    </row>
    <row r="602" spans="1:18">
      <c r="A602" s="801">
        <v>36</v>
      </c>
      <c r="B602" t="s">
        <v>6507</v>
      </c>
      <c r="C602" s="656"/>
      <c r="D602" t="s">
        <v>4643</v>
      </c>
      <c r="E602" s="656"/>
      <c r="F602" s="1640">
        <v>115</v>
      </c>
      <c r="G602" s="1648">
        <v>13.8</v>
      </c>
      <c r="H602" s="1642"/>
      <c r="J602" s="1642">
        <v>15</v>
      </c>
      <c r="K602" s="818">
        <v>1</v>
      </c>
      <c r="L602" s="818"/>
      <c r="O602" s="656"/>
      <c r="P602" s="819"/>
      <c r="Q602" s="767"/>
      <c r="R602" s="801">
        <v>36</v>
      </c>
    </row>
    <row r="603" spans="1:18">
      <c r="A603" s="801">
        <v>37</v>
      </c>
      <c r="B603" t="s">
        <v>6508</v>
      </c>
      <c r="C603" s="656"/>
      <c r="D603" t="s">
        <v>4643</v>
      </c>
      <c r="E603" s="656"/>
      <c r="F603" s="1640">
        <v>43.8</v>
      </c>
      <c r="G603" s="1648">
        <v>4.4000000000000004</v>
      </c>
      <c r="H603" s="1642"/>
      <c r="J603" s="1642">
        <v>10</v>
      </c>
      <c r="K603" s="818">
        <v>2</v>
      </c>
      <c r="L603" s="818"/>
      <c r="O603" s="656"/>
      <c r="P603" s="819"/>
      <c r="Q603" s="767"/>
      <c r="R603" s="801">
        <v>37</v>
      </c>
    </row>
    <row r="604" spans="1:18">
      <c r="A604" s="801">
        <v>38</v>
      </c>
      <c r="B604" t="s">
        <v>5613</v>
      </c>
      <c r="C604" s="656"/>
      <c r="D604" t="s">
        <v>4643</v>
      </c>
      <c r="E604" s="656"/>
      <c r="F604" s="1640">
        <v>43.6</v>
      </c>
      <c r="G604" s="1648">
        <v>13.8</v>
      </c>
      <c r="H604" s="1642"/>
      <c r="J604" s="1642">
        <v>10</v>
      </c>
      <c r="K604" s="818">
        <v>1</v>
      </c>
      <c r="L604" s="818"/>
      <c r="O604" s="656"/>
      <c r="P604" s="819"/>
      <c r="Q604" s="767"/>
      <c r="R604" s="801">
        <v>38</v>
      </c>
    </row>
    <row r="605" spans="1:18">
      <c r="A605" s="801">
        <v>39</v>
      </c>
      <c r="B605" t="s">
        <v>5614</v>
      </c>
      <c r="C605" s="656"/>
      <c r="D605" t="s">
        <v>4643</v>
      </c>
      <c r="E605" s="656"/>
      <c r="F605" s="1640">
        <v>34.5</v>
      </c>
      <c r="G605" s="1648">
        <v>4.8</v>
      </c>
      <c r="H605" s="1642"/>
      <c r="J605" s="1642">
        <v>2.5</v>
      </c>
      <c r="K605" s="818">
        <v>1</v>
      </c>
      <c r="L605" s="818"/>
      <c r="O605" s="656"/>
      <c r="P605" s="819"/>
      <c r="Q605" s="767"/>
      <c r="R605" s="801">
        <v>39</v>
      </c>
    </row>
    <row r="606" spans="1:18">
      <c r="A606" s="801">
        <v>40</v>
      </c>
      <c r="B606" t="s">
        <v>6509</v>
      </c>
      <c r="C606" s="656"/>
      <c r="D606" t="s">
        <v>4643</v>
      </c>
      <c r="E606" s="656"/>
      <c r="F606" s="1640">
        <v>34.5</v>
      </c>
      <c r="G606" s="1648">
        <v>4.8</v>
      </c>
      <c r="H606" s="1642"/>
      <c r="J606" s="1642">
        <v>2.4900000000000002</v>
      </c>
      <c r="K606" s="818">
        <v>3</v>
      </c>
      <c r="L606" s="818"/>
      <c r="O606" s="656"/>
      <c r="P606" s="819"/>
      <c r="Q606" s="767"/>
      <c r="R606" s="801">
        <v>40</v>
      </c>
    </row>
    <row r="607" spans="1:18">
      <c r="A607" s="801">
        <v>41</v>
      </c>
      <c r="B607" t="s">
        <v>5615</v>
      </c>
      <c r="C607" s="656"/>
      <c r="D607" t="s">
        <v>4643</v>
      </c>
      <c r="E607" s="656"/>
      <c r="F607" s="1640">
        <v>113</v>
      </c>
      <c r="G607" s="1648">
        <v>13.8</v>
      </c>
      <c r="H607" s="1642"/>
      <c r="J607" s="1642">
        <v>8.4</v>
      </c>
      <c r="K607" s="818">
        <v>1</v>
      </c>
      <c r="L607" s="818"/>
      <c r="O607" s="656"/>
      <c r="P607" s="819"/>
      <c r="Q607" s="767"/>
      <c r="R607" s="801">
        <v>41</v>
      </c>
    </row>
    <row r="608" spans="1:18">
      <c r="A608" s="801">
        <v>42</v>
      </c>
      <c r="B608" t="s">
        <v>6510</v>
      </c>
      <c r="C608" s="656"/>
      <c r="D608" t="s">
        <v>4643</v>
      </c>
      <c r="E608" s="656"/>
      <c r="F608" s="1640">
        <v>23</v>
      </c>
      <c r="G608" s="1648">
        <v>5</v>
      </c>
      <c r="H608" s="1642"/>
      <c r="J608" s="1642">
        <v>2.4990000000000001</v>
      </c>
      <c r="K608" s="818">
        <v>3</v>
      </c>
      <c r="L608" s="818"/>
      <c r="O608" s="656"/>
      <c r="P608" s="819"/>
      <c r="Q608" s="767"/>
      <c r="R608" s="801">
        <v>42</v>
      </c>
    </row>
    <row r="609" spans="1:18">
      <c r="A609" s="801">
        <v>43</v>
      </c>
      <c r="B609" t="s">
        <v>5616</v>
      </c>
      <c r="C609" s="656"/>
      <c r="D609" t="s">
        <v>4643</v>
      </c>
      <c r="E609" s="656"/>
      <c r="F609" s="1640">
        <v>23</v>
      </c>
      <c r="G609" s="1648">
        <v>5</v>
      </c>
      <c r="H609" s="1642"/>
      <c r="J609" s="1642">
        <v>5</v>
      </c>
      <c r="K609" s="818">
        <v>1</v>
      </c>
      <c r="L609" s="818"/>
      <c r="O609" s="656"/>
      <c r="P609" s="819"/>
      <c r="Q609" s="767"/>
      <c r="R609" s="801">
        <v>43</v>
      </c>
    </row>
    <row r="610" spans="1:18">
      <c r="A610" s="801">
        <v>44</v>
      </c>
      <c r="B610" t="s">
        <v>6511</v>
      </c>
      <c r="C610" s="656"/>
      <c r="D610" t="s">
        <v>4641</v>
      </c>
      <c r="E610" s="656"/>
      <c r="F610" s="1640">
        <v>230</v>
      </c>
      <c r="G610" s="1648">
        <v>115</v>
      </c>
      <c r="H610" s="1642">
        <v>13.2</v>
      </c>
      <c r="J610" s="1642">
        <v>534</v>
      </c>
      <c r="K610" s="818">
        <v>2</v>
      </c>
      <c r="L610" s="818"/>
      <c r="O610" s="656"/>
      <c r="P610" s="819"/>
      <c r="Q610" s="767"/>
      <c r="R610" s="801">
        <v>44</v>
      </c>
    </row>
    <row r="611" spans="1:18">
      <c r="A611" s="801">
        <v>45</v>
      </c>
      <c r="B611" t="s">
        <v>5617</v>
      </c>
      <c r="C611" s="656"/>
      <c r="D611" t="s">
        <v>4643</v>
      </c>
      <c r="E611" s="656"/>
      <c r="F611" s="1640">
        <v>34.4</v>
      </c>
      <c r="G611" s="1648">
        <v>13.2</v>
      </c>
      <c r="H611" s="1642"/>
      <c r="J611" s="1642">
        <v>7.5</v>
      </c>
      <c r="K611" s="818">
        <v>1</v>
      </c>
      <c r="L611" s="818"/>
      <c r="O611" s="656"/>
      <c r="P611" s="819"/>
      <c r="Q611" s="767"/>
      <c r="R611" s="801">
        <v>45</v>
      </c>
    </row>
    <row r="612" spans="1:18">
      <c r="A612" s="801">
        <v>46</v>
      </c>
      <c r="B612" t="s">
        <v>5618</v>
      </c>
      <c r="C612" s="656"/>
      <c r="D612" t="s">
        <v>4643</v>
      </c>
      <c r="E612" s="656"/>
      <c r="F612" s="1640">
        <v>34.4</v>
      </c>
      <c r="G612" s="1648">
        <v>13.8</v>
      </c>
      <c r="H612" s="1642">
        <v>2.6339999999999999</v>
      </c>
      <c r="J612" s="1642">
        <v>3.75</v>
      </c>
      <c r="K612" s="818">
        <v>1</v>
      </c>
      <c r="L612" s="818"/>
      <c r="O612" s="656"/>
      <c r="P612" s="819"/>
      <c r="Q612" s="767"/>
      <c r="R612" s="801">
        <v>46</v>
      </c>
    </row>
    <row r="613" spans="1:18">
      <c r="A613" s="801">
        <v>47</v>
      </c>
      <c r="B613" t="s">
        <v>5619</v>
      </c>
      <c r="C613" s="656"/>
      <c r="D613" t="s">
        <v>4643</v>
      </c>
      <c r="E613" s="656"/>
      <c r="F613" s="1640">
        <v>113</v>
      </c>
      <c r="G613" s="1648">
        <v>13.8</v>
      </c>
      <c r="H613" s="1642"/>
      <c r="J613" s="1642">
        <v>13.4</v>
      </c>
      <c r="K613" s="818">
        <v>1</v>
      </c>
      <c r="L613" s="818"/>
      <c r="O613" s="656"/>
      <c r="P613" s="819"/>
      <c r="Q613" s="767"/>
      <c r="R613" s="801">
        <v>47</v>
      </c>
    </row>
    <row r="614" spans="1:18">
      <c r="A614" s="801">
        <v>48</v>
      </c>
      <c r="B614" t="s">
        <v>6512</v>
      </c>
      <c r="C614" s="656"/>
      <c r="D614" t="s">
        <v>4641</v>
      </c>
      <c r="E614" s="656"/>
      <c r="F614" s="1640">
        <v>115</v>
      </c>
      <c r="G614" s="1648">
        <v>13.8</v>
      </c>
      <c r="H614" s="1642"/>
      <c r="J614" s="1642">
        <v>48</v>
      </c>
      <c r="K614" s="818">
        <v>2</v>
      </c>
      <c r="L614" s="818"/>
      <c r="O614" s="656"/>
      <c r="P614" s="819"/>
      <c r="Q614" s="767"/>
      <c r="R614" s="801">
        <v>48</v>
      </c>
    </row>
    <row r="615" spans="1:18">
      <c r="A615" s="801">
        <v>49</v>
      </c>
      <c r="B615" t="s">
        <v>6512</v>
      </c>
      <c r="C615" s="656"/>
      <c r="D615" t="s">
        <v>4641</v>
      </c>
      <c r="E615" s="656"/>
      <c r="F615" s="1640">
        <v>115</v>
      </c>
      <c r="G615" s="1648">
        <v>34.5</v>
      </c>
      <c r="H615" s="1642">
        <v>13.8</v>
      </c>
      <c r="J615" s="1642">
        <v>30</v>
      </c>
      <c r="K615" s="818">
        <v>1</v>
      </c>
      <c r="L615" s="818"/>
      <c r="O615" s="656"/>
      <c r="P615" s="819"/>
      <c r="Q615" s="767"/>
      <c r="R615" s="801">
        <v>49</v>
      </c>
    </row>
    <row r="616" spans="1:18">
      <c r="A616" s="801">
        <v>50</v>
      </c>
      <c r="B616" t="s">
        <v>6513</v>
      </c>
      <c r="C616" s="656"/>
      <c r="D616" t="s">
        <v>4643</v>
      </c>
      <c r="E616" s="656"/>
      <c r="F616" s="1640">
        <v>34.4</v>
      </c>
      <c r="G616" s="1648">
        <v>0.48</v>
      </c>
      <c r="H616" s="1642"/>
      <c r="J616" s="1642">
        <v>8.3000000000000007</v>
      </c>
      <c r="K616" s="818">
        <v>1</v>
      </c>
      <c r="L616" s="818"/>
      <c r="O616" s="656"/>
      <c r="P616" s="819"/>
      <c r="Q616" s="767"/>
      <c r="R616" s="801">
        <v>50</v>
      </c>
    </row>
    <row r="617" spans="1:18">
      <c r="A617" s="801">
        <v>51</v>
      </c>
      <c r="B617" t="s">
        <v>6513</v>
      </c>
      <c r="C617" s="656"/>
      <c r="D617" t="s">
        <v>4643</v>
      </c>
      <c r="E617" s="656"/>
      <c r="F617" s="1640">
        <v>34.5</v>
      </c>
      <c r="G617" s="1648">
        <v>0.48</v>
      </c>
      <c r="H617" s="1642"/>
      <c r="J617" s="1642">
        <v>1</v>
      </c>
      <c r="K617" s="818">
        <v>2</v>
      </c>
      <c r="L617" s="818"/>
      <c r="O617" s="656"/>
      <c r="P617" s="819"/>
      <c r="Q617" s="767"/>
      <c r="R617" s="801">
        <v>51</v>
      </c>
    </row>
    <row r="618" spans="1:18">
      <c r="A618" s="801">
        <v>52</v>
      </c>
      <c r="B618" t="s">
        <v>6514</v>
      </c>
      <c r="C618" s="656"/>
      <c r="D618" t="s">
        <v>4643</v>
      </c>
      <c r="E618" s="656"/>
      <c r="F618" s="1640">
        <v>43.8</v>
      </c>
      <c r="G618" s="1648">
        <v>5</v>
      </c>
      <c r="H618" s="1642"/>
      <c r="J618" s="1642">
        <v>0.99</v>
      </c>
      <c r="K618" s="818">
        <v>3</v>
      </c>
      <c r="L618" s="818"/>
      <c r="O618" s="656"/>
      <c r="P618" s="819"/>
      <c r="Q618" s="767"/>
      <c r="R618" s="801">
        <v>52</v>
      </c>
    </row>
    <row r="619" spans="1:18">
      <c r="A619" s="801">
        <v>53</v>
      </c>
      <c r="B619" t="s">
        <v>5620</v>
      </c>
      <c r="C619" s="656"/>
      <c r="D619" t="s">
        <v>4643</v>
      </c>
      <c r="E619" s="656"/>
      <c r="F619" s="1640">
        <v>115</v>
      </c>
      <c r="G619" s="1648">
        <v>13.8</v>
      </c>
      <c r="H619" s="1642"/>
      <c r="J619" s="1642">
        <v>15</v>
      </c>
      <c r="K619" s="818">
        <v>1</v>
      </c>
      <c r="L619" s="818"/>
      <c r="O619" s="656"/>
      <c r="P619" s="819"/>
      <c r="Q619" s="767"/>
      <c r="R619" s="801">
        <v>53</v>
      </c>
    </row>
    <row r="620" spans="1:18">
      <c r="A620" s="801">
        <v>54</v>
      </c>
      <c r="B620" t="s">
        <v>6515</v>
      </c>
      <c r="C620" s="656"/>
      <c r="D620" t="s">
        <v>4643</v>
      </c>
      <c r="E620" s="656"/>
      <c r="F620" s="1640">
        <v>115</v>
      </c>
      <c r="G620" s="1648">
        <v>13.8</v>
      </c>
      <c r="H620" s="1642"/>
      <c r="J620" s="1642">
        <v>40</v>
      </c>
      <c r="K620" s="818">
        <v>2</v>
      </c>
      <c r="L620" s="818"/>
      <c r="O620" s="656"/>
      <c r="P620" s="819"/>
      <c r="Q620" s="767"/>
      <c r="R620" s="801">
        <v>54</v>
      </c>
    </row>
    <row r="621" spans="1:18">
      <c r="A621" s="801">
        <v>55</v>
      </c>
      <c r="B621" t="s">
        <v>5621</v>
      </c>
      <c r="C621" s="656"/>
      <c r="D621" t="s">
        <v>4641</v>
      </c>
      <c r="E621" s="656"/>
      <c r="F621" s="1640">
        <v>34.4</v>
      </c>
      <c r="G621" s="1648">
        <v>13.8</v>
      </c>
      <c r="H621" s="1642"/>
      <c r="J621" s="1642">
        <v>10</v>
      </c>
      <c r="K621" s="818">
        <v>1</v>
      </c>
      <c r="L621" s="818"/>
      <c r="O621" s="656"/>
      <c r="P621" s="819"/>
      <c r="Q621" s="767"/>
      <c r="R621" s="801">
        <v>55</v>
      </c>
    </row>
    <row r="622" spans="1:18">
      <c r="A622" s="801">
        <v>56</v>
      </c>
      <c r="B622" t="s">
        <v>5622</v>
      </c>
      <c r="C622" s="656"/>
      <c r="D622" t="s">
        <v>4643</v>
      </c>
      <c r="E622" s="656"/>
      <c r="F622" s="1640">
        <v>34.4</v>
      </c>
      <c r="G622" s="1648">
        <v>5.04</v>
      </c>
      <c r="H622" s="1642"/>
      <c r="J622" s="1642">
        <v>5.04</v>
      </c>
      <c r="K622" s="818">
        <v>1</v>
      </c>
      <c r="L622" s="818"/>
      <c r="O622" s="656"/>
      <c r="P622" s="819"/>
      <c r="Q622" s="767"/>
      <c r="R622" s="801">
        <v>56</v>
      </c>
    </row>
    <row r="623" spans="1:18" ht="15.75" thickBot="1">
      <c r="A623" s="801">
        <v>57</v>
      </c>
      <c r="B623" t="s">
        <v>6516</v>
      </c>
      <c r="C623" s="656"/>
      <c r="D623" t="s">
        <v>4641</v>
      </c>
      <c r="E623" s="656"/>
      <c r="F623" s="1640">
        <v>115</v>
      </c>
      <c r="G623" s="1648">
        <v>13.8</v>
      </c>
      <c r="H623" s="1642"/>
      <c r="J623" s="1642">
        <v>30</v>
      </c>
      <c r="K623" s="818">
        <v>2</v>
      </c>
      <c r="L623" s="818"/>
      <c r="O623" s="656"/>
      <c r="P623" s="819"/>
      <c r="Q623" s="767"/>
      <c r="R623" s="801">
        <v>57</v>
      </c>
    </row>
    <row r="624" spans="1:18" ht="15.75" thickBot="1">
      <c r="A624" s="820">
        <v>58</v>
      </c>
      <c r="B624" s="752"/>
      <c r="C624" s="773" t="s">
        <v>4893</v>
      </c>
      <c r="D624" s="752"/>
      <c r="E624" s="773"/>
      <c r="F624" s="1643"/>
      <c r="G624" s="1650"/>
      <c r="H624" s="1645"/>
      <c r="J624" s="865"/>
      <c r="K624" s="1631">
        <f>SUM(K567:K623)</f>
        <v>87</v>
      </c>
      <c r="L624" s="1631">
        <f>SUM(L567:L623)</f>
        <v>1</v>
      </c>
      <c r="M624" s="752"/>
      <c r="N624" s="752"/>
      <c r="O624" s="773"/>
      <c r="P624" s="1631">
        <f>SUM(P567:P623)</f>
        <v>0</v>
      </c>
      <c r="Q624" s="1631">
        <f>SUM(Q567:Q623)</f>
        <v>0</v>
      </c>
      <c r="R624" s="820">
        <v>58</v>
      </c>
    </row>
    <row r="626" spans="1:18">
      <c r="A626" s="16" t="s">
        <v>4819</v>
      </c>
      <c r="B626" s="709"/>
      <c r="C626" s="709"/>
      <c r="D626" s="709"/>
      <c r="E626" s="709"/>
      <c r="F626" s="709"/>
      <c r="G626" s="709"/>
      <c r="H626" s="709"/>
      <c r="J626" s="16" t="s">
        <v>4820</v>
      </c>
      <c r="K626" s="709"/>
      <c r="L626" s="709"/>
      <c r="M626" s="709"/>
      <c r="N626" s="709"/>
      <c r="O626" s="709"/>
      <c r="P626" s="709"/>
      <c r="Q626" s="709"/>
      <c r="R626" s="709"/>
    </row>
    <row r="628" spans="1:18" ht="15.75" thickBot="1">
      <c r="A628" s="13"/>
      <c r="B628" s="752"/>
      <c r="C628" s="752"/>
      <c r="D628" s="752"/>
      <c r="E628" s="752"/>
      <c r="F628" s="1726"/>
      <c r="G628" s="1726"/>
      <c r="H628" s="803"/>
      <c r="J628" s="13"/>
      <c r="K628" s="752"/>
      <c r="L628" s="752"/>
      <c r="M628" s="752"/>
      <c r="N628" s="752"/>
      <c r="O628" s="752"/>
      <c r="P628" s="1726"/>
      <c r="Q628" s="1726"/>
      <c r="R628" s="803"/>
    </row>
    <row r="629" spans="1:18" ht="16.5" thickBot="1">
      <c r="A629" s="946" t="s">
        <v>3325</v>
      </c>
      <c r="B629" s="458"/>
      <c r="C629" s="458"/>
      <c r="D629" s="803"/>
      <c r="E629" s="803"/>
      <c r="F629" s="805"/>
      <c r="G629" s="805"/>
      <c r="H629" s="814"/>
      <c r="J629" s="946" t="s">
        <v>3325</v>
      </c>
      <c r="K629" s="458"/>
      <c r="L629" s="458"/>
      <c r="M629" s="803"/>
      <c r="N629" s="803"/>
      <c r="O629" s="803"/>
      <c r="P629" s="805"/>
      <c r="Q629" s="805"/>
      <c r="R629" s="814"/>
    </row>
    <row r="630" spans="1:18">
      <c r="A630" s="797"/>
      <c r="C630" s="656"/>
      <c r="D630" s="661"/>
      <c r="E630" s="717"/>
      <c r="F630" s="709"/>
      <c r="G630" s="709"/>
      <c r="H630" s="782"/>
      <c r="J630" s="797"/>
      <c r="K630" s="656"/>
      <c r="L630" s="656"/>
      <c r="M630" s="709" t="s">
        <v>3113</v>
      </c>
      <c r="N630" s="709"/>
      <c r="O630" s="709"/>
      <c r="P630" s="709"/>
      <c r="Q630" s="759"/>
      <c r="R630" s="807"/>
    </row>
    <row r="631" spans="1:18" ht="15.75" thickBot="1">
      <c r="A631" s="810"/>
      <c r="B631" s="661"/>
      <c r="C631" s="717"/>
      <c r="D631" s="661"/>
      <c r="E631" s="717"/>
      <c r="F631" s="803" t="s">
        <v>3114</v>
      </c>
      <c r="G631" s="803"/>
      <c r="H631" s="814"/>
      <c r="J631" s="810" t="s">
        <v>3115</v>
      </c>
      <c r="K631" s="717" t="s">
        <v>3116</v>
      </c>
      <c r="L631" s="717" t="s">
        <v>3116</v>
      </c>
      <c r="M631" s="803" t="s">
        <v>3117</v>
      </c>
      <c r="N631" s="803"/>
      <c r="O631" s="803"/>
      <c r="P631" s="803"/>
      <c r="Q631" s="814"/>
      <c r="R631" s="717"/>
    </row>
    <row r="632" spans="1:18">
      <c r="A632" s="810"/>
      <c r="B632" s="661"/>
      <c r="C632" s="717"/>
      <c r="D632" s="661"/>
      <c r="E632" s="717"/>
      <c r="F632" s="717"/>
      <c r="G632" s="759"/>
      <c r="H632" s="717"/>
      <c r="J632" s="810" t="s">
        <v>3118</v>
      </c>
      <c r="K632" s="717" t="s">
        <v>3119</v>
      </c>
      <c r="L632" s="717" t="s">
        <v>3120</v>
      </c>
      <c r="M632" s="661"/>
      <c r="N632" s="661"/>
      <c r="O632" s="717"/>
      <c r="P632" s="717"/>
      <c r="Q632" s="759"/>
      <c r="R632" s="717"/>
    </row>
    <row r="633" spans="1:18">
      <c r="A633" s="810" t="s">
        <v>1686</v>
      </c>
      <c r="B633" s="709" t="s">
        <v>3121</v>
      </c>
      <c r="C633" s="759"/>
      <c r="D633" s="709" t="s">
        <v>3122</v>
      </c>
      <c r="E633" s="759"/>
      <c r="F633" s="717"/>
      <c r="G633" s="759"/>
      <c r="H633" s="717"/>
      <c r="J633" s="810" t="s">
        <v>3123</v>
      </c>
      <c r="K633" s="717" t="s">
        <v>3124</v>
      </c>
      <c r="L633" s="717" t="s">
        <v>3119</v>
      </c>
      <c r="M633" s="709"/>
      <c r="N633" s="709"/>
      <c r="O633" s="759"/>
      <c r="P633" s="717" t="s">
        <v>1744</v>
      </c>
      <c r="Q633" s="759" t="s">
        <v>3125</v>
      </c>
      <c r="R633" s="717" t="s">
        <v>1686</v>
      </c>
    </row>
    <row r="634" spans="1:18">
      <c r="A634" s="810" t="s">
        <v>1689</v>
      </c>
      <c r="C634" s="656"/>
      <c r="D634" s="661"/>
      <c r="E634" s="717"/>
      <c r="F634" s="717" t="s">
        <v>1794</v>
      </c>
      <c r="G634" s="759" t="s">
        <v>3126</v>
      </c>
      <c r="H634" s="717" t="s">
        <v>3127</v>
      </c>
      <c r="J634" s="810" t="s">
        <v>3128</v>
      </c>
      <c r="K634" s="717" t="s">
        <v>4</v>
      </c>
      <c r="L634" s="717" t="s">
        <v>3124</v>
      </c>
      <c r="M634" s="709" t="s">
        <v>3129</v>
      </c>
      <c r="N634" s="709"/>
      <c r="O634" s="759"/>
      <c r="P634" s="717" t="s">
        <v>3130</v>
      </c>
      <c r="Q634" s="759" t="s">
        <v>3131</v>
      </c>
      <c r="R634" s="717" t="s">
        <v>1689</v>
      </c>
    </row>
    <row r="635" spans="1:18">
      <c r="A635" s="801"/>
      <c r="C635" s="717"/>
      <c r="E635" s="717"/>
      <c r="F635" s="717"/>
      <c r="G635" s="759"/>
      <c r="H635" s="656"/>
      <c r="J635" s="801"/>
      <c r="K635" s="656"/>
      <c r="L635" s="717"/>
      <c r="O635" s="717"/>
      <c r="P635" s="717"/>
      <c r="Q635" s="717"/>
      <c r="R635" s="656"/>
    </row>
    <row r="636" spans="1:18" ht="15.75" thickBot="1">
      <c r="A636" s="820"/>
      <c r="B636" s="803" t="s">
        <v>2935</v>
      </c>
      <c r="C636" s="814"/>
      <c r="D636" s="803" t="s">
        <v>2936</v>
      </c>
      <c r="E636" s="814"/>
      <c r="F636" s="813" t="s">
        <v>2937</v>
      </c>
      <c r="G636" s="814" t="s">
        <v>2938</v>
      </c>
      <c r="H636" s="814" t="s">
        <v>2268</v>
      </c>
      <c r="J636" s="812" t="s">
        <v>2269</v>
      </c>
      <c r="K636" s="812" t="s">
        <v>2270</v>
      </c>
      <c r="L636" s="812" t="s">
        <v>2271</v>
      </c>
      <c r="M636" s="803" t="s">
        <v>2272</v>
      </c>
      <c r="N636" s="803"/>
      <c r="O636" s="814"/>
      <c r="P636" s="813" t="s">
        <v>2273</v>
      </c>
      <c r="Q636" s="813" t="s">
        <v>2274</v>
      </c>
      <c r="R636" s="813"/>
    </row>
    <row r="637" spans="1:18">
      <c r="A637" s="801">
        <v>1</v>
      </c>
      <c r="B637" t="s">
        <v>6516</v>
      </c>
      <c r="C637" s="656"/>
      <c r="D637" t="s">
        <v>4641</v>
      </c>
      <c r="E637" s="759"/>
      <c r="F637" s="1646">
        <v>345</v>
      </c>
      <c r="G637" s="1647">
        <v>120</v>
      </c>
      <c r="H637" s="1642">
        <v>13.8</v>
      </c>
      <c r="J637" s="1642">
        <v>400</v>
      </c>
      <c r="K637" s="818">
        <v>1</v>
      </c>
      <c r="L637" s="818"/>
      <c r="O637" s="759"/>
      <c r="P637" s="819"/>
      <c r="Q637" s="767"/>
      <c r="R637" s="801">
        <v>1</v>
      </c>
    </row>
    <row r="638" spans="1:18">
      <c r="A638" s="801">
        <v>2</v>
      </c>
      <c r="B638" t="s">
        <v>5623</v>
      </c>
      <c r="C638" s="656"/>
      <c r="D638" t="s">
        <v>4643</v>
      </c>
      <c r="E638" s="717"/>
      <c r="F638" s="1646">
        <v>34.5</v>
      </c>
      <c r="G638" s="1647">
        <v>13.8</v>
      </c>
      <c r="H638" s="1642"/>
      <c r="J638" s="1642">
        <v>7.5</v>
      </c>
      <c r="K638" s="818">
        <v>1</v>
      </c>
      <c r="L638" s="818"/>
      <c r="O638" s="717"/>
      <c r="P638" s="819"/>
      <c r="Q638" s="767"/>
      <c r="R638" s="801">
        <v>2</v>
      </c>
    </row>
    <row r="639" spans="1:18">
      <c r="A639" s="801">
        <v>3</v>
      </c>
      <c r="B639" t="s">
        <v>6517</v>
      </c>
      <c r="C639" s="656"/>
      <c r="D639" t="s">
        <v>4643</v>
      </c>
      <c r="E639" s="717"/>
      <c r="F639" s="1646">
        <v>34.5</v>
      </c>
      <c r="G639" s="1647">
        <v>4.8</v>
      </c>
      <c r="H639" s="1642"/>
      <c r="J639" s="1642">
        <v>3.3</v>
      </c>
      <c r="K639" s="818">
        <v>3</v>
      </c>
      <c r="L639" s="818"/>
      <c r="O639" s="717"/>
      <c r="P639" s="819"/>
      <c r="Q639" s="767"/>
      <c r="R639" s="801">
        <v>3</v>
      </c>
    </row>
    <row r="640" spans="1:18">
      <c r="A640" s="801">
        <v>4</v>
      </c>
      <c r="B640" t="s">
        <v>6518</v>
      </c>
      <c r="C640" s="656"/>
      <c r="D640" t="s">
        <v>4641</v>
      </c>
      <c r="E640" s="717"/>
      <c r="F640" s="1646">
        <v>115</v>
      </c>
      <c r="G640" s="1647">
        <v>34.5</v>
      </c>
      <c r="H640" s="1642"/>
      <c r="J640" s="1642">
        <v>40</v>
      </c>
      <c r="K640" s="818">
        <v>2</v>
      </c>
      <c r="L640" s="818"/>
      <c r="O640" s="717"/>
      <c r="P640" s="819"/>
      <c r="Q640" s="767"/>
      <c r="R640" s="801">
        <v>4</v>
      </c>
    </row>
    <row r="641" spans="1:18">
      <c r="A641" s="801">
        <v>5</v>
      </c>
      <c r="B641" t="s">
        <v>5624</v>
      </c>
      <c r="C641" s="656"/>
      <c r="D641" t="s">
        <v>4643</v>
      </c>
      <c r="E641" s="717"/>
      <c r="F641" s="1646">
        <v>34.4</v>
      </c>
      <c r="G641" s="1647">
        <v>19.8</v>
      </c>
      <c r="H641" s="1642"/>
      <c r="J641" s="1642">
        <v>3.75</v>
      </c>
      <c r="K641" s="818">
        <v>1</v>
      </c>
      <c r="L641" s="818"/>
      <c r="O641" s="717"/>
      <c r="P641" s="819"/>
      <c r="Q641" s="767"/>
      <c r="R641" s="801">
        <v>5</v>
      </c>
    </row>
    <row r="642" spans="1:18">
      <c r="A642" s="816">
        <v>6</v>
      </c>
      <c r="B642" t="s">
        <v>5625</v>
      </c>
      <c r="C642" s="656"/>
      <c r="D642" t="s">
        <v>4643</v>
      </c>
      <c r="E642" s="656"/>
      <c r="F642" s="1640">
        <v>34.5</v>
      </c>
      <c r="G642" s="1648">
        <v>4.8</v>
      </c>
      <c r="H642" s="1642"/>
      <c r="J642" s="1649">
        <v>3.75</v>
      </c>
      <c r="K642" s="818">
        <v>1</v>
      </c>
      <c r="L642" s="818"/>
      <c r="O642" s="656"/>
      <c r="P642" s="819"/>
      <c r="Q642" s="767"/>
      <c r="R642" s="816">
        <v>6</v>
      </c>
    </row>
    <row r="643" spans="1:18">
      <c r="A643" s="816">
        <v>7</v>
      </c>
      <c r="B643" t="s">
        <v>6519</v>
      </c>
      <c r="C643" s="656"/>
      <c r="D643" t="s">
        <v>4643</v>
      </c>
      <c r="E643" s="656"/>
      <c r="F643" s="1640">
        <v>110</v>
      </c>
      <c r="G643" s="1648">
        <v>13.8</v>
      </c>
      <c r="H643" s="1642"/>
      <c r="J643" s="1649">
        <v>24</v>
      </c>
      <c r="K643" s="818">
        <v>1</v>
      </c>
      <c r="L643" s="818"/>
      <c r="O643" s="656"/>
      <c r="P643" s="819"/>
      <c r="Q643" s="767"/>
      <c r="R643" s="816">
        <v>7</v>
      </c>
    </row>
    <row r="644" spans="1:18">
      <c r="A644" s="816">
        <v>8</v>
      </c>
      <c r="B644" t="s">
        <v>6519</v>
      </c>
      <c r="C644" s="656"/>
      <c r="D644" t="s">
        <v>4643</v>
      </c>
      <c r="E644" s="656"/>
      <c r="F644" s="1640">
        <v>113</v>
      </c>
      <c r="G644" s="1648">
        <v>34.4</v>
      </c>
      <c r="H644" s="1642"/>
      <c r="J644" s="1649">
        <v>40</v>
      </c>
      <c r="K644" s="818">
        <v>1</v>
      </c>
      <c r="L644" s="818"/>
      <c r="O644" s="656"/>
      <c r="P644" s="819"/>
      <c r="Q644" s="767"/>
      <c r="R644" s="816">
        <v>8</v>
      </c>
    </row>
    <row r="645" spans="1:18">
      <c r="A645" s="816">
        <v>9</v>
      </c>
      <c r="B645" t="s">
        <v>6519</v>
      </c>
      <c r="C645" s="656"/>
      <c r="D645" t="s">
        <v>4643</v>
      </c>
      <c r="E645" s="656"/>
      <c r="F645" s="1640">
        <v>115</v>
      </c>
      <c r="G645" s="1648">
        <v>13.8</v>
      </c>
      <c r="H645" s="1642">
        <v>7.97</v>
      </c>
      <c r="J645" s="1649">
        <v>24</v>
      </c>
      <c r="K645" s="818">
        <v>1</v>
      </c>
      <c r="L645" s="818"/>
      <c r="O645" s="656"/>
      <c r="P645" s="819"/>
      <c r="Q645" s="767"/>
      <c r="R645" s="816">
        <v>9</v>
      </c>
    </row>
    <row r="646" spans="1:18">
      <c r="A646" s="816">
        <v>10</v>
      </c>
      <c r="B646" t="s">
        <v>6519</v>
      </c>
      <c r="C646" s="656"/>
      <c r="D646" t="s">
        <v>4643</v>
      </c>
      <c r="E646" s="656"/>
      <c r="F646" s="1640">
        <v>115</v>
      </c>
      <c r="G646" s="1648">
        <v>34.5</v>
      </c>
      <c r="H646" s="1642">
        <v>13.8</v>
      </c>
      <c r="J646" s="1649">
        <v>45</v>
      </c>
      <c r="K646" s="818">
        <v>1</v>
      </c>
      <c r="L646" s="818"/>
      <c r="O646" s="656"/>
      <c r="P646" s="819"/>
      <c r="Q646" s="767"/>
      <c r="R646" s="816">
        <v>10</v>
      </c>
    </row>
    <row r="647" spans="1:18">
      <c r="A647" s="816">
        <v>11</v>
      </c>
      <c r="B647" t="s">
        <v>5626</v>
      </c>
      <c r="C647" s="656"/>
      <c r="D647" t="s">
        <v>4643</v>
      </c>
      <c r="E647" s="656"/>
      <c r="F647" s="1640">
        <v>43.8</v>
      </c>
      <c r="G647" s="1648">
        <v>4.8</v>
      </c>
      <c r="H647" s="1642"/>
      <c r="J647" s="1649">
        <v>0.5</v>
      </c>
      <c r="K647" s="818">
        <v>1</v>
      </c>
      <c r="L647" s="818"/>
      <c r="O647" s="656"/>
      <c r="P647" s="819"/>
      <c r="Q647" s="767"/>
      <c r="R647" s="816">
        <v>11</v>
      </c>
    </row>
    <row r="648" spans="1:18">
      <c r="A648" s="816">
        <v>12</v>
      </c>
      <c r="B648" t="s">
        <v>5627</v>
      </c>
      <c r="C648" s="656"/>
      <c r="D648" t="s">
        <v>4643</v>
      </c>
      <c r="E648" s="656"/>
      <c r="F648" s="1640">
        <v>115</v>
      </c>
      <c r="G648" s="1648">
        <v>13.2</v>
      </c>
      <c r="H648" s="1642"/>
      <c r="J648" s="1649">
        <v>13.4</v>
      </c>
      <c r="K648" s="818">
        <v>1</v>
      </c>
      <c r="L648" s="818"/>
      <c r="O648" s="656"/>
      <c r="P648" s="819"/>
      <c r="Q648" s="767"/>
      <c r="R648" s="816">
        <v>12</v>
      </c>
    </row>
    <row r="649" spans="1:18">
      <c r="A649" s="816">
        <v>13</v>
      </c>
      <c r="B649" t="s">
        <v>5628</v>
      </c>
      <c r="C649" s="656"/>
      <c r="D649" t="s">
        <v>4643</v>
      </c>
      <c r="E649" s="656"/>
      <c r="F649" s="1640">
        <v>43.8</v>
      </c>
      <c r="G649" s="1648">
        <v>4.4000000000000004</v>
      </c>
      <c r="H649" s="1642"/>
      <c r="J649" s="1649">
        <v>5.6</v>
      </c>
      <c r="K649" s="818">
        <v>1</v>
      </c>
      <c r="L649" s="818"/>
      <c r="O649" s="656"/>
      <c r="P649" s="819"/>
      <c r="Q649" s="767"/>
      <c r="R649" s="816">
        <v>13</v>
      </c>
    </row>
    <row r="650" spans="1:18">
      <c r="A650" s="816">
        <v>14</v>
      </c>
      <c r="B650" t="s">
        <v>6520</v>
      </c>
      <c r="C650" s="656"/>
      <c r="D650" t="s">
        <v>4643</v>
      </c>
      <c r="E650" s="656"/>
      <c r="F650" s="1640">
        <v>115</v>
      </c>
      <c r="G650" s="1648">
        <v>13.8</v>
      </c>
      <c r="H650" s="1642"/>
      <c r="J650" s="1649">
        <v>24</v>
      </c>
      <c r="K650" s="818">
        <v>1</v>
      </c>
      <c r="L650" s="818"/>
      <c r="O650" s="656"/>
      <c r="P650" s="819"/>
      <c r="Q650" s="767"/>
      <c r="R650" s="816">
        <v>14</v>
      </c>
    </row>
    <row r="651" spans="1:18">
      <c r="A651" s="816">
        <v>15</v>
      </c>
      <c r="B651" t="s">
        <v>6520</v>
      </c>
      <c r="C651" s="656"/>
      <c r="D651" t="s">
        <v>4643</v>
      </c>
      <c r="E651" s="656"/>
      <c r="F651" s="1640">
        <v>116</v>
      </c>
      <c r="G651" s="1648">
        <v>13.8</v>
      </c>
      <c r="H651" s="1642"/>
      <c r="J651" s="1649">
        <v>18</v>
      </c>
      <c r="K651" s="818">
        <v>1</v>
      </c>
      <c r="L651" s="818"/>
      <c r="O651" s="656"/>
      <c r="P651" s="819"/>
      <c r="Q651" s="767"/>
      <c r="R651" s="816">
        <v>15</v>
      </c>
    </row>
    <row r="652" spans="1:18">
      <c r="A652" s="816">
        <v>16</v>
      </c>
      <c r="B652" t="s">
        <v>6521</v>
      </c>
      <c r="C652" s="656"/>
      <c r="D652" t="s">
        <v>4641</v>
      </c>
      <c r="E652" s="656"/>
      <c r="F652" s="1640">
        <v>115</v>
      </c>
      <c r="G652" s="1648">
        <v>13.8</v>
      </c>
      <c r="H652" s="1642"/>
      <c r="J652" s="1649">
        <v>36</v>
      </c>
      <c r="K652" s="818">
        <v>2</v>
      </c>
      <c r="L652" s="818"/>
      <c r="O652" s="656"/>
      <c r="P652" s="819"/>
      <c r="Q652" s="767"/>
      <c r="R652" s="816">
        <v>16</v>
      </c>
    </row>
    <row r="653" spans="1:18">
      <c r="A653" s="801">
        <v>17</v>
      </c>
      <c r="B653" t="s">
        <v>6522</v>
      </c>
      <c r="C653" s="656"/>
      <c r="D653" t="s">
        <v>4641</v>
      </c>
      <c r="E653" s="656"/>
      <c r="F653" s="1640">
        <v>113</v>
      </c>
      <c r="G653" s="1648">
        <v>13.8</v>
      </c>
      <c r="H653" s="1642"/>
      <c r="J653" s="1642">
        <v>12</v>
      </c>
      <c r="K653" s="818">
        <v>1</v>
      </c>
      <c r="L653" s="818"/>
      <c r="O653" s="656"/>
      <c r="P653" s="819"/>
      <c r="Q653" s="767"/>
      <c r="R653" s="801">
        <v>17</v>
      </c>
    </row>
    <row r="654" spans="1:18">
      <c r="A654" s="801">
        <v>18</v>
      </c>
      <c r="B654" t="s">
        <v>6522</v>
      </c>
      <c r="C654" s="656"/>
      <c r="D654" t="s">
        <v>4641</v>
      </c>
      <c r="E654" s="656"/>
      <c r="F654" s="1640">
        <v>115</v>
      </c>
      <c r="G654" s="1648">
        <v>34.5</v>
      </c>
      <c r="H654" s="1642"/>
      <c r="J654" s="1642">
        <v>30</v>
      </c>
      <c r="K654" s="818">
        <v>1</v>
      </c>
      <c r="L654" s="818"/>
      <c r="O654" s="656"/>
      <c r="P654" s="819"/>
      <c r="Q654" s="767"/>
      <c r="R654" s="801">
        <v>18</v>
      </c>
    </row>
    <row r="655" spans="1:18">
      <c r="A655" s="801">
        <v>19</v>
      </c>
      <c r="B655" t="s">
        <v>6523</v>
      </c>
      <c r="C655" s="656"/>
      <c r="D655" t="s">
        <v>4641</v>
      </c>
      <c r="E655" s="656"/>
      <c r="F655" s="1640">
        <v>113</v>
      </c>
      <c r="G655" s="1648">
        <v>68</v>
      </c>
      <c r="H655" s="1642">
        <v>13.8</v>
      </c>
      <c r="J655" s="1642">
        <v>33.6</v>
      </c>
      <c r="K655" s="818">
        <v>1</v>
      </c>
      <c r="L655" s="818"/>
      <c r="O655" s="656"/>
      <c r="P655" s="819"/>
      <c r="Q655" s="767"/>
      <c r="R655" s="801">
        <v>19</v>
      </c>
    </row>
    <row r="656" spans="1:18">
      <c r="A656" s="801">
        <v>20</v>
      </c>
      <c r="B656" t="s">
        <v>6523</v>
      </c>
      <c r="C656" s="656"/>
      <c r="D656" t="s">
        <v>4641</v>
      </c>
      <c r="E656" s="656"/>
      <c r="F656" s="1640">
        <v>115</v>
      </c>
      <c r="G656" s="1648">
        <v>13.8</v>
      </c>
      <c r="H656" s="1642"/>
      <c r="J656" s="1642">
        <v>15</v>
      </c>
      <c r="K656" s="818">
        <v>1</v>
      </c>
      <c r="L656" s="818"/>
      <c r="O656" s="656"/>
      <c r="P656" s="819"/>
      <c r="Q656" s="767"/>
      <c r="R656" s="801">
        <v>20</v>
      </c>
    </row>
    <row r="657" spans="1:18">
      <c r="A657" s="801">
        <v>21</v>
      </c>
      <c r="B657" t="s">
        <v>6523</v>
      </c>
      <c r="C657" s="656"/>
      <c r="D657" t="s">
        <v>4641</v>
      </c>
      <c r="E657" s="656"/>
      <c r="F657" s="1640">
        <v>115</v>
      </c>
      <c r="G657" s="1648">
        <v>34.4</v>
      </c>
      <c r="H657" s="1642">
        <v>13.8</v>
      </c>
      <c r="J657" s="1642">
        <v>20</v>
      </c>
      <c r="K657" s="818">
        <v>1</v>
      </c>
      <c r="L657" s="818"/>
      <c r="O657" s="656"/>
      <c r="P657" s="819"/>
      <c r="Q657" s="767"/>
      <c r="R657" s="801">
        <v>21</v>
      </c>
    </row>
    <row r="658" spans="1:18">
      <c r="A658" s="801">
        <v>22</v>
      </c>
      <c r="B658" t="s">
        <v>6523</v>
      </c>
      <c r="C658" s="656"/>
      <c r="D658" t="s">
        <v>4641</v>
      </c>
      <c r="E658" s="656"/>
      <c r="F658" s="1640">
        <v>115</v>
      </c>
      <c r="G658" s="1648">
        <v>34.5</v>
      </c>
      <c r="H658" s="1642">
        <v>13.8</v>
      </c>
      <c r="J658" s="1642">
        <v>20.100000000000001</v>
      </c>
      <c r="K658" s="818">
        <v>3</v>
      </c>
      <c r="L658" s="818"/>
      <c r="O658" s="656"/>
      <c r="P658" s="819"/>
      <c r="Q658" s="767"/>
      <c r="R658" s="801">
        <v>22</v>
      </c>
    </row>
    <row r="659" spans="1:18">
      <c r="A659" s="801">
        <v>23</v>
      </c>
      <c r="B659" t="s">
        <v>6523</v>
      </c>
      <c r="C659" s="656"/>
      <c r="D659" t="s">
        <v>4641</v>
      </c>
      <c r="E659" s="656"/>
      <c r="F659" s="1640">
        <v>230</v>
      </c>
      <c r="G659" s="1648">
        <v>115</v>
      </c>
      <c r="H659" s="1642">
        <v>13.8</v>
      </c>
      <c r="J659" s="1642">
        <v>267</v>
      </c>
      <c r="K659" s="818">
        <v>1</v>
      </c>
      <c r="L659" s="818"/>
      <c r="O659" s="656"/>
      <c r="P659" s="819"/>
      <c r="Q659" s="767"/>
      <c r="R659" s="801">
        <v>23</v>
      </c>
    </row>
    <row r="660" spans="1:18">
      <c r="A660" s="801">
        <v>24</v>
      </c>
      <c r="B660" t="s">
        <v>6523</v>
      </c>
      <c r="C660" s="656"/>
      <c r="D660" t="s">
        <v>4641</v>
      </c>
      <c r="E660" s="656"/>
      <c r="F660" s="1640">
        <v>230</v>
      </c>
      <c r="G660" s="1648">
        <v>120</v>
      </c>
      <c r="H660" s="1642">
        <v>13.8</v>
      </c>
      <c r="J660" s="1642">
        <v>616</v>
      </c>
      <c r="K660" s="818">
        <v>2</v>
      </c>
      <c r="L660" s="818"/>
      <c r="O660" s="656"/>
      <c r="P660" s="819"/>
      <c r="Q660" s="767"/>
      <c r="R660" s="801">
        <v>24</v>
      </c>
    </row>
    <row r="661" spans="1:18">
      <c r="A661" s="801">
        <v>25</v>
      </c>
      <c r="B661" t="s">
        <v>6524</v>
      </c>
      <c r="C661" s="656"/>
      <c r="D661" t="s">
        <v>4641</v>
      </c>
      <c r="E661" s="656"/>
      <c r="F661" s="1640">
        <v>115</v>
      </c>
      <c r="G661" s="1648">
        <v>13.8</v>
      </c>
      <c r="H661" s="1642"/>
      <c r="J661" s="1642">
        <v>48</v>
      </c>
      <c r="K661" s="818">
        <v>2</v>
      </c>
      <c r="L661" s="818"/>
      <c r="O661" s="656"/>
      <c r="P661" s="819"/>
      <c r="Q661" s="767"/>
      <c r="R661" s="801">
        <v>25</v>
      </c>
    </row>
    <row r="662" spans="1:18">
      <c r="A662" s="801">
        <v>26</v>
      </c>
      <c r="B662" t="s">
        <v>5629</v>
      </c>
      <c r="C662" s="656"/>
      <c r="D662" t="s">
        <v>4643</v>
      </c>
      <c r="E662" s="656"/>
      <c r="F662" s="1640">
        <v>34.5</v>
      </c>
      <c r="G662" s="1648">
        <v>4.8</v>
      </c>
      <c r="H662" s="1642"/>
      <c r="J662" s="1642">
        <v>3.75</v>
      </c>
      <c r="K662" s="818">
        <v>1</v>
      </c>
      <c r="L662" s="818"/>
      <c r="O662" s="656"/>
      <c r="P662" s="819"/>
      <c r="Q662" s="767"/>
      <c r="R662" s="801">
        <v>26</v>
      </c>
    </row>
    <row r="663" spans="1:18">
      <c r="A663" s="801">
        <v>27</v>
      </c>
      <c r="B663" t="s">
        <v>5630</v>
      </c>
      <c r="C663" s="656"/>
      <c r="D663" t="s">
        <v>4643</v>
      </c>
      <c r="E663" s="656"/>
      <c r="F663" s="1640">
        <v>113</v>
      </c>
      <c r="G663" s="1648">
        <v>13.8</v>
      </c>
      <c r="H663" s="1642"/>
      <c r="J663" s="1642">
        <v>18</v>
      </c>
      <c r="K663" s="818">
        <v>1</v>
      </c>
      <c r="L663" s="818"/>
      <c r="O663" s="656"/>
      <c r="P663" s="819"/>
      <c r="Q663" s="767"/>
      <c r="R663" s="801">
        <v>27</v>
      </c>
    </row>
    <row r="664" spans="1:18">
      <c r="A664" s="801">
        <v>28</v>
      </c>
      <c r="B664" t="s">
        <v>6529</v>
      </c>
      <c r="C664" s="656"/>
      <c r="D664" t="s">
        <v>4643</v>
      </c>
      <c r="E664" s="656"/>
      <c r="F664" s="1640">
        <v>110</v>
      </c>
      <c r="G664" s="1648">
        <v>13.8</v>
      </c>
      <c r="H664" s="1642">
        <v>4.8</v>
      </c>
      <c r="J664" s="1642">
        <v>7.5</v>
      </c>
      <c r="K664" s="818">
        <v>1</v>
      </c>
      <c r="L664" s="818"/>
      <c r="O664" s="656"/>
      <c r="P664" s="819"/>
      <c r="Q664" s="767"/>
      <c r="R664" s="801">
        <v>28</v>
      </c>
    </row>
    <row r="665" spans="1:18">
      <c r="A665" s="801">
        <v>29</v>
      </c>
      <c r="B665" t="s">
        <v>6529</v>
      </c>
      <c r="C665" s="656"/>
      <c r="D665" t="s">
        <v>4643</v>
      </c>
      <c r="E665" s="656"/>
      <c r="F665" s="1640">
        <v>110</v>
      </c>
      <c r="G665" s="1648">
        <v>13.8</v>
      </c>
      <c r="H665" s="1642">
        <v>5</v>
      </c>
      <c r="J665" s="1642">
        <v>5</v>
      </c>
      <c r="K665" s="818">
        <v>1</v>
      </c>
      <c r="L665" s="818"/>
      <c r="O665" s="656"/>
      <c r="P665" s="819"/>
      <c r="Q665" s="767"/>
      <c r="R665" s="801">
        <v>29</v>
      </c>
    </row>
    <row r="666" spans="1:18">
      <c r="A666" s="801">
        <v>30</v>
      </c>
      <c r="B666" t="s">
        <v>5634</v>
      </c>
      <c r="C666" s="656"/>
      <c r="D666" t="s">
        <v>4643</v>
      </c>
      <c r="E666" s="656"/>
      <c r="F666" s="1640">
        <v>34.5</v>
      </c>
      <c r="G666" s="1648">
        <v>4.8</v>
      </c>
      <c r="H666" s="1642"/>
      <c r="J666" s="1642">
        <v>5</v>
      </c>
      <c r="K666" s="818">
        <v>1</v>
      </c>
      <c r="L666" s="818"/>
      <c r="O666" s="656"/>
      <c r="P666" s="819"/>
      <c r="Q666" s="767"/>
      <c r="R666" s="801">
        <v>30</v>
      </c>
    </row>
    <row r="667" spans="1:18">
      <c r="A667" s="801">
        <v>31</v>
      </c>
      <c r="B667" t="s">
        <v>6530</v>
      </c>
      <c r="C667" s="656"/>
      <c r="D667" t="s">
        <v>4643</v>
      </c>
      <c r="E667" s="656"/>
      <c r="F667" s="1640">
        <v>110</v>
      </c>
      <c r="G667" s="1648">
        <v>13.8</v>
      </c>
      <c r="H667" s="1642"/>
      <c r="J667" s="1642">
        <v>5.6</v>
      </c>
      <c r="K667" s="818">
        <v>1</v>
      </c>
      <c r="L667" s="818"/>
      <c r="O667" s="656"/>
      <c r="P667" s="819"/>
      <c r="Q667" s="767"/>
      <c r="R667" s="801">
        <v>31</v>
      </c>
    </row>
    <row r="668" spans="1:18">
      <c r="A668" s="801">
        <v>32</v>
      </c>
      <c r="B668" t="s">
        <v>6530</v>
      </c>
      <c r="C668" s="656"/>
      <c r="D668" t="s">
        <v>4643</v>
      </c>
      <c r="E668" s="656"/>
      <c r="F668" s="1640">
        <v>113</v>
      </c>
      <c r="G668" s="1648">
        <v>13.8</v>
      </c>
      <c r="H668" s="1642"/>
      <c r="J668" s="1642">
        <v>7.5</v>
      </c>
      <c r="K668" s="818">
        <v>1</v>
      </c>
      <c r="L668" s="818"/>
      <c r="O668" s="656"/>
      <c r="P668" s="819"/>
      <c r="Q668" s="767"/>
      <c r="R668" s="801">
        <v>32</v>
      </c>
    </row>
    <row r="669" spans="1:18">
      <c r="A669" s="801">
        <v>33</v>
      </c>
      <c r="B669" t="s">
        <v>5635</v>
      </c>
      <c r="C669" s="656"/>
      <c r="D669" t="s">
        <v>4641</v>
      </c>
      <c r="E669" s="656"/>
      <c r="F669" s="1640">
        <v>115</v>
      </c>
      <c r="G669" s="1648">
        <v>34.5</v>
      </c>
      <c r="H669" s="1642"/>
      <c r="J669" s="1642">
        <v>15</v>
      </c>
      <c r="K669" s="818">
        <v>1</v>
      </c>
      <c r="L669" s="818"/>
      <c r="O669" s="656"/>
      <c r="P669" s="819"/>
      <c r="Q669" s="767"/>
      <c r="R669" s="801">
        <v>33</v>
      </c>
    </row>
    <row r="670" spans="1:18">
      <c r="A670" s="801">
        <v>34</v>
      </c>
      <c r="B670" t="s">
        <v>5636</v>
      </c>
      <c r="C670" s="656"/>
      <c r="D670" t="s">
        <v>4643</v>
      </c>
      <c r="E670" s="656"/>
      <c r="F670" s="1640">
        <v>115</v>
      </c>
      <c r="G670" s="1648">
        <v>13.2</v>
      </c>
      <c r="H670" s="1642"/>
      <c r="J670" s="1642">
        <v>15</v>
      </c>
      <c r="K670" s="818">
        <v>1</v>
      </c>
      <c r="L670" s="818"/>
      <c r="O670" s="656"/>
      <c r="P670" s="819"/>
      <c r="Q670" s="767"/>
      <c r="R670" s="801">
        <v>34</v>
      </c>
    </row>
    <row r="671" spans="1:18">
      <c r="A671" s="801">
        <v>35</v>
      </c>
      <c r="B671" t="s">
        <v>5637</v>
      </c>
      <c r="C671" s="656"/>
      <c r="D671" t="s">
        <v>4643</v>
      </c>
      <c r="E671" s="656"/>
      <c r="F671" s="1640">
        <v>34.4</v>
      </c>
      <c r="G671" s="1648">
        <v>4.4000000000000004</v>
      </c>
      <c r="H671" s="1642"/>
      <c r="J671" s="1642">
        <v>3.75</v>
      </c>
      <c r="K671" s="818">
        <v>1</v>
      </c>
      <c r="L671" s="818"/>
      <c r="O671" s="656"/>
      <c r="P671" s="819"/>
      <c r="Q671" s="767"/>
      <c r="R671" s="801">
        <v>35</v>
      </c>
    </row>
    <row r="672" spans="1:18">
      <c r="A672" s="801">
        <v>36</v>
      </c>
      <c r="B672" t="s">
        <v>5638</v>
      </c>
      <c r="C672" s="656"/>
      <c r="D672" t="s">
        <v>4643</v>
      </c>
      <c r="E672" s="656"/>
      <c r="F672" s="1640">
        <v>34.5</v>
      </c>
      <c r="G672" s="1648">
        <v>13.8</v>
      </c>
      <c r="H672" s="1642"/>
      <c r="J672" s="1642">
        <v>5</v>
      </c>
      <c r="K672" s="818">
        <v>1</v>
      </c>
      <c r="L672" s="818"/>
      <c r="O672" s="656"/>
      <c r="P672" s="819"/>
      <c r="Q672" s="767"/>
      <c r="R672" s="801">
        <v>36</v>
      </c>
    </row>
    <row r="673" spans="1:18">
      <c r="A673" s="801">
        <v>37</v>
      </c>
      <c r="B673" t="s">
        <v>6531</v>
      </c>
      <c r="C673" s="656"/>
      <c r="D673" t="s">
        <v>4643</v>
      </c>
      <c r="E673" s="656"/>
      <c r="F673" s="1640">
        <v>33</v>
      </c>
      <c r="G673" s="1648">
        <v>4.2</v>
      </c>
      <c r="H673" s="1642"/>
      <c r="J673" s="1642">
        <v>5</v>
      </c>
      <c r="K673" s="818">
        <v>1</v>
      </c>
      <c r="L673" s="818"/>
      <c r="O673" s="656"/>
      <c r="P673" s="819"/>
      <c r="Q673" s="767"/>
      <c r="R673" s="801">
        <v>37</v>
      </c>
    </row>
    <row r="674" spans="1:18">
      <c r="A674" s="801">
        <v>38</v>
      </c>
      <c r="B674" t="s">
        <v>6531</v>
      </c>
      <c r="C674" s="656"/>
      <c r="D674" t="s">
        <v>4643</v>
      </c>
      <c r="E674" s="656"/>
      <c r="F674" s="1640">
        <v>34.4</v>
      </c>
      <c r="G674" s="1648">
        <v>13.8</v>
      </c>
      <c r="H674" s="1642"/>
      <c r="J674" s="1642">
        <v>7.5</v>
      </c>
      <c r="K674" s="818">
        <v>1</v>
      </c>
      <c r="L674" s="818"/>
      <c r="O674" s="656"/>
      <c r="P674" s="819"/>
      <c r="Q674" s="767"/>
      <c r="R674" s="801">
        <v>38</v>
      </c>
    </row>
    <row r="675" spans="1:18">
      <c r="A675" s="801">
        <v>39</v>
      </c>
      <c r="B675" t="s">
        <v>6532</v>
      </c>
      <c r="C675" s="656"/>
      <c r="D675" t="s">
        <v>4641</v>
      </c>
      <c r="E675" s="656"/>
      <c r="F675" s="1640">
        <v>230</v>
      </c>
      <c r="G675" s="1648">
        <v>23</v>
      </c>
      <c r="H675" s="1642"/>
      <c r="J675" s="1642">
        <v>180</v>
      </c>
      <c r="K675" s="818">
        <v>3</v>
      </c>
      <c r="L675" s="818">
        <v>1</v>
      </c>
      <c r="O675" s="656"/>
      <c r="P675" s="819"/>
      <c r="Q675" s="767"/>
      <c r="R675" s="801">
        <v>39</v>
      </c>
    </row>
    <row r="676" spans="1:18">
      <c r="A676" s="801">
        <v>40</v>
      </c>
      <c r="B676" t="s">
        <v>6533</v>
      </c>
      <c r="C676" s="656"/>
      <c r="D676" t="s">
        <v>4643</v>
      </c>
      <c r="E676" s="656"/>
      <c r="F676" s="1640">
        <v>22</v>
      </c>
      <c r="G676" s="1648">
        <v>4.8</v>
      </c>
      <c r="H676" s="1642"/>
      <c r="J676" s="1642">
        <v>2.1</v>
      </c>
      <c r="K676" s="818">
        <v>3</v>
      </c>
      <c r="L676" s="818"/>
      <c r="O676" s="656"/>
      <c r="P676" s="819"/>
      <c r="Q676" s="767"/>
      <c r="R676" s="801">
        <v>40</v>
      </c>
    </row>
    <row r="677" spans="1:18">
      <c r="A677" s="801">
        <v>41</v>
      </c>
      <c r="B677" t="s">
        <v>5639</v>
      </c>
      <c r="C677" s="656"/>
      <c r="D677" t="s">
        <v>4643</v>
      </c>
      <c r="E677" s="656"/>
      <c r="F677" s="1640">
        <v>115</v>
      </c>
      <c r="G677" s="1648">
        <v>13.8</v>
      </c>
      <c r="H677" s="1642"/>
      <c r="J677" s="1642">
        <v>13.4</v>
      </c>
      <c r="K677" s="818">
        <v>1</v>
      </c>
      <c r="L677" s="818"/>
      <c r="O677" s="656"/>
      <c r="P677" s="819"/>
      <c r="Q677" s="767"/>
      <c r="R677" s="801">
        <v>41</v>
      </c>
    </row>
    <row r="678" spans="1:18">
      <c r="A678" s="801">
        <v>42</v>
      </c>
      <c r="B678" t="s">
        <v>5640</v>
      </c>
      <c r="C678" s="656"/>
      <c r="D678" t="s">
        <v>4641</v>
      </c>
      <c r="E678" s="656"/>
      <c r="F678" s="1640">
        <v>67</v>
      </c>
      <c r="G678" s="1648">
        <v>13.8</v>
      </c>
      <c r="H678" s="1642"/>
      <c r="J678" s="1642">
        <v>7.5</v>
      </c>
      <c r="K678" s="818">
        <v>1</v>
      </c>
      <c r="L678" s="818"/>
      <c r="O678" s="656"/>
      <c r="P678" s="819"/>
      <c r="Q678" s="767"/>
      <c r="R678" s="801">
        <v>42</v>
      </c>
    </row>
    <row r="679" spans="1:18">
      <c r="A679" s="801">
        <v>43</v>
      </c>
      <c r="B679" t="s">
        <v>6534</v>
      </c>
      <c r="C679" s="656"/>
      <c r="D679" t="s">
        <v>4643</v>
      </c>
      <c r="E679" s="656"/>
      <c r="F679" s="1640">
        <v>34.4</v>
      </c>
      <c r="G679" s="1648">
        <v>13.8</v>
      </c>
      <c r="H679" s="1642"/>
      <c r="J679" s="1642">
        <v>5.6</v>
      </c>
      <c r="K679" s="818">
        <v>1</v>
      </c>
      <c r="L679" s="818"/>
      <c r="O679" s="656"/>
      <c r="P679" s="819"/>
      <c r="Q679" s="767"/>
      <c r="R679" s="801">
        <v>43</v>
      </c>
    </row>
    <row r="680" spans="1:18">
      <c r="A680" s="801">
        <v>44</v>
      </c>
      <c r="B680" t="s">
        <v>6535</v>
      </c>
      <c r="C680" s="656"/>
      <c r="D680" t="s">
        <v>4641</v>
      </c>
      <c r="E680" s="656"/>
      <c r="F680" s="1640">
        <v>110</v>
      </c>
      <c r="G680" s="1648">
        <v>43.8</v>
      </c>
      <c r="H680" s="1642"/>
      <c r="J680" s="1642">
        <v>42</v>
      </c>
      <c r="K680" s="818">
        <v>2</v>
      </c>
      <c r="L680" s="818"/>
      <c r="O680" s="656"/>
      <c r="P680" s="819"/>
      <c r="Q680" s="767"/>
      <c r="R680" s="801">
        <v>44</v>
      </c>
    </row>
    <row r="681" spans="1:18">
      <c r="A681" s="801">
        <v>45</v>
      </c>
      <c r="B681" t="s">
        <v>6535</v>
      </c>
      <c r="C681" s="656"/>
      <c r="D681" t="s">
        <v>4641</v>
      </c>
      <c r="E681" s="656"/>
      <c r="F681" s="1640">
        <v>115</v>
      </c>
      <c r="G681" s="1648">
        <v>13.8</v>
      </c>
      <c r="H681" s="1642"/>
      <c r="J681" s="1642">
        <v>20</v>
      </c>
      <c r="K681" s="818">
        <v>1</v>
      </c>
      <c r="L681" s="818"/>
      <c r="O681" s="656"/>
      <c r="P681" s="819"/>
      <c r="Q681" s="767"/>
      <c r="R681" s="801">
        <v>45</v>
      </c>
    </row>
    <row r="682" spans="1:18">
      <c r="A682" s="801">
        <v>46</v>
      </c>
      <c r="B682" t="s">
        <v>5641</v>
      </c>
      <c r="C682" s="656"/>
      <c r="D682" t="s">
        <v>4641</v>
      </c>
      <c r="E682" s="656"/>
      <c r="F682" s="1640">
        <v>34.4</v>
      </c>
      <c r="G682" s="1648">
        <v>4.8</v>
      </c>
      <c r="H682" s="1642"/>
      <c r="J682" s="1642">
        <v>5</v>
      </c>
      <c r="K682" s="818">
        <v>1</v>
      </c>
      <c r="L682" s="818"/>
      <c r="O682" s="656"/>
      <c r="P682" s="819"/>
      <c r="Q682" s="767"/>
      <c r="R682" s="801">
        <v>46</v>
      </c>
    </row>
    <row r="683" spans="1:18">
      <c r="A683" s="801">
        <v>47</v>
      </c>
      <c r="B683" t="s">
        <v>5642</v>
      </c>
      <c r="C683" s="656"/>
      <c r="D683" t="s">
        <v>4643</v>
      </c>
      <c r="E683" s="656"/>
      <c r="F683" s="1640">
        <v>113</v>
      </c>
      <c r="G683" s="1648">
        <v>13.8</v>
      </c>
      <c r="H683" s="1642"/>
      <c r="J683" s="1642">
        <v>8.4</v>
      </c>
      <c r="K683" s="818">
        <v>1</v>
      </c>
      <c r="L683" s="818"/>
      <c r="O683" s="656"/>
      <c r="P683" s="819"/>
      <c r="Q683" s="767"/>
      <c r="R683" s="801">
        <v>47</v>
      </c>
    </row>
    <row r="684" spans="1:18">
      <c r="A684" s="801">
        <v>48</v>
      </c>
      <c r="B684" t="s">
        <v>6536</v>
      </c>
      <c r="C684" s="656"/>
      <c r="D684" t="s">
        <v>4643</v>
      </c>
      <c r="E684" s="656"/>
      <c r="F684" s="1640">
        <v>34.5</v>
      </c>
      <c r="G684" s="1648">
        <v>4.16</v>
      </c>
      <c r="H684" s="1642"/>
      <c r="J684" s="1642">
        <v>5</v>
      </c>
      <c r="K684" s="818">
        <v>1</v>
      </c>
      <c r="L684" s="818"/>
      <c r="O684" s="656"/>
      <c r="P684" s="819"/>
      <c r="Q684" s="767"/>
      <c r="R684" s="801">
        <v>48</v>
      </c>
    </row>
    <row r="685" spans="1:18">
      <c r="A685" s="801">
        <v>49</v>
      </c>
      <c r="B685" t="s">
        <v>6536</v>
      </c>
      <c r="C685" s="656"/>
      <c r="D685" t="s">
        <v>4643</v>
      </c>
      <c r="E685" s="656"/>
      <c r="F685" s="1640">
        <v>34.5</v>
      </c>
      <c r="G685" s="1648">
        <v>4.3600000000000003</v>
      </c>
      <c r="H685" s="1642"/>
      <c r="J685" s="1642">
        <v>5.6</v>
      </c>
      <c r="K685" s="818">
        <v>1</v>
      </c>
      <c r="L685" s="818"/>
      <c r="O685" s="656"/>
      <c r="P685" s="819"/>
      <c r="Q685" s="767"/>
      <c r="R685" s="801">
        <v>49</v>
      </c>
    </row>
    <row r="686" spans="1:18">
      <c r="A686" s="801">
        <v>50</v>
      </c>
      <c r="B686" t="s">
        <v>5643</v>
      </c>
      <c r="C686" s="656"/>
      <c r="D686" t="s">
        <v>4643</v>
      </c>
      <c r="E686" s="656"/>
      <c r="F686" s="1640">
        <v>113</v>
      </c>
      <c r="G686" s="1648">
        <v>2.4</v>
      </c>
      <c r="H686" s="1642"/>
      <c r="J686" s="1642">
        <v>10</v>
      </c>
      <c r="K686" s="818">
        <v>1</v>
      </c>
      <c r="L686" s="818"/>
      <c r="O686" s="656"/>
      <c r="P686" s="819"/>
      <c r="Q686" s="767"/>
      <c r="R686" s="801">
        <v>50</v>
      </c>
    </row>
    <row r="687" spans="1:18">
      <c r="A687" s="801">
        <v>51</v>
      </c>
      <c r="B687" t="s">
        <v>5644</v>
      </c>
      <c r="C687" s="656"/>
      <c r="D687" t="s">
        <v>4643</v>
      </c>
      <c r="E687" s="656"/>
      <c r="F687" s="1640">
        <v>34.4</v>
      </c>
      <c r="G687" s="1648">
        <v>13.8</v>
      </c>
      <c r="H687" s="1642"/>
      <c r="J687" s="1642">
        <v>8.4</v>
      </c>
      <c r="K687" s="818">
        <v>1</v>
      </c>
      <c r="L687" s="818"/>
      <c r="O687" s="656"/>
      <c r="P687" s="819"/>
      <c r="Q687" s="767"/>
      <c r="R687" s="801">
        <v>51</v>
      </c>
    </row>
    <row r="688" spans="1:18">
      <c r="A688" s="801">
        <v>52</v>
      </c>
      <c r="B688" t="s">
        <v>5645</v>
      </c>
      <c r="C688" s="656"/>
      <c r="D688" t="s">
        <v>4643</v>
      </c>
      <c r="E688" s="656"/>
      <c r="F688" s="1640">
        <v>34.4</v>
      </c>
      <c r="G688" s="1648">
        <v>4.3600000000000003</v>
      </c>
      <c r="H688" s="1642"/>
      <c r="J688" s="1642">
        <v>5</v>
      </c>
      <c r="K688" s="818">
        <v>1</v>
      </c>
      <c r="L688" s="818"/>
      <c r="O688" s="656"/>
      <c r="P688" s="819"/>
      <c r="Q688" s="767"/>
      <c r="R688" s="801">
        <v>52</v>
      </c>
    </row>
    <row r="689" spans="1:18">
      <c r="A689" s="801">
        <v>53</v>
      </c>
      <c r="B689" t="s">
        <v>6537</v>
      </c>
      <c r="C689" s="656"/>
      <c r="D689" t="s">
        <v>4641</v>
      </c>
      <c r="E689" s="656"/>
      <c r="F689" s="1640">
        <v>115</v>
      </c>
      <c r="G689" s="1648">
        <v>23</v>
      </c>
      <c r="H689" s="1642"/>
      <c r="J689" s="1642">
        <v>140</v>
      </c>
      <c r="K689" s="818">
        <v>4</v>
      </c>
      <c r="L689" s="818">
        <v>1</v>
      </c>
      <c r="O689" s="656"/>
      <c r="P689" s="819"/>
      <c r="Q689" s="767"/>
      <c r="R689" s="801">
        <v>53</v>
      </c>
    </row>
    <row r="690" spans="1:18">
      <c r="A690" s="801">
        <v>54</v>
      </c>
      <c r="B690" t="s">
        <v>6538</v>
      </c>
      <c r="C690" s="656"/>
      <c r="D690" t="s">
        <v>4643</v>
      </c>
      <c r="E690" s="656"/>
      <c r="F690" s="1640">
        <v>33</v>
      </c>
      <c r="G690" s="1648">
        <v>2.2999999999999998</v>
      </c>
      <c r="H690" s="1642"/>
      <c r="J690" s="1642">
        <v>0.99</v>
      </c>
      <c r="K690" s="818">
        <v>3</v>
      </c>
      <c r="L690" s="818"/>
      <c r="O690" s="656"/>
      <c r="P690" s="819"/>
      <c r="Q690" s="767"/>
      <c r="R690" s="801">
        <v>54</v>
      </c>
    </row>
    <row r="691" spans="1:18">
      <c r="A691" s="801">
        <v>55</v>
      </c>
      <c r="B691" t="s">
        <v>5646</v>
      </c>
      <c r="C691" s="656"/>
      <c r="D691" t="s">
        <v>4643</v>
      </c>
      <c r="E691" s="656"/>
      <c r="F691" s="1640">
        <v>34.5</v>
      </c>
      <c r="G691" s="1648">
        <v>4.2</v>
      </c>
      <c r="H691" s="1642"/>
      <c r="J691" s="1642">
        <v>5</v>
      </c>
      <c r="K691" s="818">
        <v>1</v>
      </c>
      <c r="L691" s="818"/>
      <c r="O691" s="656"/>
      <c r="P691" s="819"/>
      <c r="Q691" s="767"/>
      <c r="R691" s="801">
        <v>55</v>
      </c>
    </row>
    <row r="692" spans="1:18">
      <c r="A692" s="801">
        <v>56</v>
      </c>
      <c r="B692" t="s">
        <v>5647</v>
      </c>
      <c r="C692" s="656"/>
      <c r="D692" t="s">
        <v>4643</v>
      </c>
      <c r="E692" s="656"/>
      <c r="F692" s="1640">
        <v>34.4</v>
      </c>
      <c r="G692" s="1648">
        <v>5</v>
      </c>
      <c r="H692" s="1642"/>
      <c r="J692" s="1642">
        <v>5.6</v>
      </c>
      <c r="K692" s="818">
        <v>1</v>
      </c>
      <c r="L692" s="818"/>
      <c r="O692" s="656"/>
      <c r="P692" s="819"/>
      <c r="Q692" s="767"/>
      <c r="R692" s="801">
        <v>56</v>
      </c>
    </row>
    <row r="693" spans="1:18" ht="15.75" thickBot="1">
      <c r="A693" s="801">
        <v>57</v>
      </c>
      <c r="B693" t="s">
        <v>5648</v>
      </c>
      <c r="C693" s="656"/>
      <c r="D693" t="s">
        <v>4641</v>
      </c>
      <c r="E693" s="656"/>
      <c r="F693" s="1640">
        <v>23</v>
      </c>
      <c r="G693" s="1648">
        <v>4.8</v>
      </c>
      <c r="H693" s="1642"/>
      <c r="J693" s="1642">
        <v>7.5</v>
      </c>
      <c r="K693" s="818">
        <v>1</v>
      </c>
      <c r="L693" s="818"/>
      <c r="O693" s="656"/>
      <c r="P693" s="819"/>
      <c r="Q693" s="767"/>
      <c r="R693" s="801">
        <v>57</v>
      </c>
    </row>
    <row r="694" spans="1:18" ht="15.75" thickBot="1">
      <c r="A694" s="820">
        <v>58</v>
      </c>
      <c r="B694" s="752"/>
      <c r="C694" s="773" t="s">
        <v>4893</v>
      </c>
      <c r="D694" s="752"/>
      <c r="E694" s="773"/>
      <c r="F694" s="1643"/>
      <c r="G694" s="1650"/>
      <c r="H694" s="1645"/>
      <c r="J694" s="865"/>
      <c r="K694" s="1631">
        <f>SUM(K637:K693)</f>
        <v>75</v>
      </c>
      <c r="L694" s="1631">
        <f>SUM(L637:L693)</f>
        <v>2</v>
      </c>
      <c r="M694" s="752"/>
      <c r="N694" s="752"/>
      <c r="O694" s="773"/>
      <c r="P694" s="1631">
        <f>SUM(P637:P693)</f>
        <v>0</v>
      </c>
      <c r="Q694" s="1631">
        <f>SUM(Q637:Q693)</f>
        <v>0</v>
      </c>
      <c r="R694" s="820">
        <v>58</v>
      </c>
    </row>
    <row r="696" spans="1:18">
      <c r="A696" s="16" t="s">
        <v>4835</v>
      </c>
      <c r="B696" s="709"/>
      <c r="C696" s="709"/>
      <c r="D696" s="709"/>
      <c r="E696" s="709"/>
      <c r="F696" s="709"/>
      <c r="G696" s="709"/>
      <c r="H696" s="709"/>
      <c r="J696" s="16" t="s">
        <v>4836</v>
      </c>
      <c r="K696" s="709"/>
      <c r="L696" s="709"/>
      <c r="M696" s="709"/>
      <c r="N696" s="709"/>
      <c r="O696" s="709"/>
      <c r="P696" s="709"/>
      <c r="Q696" s="709"/>
      <c r="R696" s="709"/>
    </row>
    <row r="698" spans="1:18" ht="15.75" thickBot="1">
      <c r="A698" s="13"/>
      <c r="B698" s="752"/>
      <c r="C698" s="752"/>
      <c r="D698" s="752"/>
      <c r="E698" s="752"/>
      <c r="F698" s="1726"/>
      <c r="G698" s="1726"/>
      <c r="H698" s="803"/>
      <c r="J698" s="13"/>
      <c r="K698" s="752"/>
      <c r="L698" s="752"/>
      <c r="M698" s="752"/>
      <c r="N698" s="752"/>
      <c r="O698" s="752"/>
      <c r="P698" s="1726"/>
      <c r="Q698" s="1726"/>
      <c r="R698" s="803"/>
    </row>
    <row r="699" spans="1:18" ht="16.5" thickBot="1">
      <c r="A699" s="946" t="s">
        <v>3325</v>
      </c>
      <c r="B699" s="458"/>
      <c r="C699" s="458"/>
      <c r="D699" s="803"/>
      <c r="E699" s="803"/>
      <c r="F699" s="805"/>
      <c r="G699" s="805"/>
      <c r="H699" s="814"/>
      <c r="J699" s="946" t="s">
        <v>3325</v>
      </c>
      <c r="K699" s="458"/>
      <c r="L699" s="458"/>
      <c r="M699" s="803"/>
      <c r="N699" s="803"/>
      <c r="O699" s="803"/>
      <c r="P699" s="805"/>
      <c r="Q699" s="805"/>
      <c r="R699" s="814"/>
    </row>
    <row r="700" spans="1:18">
      <c r="A700" s="797"/>
      <c r="C700" s="656"/>
      <c r="D700" s="661"/>
      <c r="E700" s="717"/>
      <c r="F700" s="709"/>
      <c r="G700" s="709"/>
      <c r="H700" s="782"/>
      <c r="J700" s="797"/>
      <c r="K700" s="656"/>
      <c r="L700" s="656"/>
      <c r="M700" s="709" t="s">
        <v>3113</v>
      </c>
      <c r="N700" s="709"/>
      <c r="O700" s="709"/>
      <c r="P700" s="709"/>
      <c r="Q700" s="759"/>
      <c r="R700" s="807"/>
    </row>
    <row r="701" spans="1:18" ht="15.75" thickBot="1">
      <c r="A701" s="810"/>
      <c r="B701" s="661"/>
      <c r="C701" s="717"/>
      <c r="D701" s="661"/>
      <c r="E701" s="717"/>
      <c r="F701" s="803" t="s">
        <v>3114</v>
      </c>
      <c r="G701" s="803"/>
      <c r="H701" s="814"/>
      <c r="J701" s="810" t="s">
        <v>3115</v>
      </c>
      <c r="K701" s="717" t="s">
        <v>3116</v>
      </c>
      <c r="L701" s="717" t="s">
        <v>3116</v>
      </c>
      <c r="M701" s="803" t="s">
        <v>3117</v>
      </c>
      <c r="N701" s="803"/>
      <c r="O701" s="803"/>
      <c r="P701" s="803"/>
      <c r="Q701" s="814"/>
      <c r="R701" s="717"/>
    </row>
    <row r="702" spans="1:18">
      <c r="A702" s="810"/>
      <c r="B702" s="661"/>
      <c r="C702" s="717"/>
      <c r="D702" s="661"/>
      <c r="E702" s="717"/>
      <c r="F702" s="717"/>
      <c r="G702" s="759"/>
      <c r="H702" s="717"/>
      <c r="J702" s="810" t="s">
        <v>3118</v>
      </c>
      <c r="K702" s="717" t="s">
        <v>3119</v>
      </c>
      <c r="L702" s="717" t="s">
        <v>3120</v>
      </c>
      <c r="M702" s="661"/>
      <c r="N702" s="661"/>
      <c r="O702" s="717"/>
      <c r="P702" s="717"/>
      <c r="Q702" s="759"/>
      <c r="R702" s="717"/>
    </row>
    <row r="703" spans="1:18">
      <c r="A703" s="810" t="s">
        <v>1686</v>
      </c>
      <c r="B703" s="709" t="s">
        <v>3121</v>
      </c>
      <c r="C703" s="759"/>
      <c r="D703" s="709" t="s">
        <v>3122</v>
      </c>
      <c r="E703" s="759"/>
      <c r="F703" s="717"/>
      <c r="G703" s="759"/>
      <c r="H703" s="717"/>
      <c r="J703" s="810" t="s">
        <v>3123</v>
      </c>
      <c r="K703" s="717" t="s">
        <v>3124</v>
      </c>
      <c r="L703" s="717" t="s">
        <v>3119</v>
      </c>
      <c r="M703" s="709"/>
      <c r="N703" s="709"/>
      <c r="O703" s="759"/>
      <c r="P703" s="717" t="s">
        <v>1744</v>
      </c>
      <c r="Q703" s="759" t="s">
        <v>3125</v>
      </c>
      <c r="R703" s="717" t="s">
        <v>1686</v>
      </c>
    </row>
    <row r="704" spans="1:18">
      <c r="A704" s="810" t="s">
        <v>1689</v>
      </c>
      <c r="C704" s="656"/>
      <c r="D704" s="661"/>
      <c r="E704" s="717"/>
      <c r="F704" s="717" t="s">
        <v>1794</v>
      </c>
      <c r="G704" s="759" t="s">
        <v>3126</v>
      </c>
      <c r="H704" s="717" t="s">
        <v>3127</v>
      </c>
      <c r="J704" s="810" t="s">
        <v>3128</v>
      </c>
      <c r="K704" s="717" t="s">
        <v>4</v>
      </c>
      <c r="L704" s="717" t="s">
        <v>3124</v>
      </c>
      <c r="M704" s="709" t="s">
        <v>3129</v>
      </c>
      <c r="N704" s="709"/>
      <c r="O704" s="759"/>
      <c r="P704" s="717" t="s">
        <v>3130</v>
      </c>
      <c r="Q704" s="759" t="s">
        <v>3131</v>
      </c>
      <c r="R704" s="717" t="s">
        <v>1689</v>
      </c>
    </row>
    <row r="705" spans="1:18">
      <c r="A705" s="801"/>
      <c r="C705" s="717"/>
      <c r="E705" s="717"/>
      <c r="F705" s="717"/>
      <c r="G705" s="759"/>
      <c r="H705" s="656"/>
      <c r="J705" s="801"/>
      <c r="K705" s="656"/>
      <c r="L705" s="717"/>
      <c r="O705" s="717"/>
      <c r="P705" s="717"/>
      <c r="Q705" s="717"/>
      <c r="R705" s="656"/>
    </row>
    <row r="706" spans="1:18" ht="15.75" thickBot="1">
      <c r="A706" s="820"/>
      <c r="B706" s="803" t="s">
        <v>2935</v>
      </c>
      <c r="C706" s="814"/>
      <c r="D706" s="803" t="s">
        <v>2936</v>
      </c>
      <c r="E706" s="814"/>
      <c r="F706" s="813" t="s">
        <v>2937</v>
      </c>
      <c r="G706" s="814" t="s">
        <v>2938</v>
      </c>
      <c r="H706" s="814" t="s">
        <v>2268</v>
      </c>
      <c r="J706" s="812" t="s">
        <v>2269</v>
      </c>
      <c r="K706" s="812" t="s">
        <v>2270</v>
      </c>
      <c r="L706" s="812" t="s">
        <v>2271</v>
      </c>
      <c r="M706" s="803" t="s">
        <v>2272</v>
      </c>
      <c r="N706" s="803"/>
      <c r="O706" s="814"/>
      <c r="P706" s="813" t="s">
        <v>2273</v>
      </c>
      <c r="Q706" s="813" t="s">
        <v>2274</v>
      </c>
      <c r="R706" s="813"/>
    </row>
    <row r="707" spans="1:18">
      <c r="A707" s="801">
        <v>1</v>
      </c>
      <c r="B707" t="s">
        <v>5649</v>
      </c>
      <c r="C707" s="656"/>
      <c r="D707" t="s">
        <v>4641</v>
      </c>
      <c r="E707" s="759"/>
      <c r="F707" s="1646">
        <v>115</v>
      </c>
      <c r="G707" s="1647">
        <v>34.5</v>
      </c>
      <c r="H707" s="1642"/>
      <c r="J707" s="1642">
        <v>7.5</v>
      </c>
      <c r="K707" s="818">
        <v>1</v>
      </c>
      <c r="L707" s="818"/>
      <c r="O707" s="759"/>
      <c r="P707" s="819"/>
      <c r="Q707" s="767"/>
      <c r="R707" s="801">
        <v>1</v>
      </c>
    </row>
    <row r="708" spans="1:18">
      <c r="A708" s="801">
        <v>2</v>
      </c>
      <c r="B708" t="s">
        <v>5650</v>
      </c>
      <c r="C708" s="656"/>
      <c r="D708" t="s">
        <v>4643</v>
      </c>
      <c r="E708" s="717"/>
      <c r="F708" s="1646">
        <v>69</v>
      </c>
      <c r="G708" s="1647">
        <v>13.2</v>
      </c>
      <c r="H708" s="1642"/>
      <c r="J708" s="1642">
        <v>8.4</v>
      </c>
      <c r="K708" s="818">
        <v>1</v>
      </c>
      <c r="L708" s="818"/>
      <c r="O708" s="717"/>
      <c r="P708" s="819"/>
      <c r="Q708" s="767"/>
      <c r="R708" s="801">
        <v>2</v>
      </c>
    </row>
    <row r="709" spans="1:18">
      <c r="A709" s="801">
        <v>3</v>
      </c>
      <c r="B709" t="s">
        <v>6539</v>
      </c>
      <c r="C709" s="656"/>
      <c r="D709" t="s">
        <v>4643</v>
      </c>
      <c r="E709" s="717"/>
      <c r="F709" s="1646">
        <v>115</v>
      </c>
      <c r="G709" s="1647">
        <v>13.2</v>
      </c>
      <c r="H709" s="1642"/>
      <c r="J709" s="1642">
        <v>15</v>
      </c>
      <c r="K709" s="818">
        <v>1</v>
      </c>
      <c r="L709" s="818"/>
      <c r="O709" s="717"/>
      <c r="P709" s="819"/>
      <c r="Q709" s="767"/>
      <c r="R709" s="801">
        <v>3</v>
      </c>
    </row>
    <row r="710" spans="1:18">
      <c r="A710" s="801">
        <v>4</v>
      </c>
      <c r="B710" t="s">
        <v>6539</v>
      </c>
      <c r="C710" s="656"/>
      <c r="D710" t="s">
        <v>4643</v>
      </c>
      <c r="E710" s="717"/>
      <c r="F710" s="1646">
        <v>115</v>
      </c>
      <c r="G710" s="1647">
        <v>13.8</v>
      </c>
      <c r="H710" s="1642"/>
      <c r="J710" s="1642">
        <v>15</v>
      </c>
      <c r="K710" s="818">
        <v>1</v>
      </c>
      <c r="L710" s="818"/>
      <c r="O710" s="717"/>
      <c r="P710" s="819"/>
      <c r="Q710" s="767"/>
      <c r="R710" s="801">
        <v>4</v>
      </c>
    </row>
    <row r="711" spans="1:18">
      <c r="A711" s="801">
        <v>5</v>
      </c>
      <c r="B711" t="s">
        <v>6540</v>
      </c>
      <c r="C711" s="656"/>
      <c r="D711" t="s">
        <v>4643</v>
      </c>
      <c r="E711" s="717"/>
      <c r="F711" s="1646">
        <v>34.4</v>
      </c>
      <c r="G711" s="1647">
        <v>13.8</v>
      </c>
      <c r="H711" s="1642"/>
      <c r="J711" s="1642">
        <v>5.25</v>
      </c>
      <c r="K711" s="818">
        <v>1</v>
      </c>
      <c r="L711" s="818"/>
      <c r="O711" s="717"/>
      <c r="P711" s="819"/>
      <c r="Q711" s="767"/>
      <c r="R711" s="801">
        <v>5</v>
      </c>
    </row>
    <row r="712" spans="1:18">
      <c r="A712" s="816">
        <v>6</v>
      </c>
      <c r="B712" t="s">
        <v>6540</v>
      </c>
      <c r="C712" s="656"/>
      <c r="D712" t="s">
        <v>4643</v>
      </c>
      <c r="E712" s="656"/>
      <c r="F712" s="1640">
        <v>34.5</v>
      </c>
      <c r="G712" s="1648">
        <v>13.2</v>
      </c>
      <c r="H712" s="1642"/>
      <c r="J712" s="1649">
        <v>3.75</v>
      </c>
      <c r="K712" s="818">
        <v>1</v>
      </c>
      <c r="L712" s="818"/>
      <c r="O712" s="656"/>
      <c r="P712" s="819"/>
      <c r="Q712" s="767"/>
      <c r="R712" s="816">
        <v>6</v>
      </c>
    </row>
    <row r="713" spans="1:18">
      <c r="A713" s="816">
        <v>7</v>
      </c>
      <c r="B713" t="s">
        <v>5651</v>
      </c>
      <c r="C713" s="656"/>
      <c r="D713" t="s">
        <v>4643</v>
      </c>
      <c r="E713" s="656"/>
      <c r="F713" s="1640">
        <v>46</v>
      </c>
      <c r="G713" s="1648">
        <v>13.8</v>
      </c>
      <c r="H713" s="1642"/>
      <c r="J713" s="1649">
        <v>10</v>
      </c>
      <c r="K713" s="818">
        <v>1</v>
      </c>
      <c r="L713" s="818"/>
      <c r="O713" s="656"/>
      <c r="P713" s="819"/>
      <c r="Q713" s="767"/>
      <c r="R713" s="816">
        <v>7</v>
      </c>
    </row>
    <row r="714" spans="1:18">
      <c r="A714" s="816">
        <v>8</v>
      </c>
      <c r="B714" t="s">
        <v>5652</v>
      </c>
      <c r="C714" s="656"/>
      <c r="D714" t="s">
        <v>4643</v>
      </c>
      <c r="E714" s="656"/>
      <c r="F714" s="1640">
        <v>34.5</v>
      </c>
      <c r="G714" s="1648">
        <v>4.8</v>
      </c>
      <c r="H714" s="1642"/>
      <c r="J714" s="1649">
        <v>2.5</v>
      </c>
      <c r="K714" s="818">
        <v>1</v>
      </c>
      <c r="L714" s="818"/>
      <c r="O714" s="656"/>
      <c r="P714" s="819"/>
      <c r="Q714" s="767"/>
      <c r="R714" s="816">
        <v>8</v>
      </c>
    </row>
    <row r="715" spans="1:18">
      <c r="A715" s="816">
        <v>9</v>
      </c>
      <c r="B715" t="s">
        <v>5653</v>
      </c>
      <c r="C715" s="656"/>
      <c r="D715" t="s">
        <v>4643</v>
      </c>
      <c r="E715" s="656"/>
      <c r="F715" s="1640">
        <v>34.4</v>
      </c>
      <c r="G715" s="1648">
        <v>4.8</v>
      </c>
      <c r="H715" s="1642"/>
      <c r="J715" s="1649">
        <v>5</v>
      </c>
      <c r="K715" s="818">
        <v>1</v>
      </c>
      <c r="L715" s="818"/>
      <c r="O715" s="656"/>
      <c r="P715" s="819"/>
      <c r="Q715" s="767"/>
      <c r="R715" s="816">
        <v>9</v>
      </c>
    </row>
    <row r="716" spans="1:18">
      <c r="A716" s="816">
        <v>10</v>
      </c>
      <c r="B716" t="s">
        <v>5654</v>
      </c>
      <c r="C716" s="656"/>
      <c r="D716" t="s">
        <v>4643</v>
      </c>
      <c r="E716" s="656"/>
      <c r="F716" s="1640">
        <v>46</v>
      </c>
      <c r="G716" s="1648">
        <v>2.4</v>
      </c>
      <c r="H716" s="1642"/>
      <c r="J716" s="1649">
        <v>0.33300000000000002</v>
      </c>
      <c r="K716" s="818">
        <v>1</v>
      </c>
      <c r="L716" s="818"/>
      <c r="O716" s="656"/>
      <c r="P716" s="819"/>
      <c r="Q716" s="767"/>
      <c r="R716" s="816">
        <v>10</v>
      </c>
    </row>
    <row r="717" spans="1:18">
      <c r="A717" s="816">
        <v>11</v>
      </c>
      <c r="B717" t="s">
        <v>5655</v>
      </c>
      <c r="C717" s="656"/>
      <c r="D717" t="s">
        <v>4643</v>
      </c>
      <c r="E717" s="656"/>
      <c r="F717" s="1640">
        <v>34.5</v>
      </c>
      <c r="G717" s="1648">
        <v>4.8</v>
      </c>
      <c r="H717" s="1642"/>
      <c r="J717" s="1649">
        <v>2.5</v>
      </c>
      <c r="K717" s="818">
        <v>1</v>
      </c>
      <c r="L717" s="818"/>
      <c r="O717" s="656"/>
      <c r="P717" s="819"/>
      <c r="Q717" s="767"/>
      <c r="R717" s="816">
        <v>11</v>
      </c>
    </row>
    <row r="718" spans="1:18">
      <c r="A718" s="816">
        <v>12</v>
      </c>
      <c r="B718" t="s">
        <v>5656</v>
      </c>
      <c r="C718" s="656"/>
      <c r="D718" t="s">
        <v>4643</v>
      </c>
      <c r="E718" s="656"/>
      <c r="F718" s="1640">
        <v>115</v>
      </c>
      <c r="G718" s="1648">
        <v>13.8</v>
      </c>
      <c r="H718" s="1642"/>
      <c r="J718" s="1649">
        <v>15</v>
      </c>
      <c r="K718" s="818">
        <v>1</v>
      </c>
      <c r="L718" s="818"/>
      <c r="O718" s="656"/>
      <c r="P718" s="819"/>
      <c r="Q718" s="767"/>
      <c r="R718" s="816">
        <v>12</v>
      </c>
    </row>
    <row r="719" spans="1:18">
      <c r="A719" s="816">
        <v>13</v>
      </c>
      <c r="B719" t="s">
        <v>5657</v>
      </c>
      <c r="C719" s="656"/>
      <c r="D719" t="s">
        <v>4643</v>
      </c>
      <c r="E719" s="656"/>
      <c r="F719" s="1640">
        <v>115</v>
      </c>
      <c r="G719" s="1648">
        <v>13.8</v>
      </c>
      <c r="H719" s="1642"/>
      <c r="J719" s="1649">
        <v>15</v>
      </c>
      <c r="K719" s="818">
        <v>1</v>
      </c>
      <c r="L719" s="818"/>
      <c r="O719" s="656"/>
      <c r="P719" s="819"/>
      <c r="Q719" s="767"/>
      <c r="R719" s="816">
        <v>13</v>
      </c>
    </row>
    <row r="720" spans="1:18">
      <c r="A720" s="816">
        <v>14</v>
      </c>
      <c r="B720" t="s">
        <v>6541</v>
      </c>
      <c r="C720" s="656"/>
      <c r="D720" t="s">
        <v>4641</v>
      </c>
      <c r="E720" s="656"/>
      <c r="F720" s="1640">
        <v>115</v>
      </c>
      <c r="G720" s="1648">
        <v>34.5</v>
      </c>
      <c r="H720" s="1642"/>
      <c r="J720" s="1649">
        <v>10</v>
      </c>
      <c r="K720" s="818">
        <v>2</v>
      </c>
      <c r="L720" s="818"/>
      <c r="O720" s="656"/>
      <c r="P720" s="819"/>
      <c r="Q720" s="767"/>
      <c r="R720" s="816">
        <v>14</v>
      </c>
    </row>
    <row r="721" spans="1:18">
      <c r="A721" s="816">
        <v>15</v>
      </c>
      <c r="B721" t="s">
        <v>6541</v>
      </c>
      <c r="C721" s="656"/>
      <c r="D721" t="s">
        <v>4641</v>
      </c>
      <c r="E721" s="656"/>
      <c r="F721" s="1640">
        <v>116</v>
      </c>
      <c r="G721" s="1648">
        <v>33</v>
      </c>
      <c r="H721" s="1642"/>
      <c r="J721" s="1649">
        <v>10</v>
      </c>
      <c r="K721" s="818">
        <v>2</v>
      </c>
      <c r="L721" s="818"/>
      <c r="O721" s="656"/>
      <c r="P721" s="819"/>
      <c r="Q721" s="767"/>
      <c r="R721" s="816">
        <v>15</v>
      </c>
    </row>
    <row r="722" spans="1:18">
      <c r="A722" s="816">
        <v>16</v>
      </c>
      <c r="B722" t="s">
        <v>6541</v>
      </c>
      <c r="C722" s="656"/>
      <c r="D722" t="s">
        <v>4641</v>
      </c>
      <c r="E722" s="656"/>
      <c r="F722" s="1640">
        <v>116</v>
      </c>
      <c r="G722" s="1648">
        <v>34.5</v>
      </c>
      <c r="H722" s="1642"/>
      <c r="J722" s="1649">
        <v>10</v>
      </c>
      <c r="K722" s="818">
        <v>2</v>
      </c>
      <c r="L722" s="818"/>
      <c r="O722" s="656"/>
      <c r="P722" s="819"/>
      <c r="Q722" s="767"/>
      <c r="R722" s="816">
        <v>16</v>
      </c>
    </row>
    <row r="723" spans="1:18">
      <c r="A723" s="801">
        <v>17</v>
      </c>
      <c r="B723" t="s">
        <v>5658</v>
      </c>
      <c r="C723" s="656"/>
      <c r="D723" t="s">
        <v>4643</v>
      </c>
      <c r="E723" s="656"/>
      <c r="F723" s="1640">
        <v>115</v>
      </c>
      <c r="G723" s="1648">
        <v>13.8</v>
      </c>
      <c r="H723" s="1642"/>
      <c r="J723" s="1642">
        <v>15</v>
      </c>
      <c r="K723" s="818">
        <v>1</v>
      </c>
      <c r="L723" s="818"/>
      <c r="O723" s="656"/>
      <c r="P723" s="819"/>
      <c r="Q723" s="767"/>
      <c r="R723" s="801">
        <v>17</v>
      </c>
    </row>
    <row r="724" spans="1:18">
      <c r="A724" s="801">
        <v>18</v>
      </c>
      <c r="B724" t="s">
        <v>5659</v>
      </c>
      <c r="C724" s="656"/>
      <c r="D724" t="s">
        <v>4643</v>
      </c>
      <c r="E724" s="656"/>
      <c r="F724" s="1640">
        <v>115</v>
      </c>
      <c r="G724" s="1648">
        <v>13.8</v>
      </c>
      <c r="H724" s="1642"/>
      <c r="J724" s="1642">
        <v>15</v>
      </c>
      <c r="K724" s="818">
        <v>1</v>
      </c>
      <c r="L724" s="818"/>
      <c r="O724" s="656"/>
      <c r="P724" s="819"/>
      <c r="Q724" s="767"/>
      <c r="R724" s="801">
        <v>18</v>
      </c>
    </row>
    <row r="725" spans="1:18">
      <c r="A725" s="801">
        <v>19</v>
      </c>
      <c r="B725" t="s">
        <v>6542</v>
      </c>
      <c r="C725" s="656"/>
      <c r="D725" t="s">
        <v>4641</v>
      </c>
      <c r="E725" s="656"/>
      <c r="F725" s="1640">
        <v>115</v>
      </c>
      <c r="G725" s="1648">
        <v>34.5</v>
      </c>
      <c r="H725" s="1642"/>
      <c r="J725" s="1642">
        <v>40</v>
      </c>
      <c r="K725" s="818">
        <v>2</v>
      </c>
      <c r="L725" s="818"/>
      <c r="O725" s="656"/>
      <c r="P725" s="819"/>
      <c r="Q725" s="767"/>
      <c r="R725" s="801">
        <v>19</v>
      </c>
    </row>
    <row r="726" spans="1:18">
      <c r="A726" s="801">
        <v>20</v>
      </c>
      <c r="B726" t="s">
        <v>5660</v>
      </c>
      <c r="C726" s="656"/>
      <c r="D726" t="s">
        <v>4643</v>
      </c>
      <c r="E726" s="656"/>
      <c r="F726" s="1640">
        <v>23</v>
      </c>
      <c r="G726" s="1648">
        <v>4.8</v>
      </c>
      <c r="H726" s="1642"/>
      <c r="J726" s="1642">
        <v>5</v>
      </c>
      <c r="K726" s="818">
        <v>1</v>
      </c>
      <c r="L726" s="818"/>
      <c r="O726" s="656"/>
      <c r="P726" s="819"/>
      <c r="Q726" s="767"/>
      <c r="R726" s="801">
        <v>20</v>
      </c>
    </row>
    <row r="727" spans="1:18">
      <c r="A727" s="801">
        <v>21</v>
      </c>
      <c r="B727" t="s">
        <v>5661</v>
      </c>
      <c r="C727" s="656"/>
      <c r="D727" t="s">
        <v>4643</v>
      </c>
      <c r="E727" s="656"/>
      <c r="F727" s="1640">
        <v>34.5</v>
      </c>
      <c r="G727" s="1648">
        <v>4.8</v>
      </c>
      <c r="H727" s="1642"/>
      <c r="J727" s="1642">
        <v>1.5</v>
      </c>
      <c r="K727" s="818">
        <v>1</v>
      </c>
      <c r="L727" s="818"/>
      <c r="O727" s="656"/>
      <c r="P727" s="819"/>
      <c r="Q727" s="767"/>
      <c r="R727" s="801">
        <v>21</v>
      </c>
    </row>
    <row r="728" spans="1:18">
      <c r="A728" s="801">
        <v>22</v>
      </c>
      <c r="B728" t="s">
        <v>5662</v>
      </c>
      <c r="C728" s="656"/>
      <c r="D728" t="s">
        <v>4643</v>
      </c>
      <c r="E728" s="656"/>
      <c r="F728" s="1640">
        <v>34.4</v>
      </c>
      <c r="G728" s="1648">
        <v>13.2</v>
      </c>
      <c r="H728" s="1642"/>
      <c r="J728" s="1642">
        <v>10</v>
      </c>
      <c r="K728" s="818">
        <v>1</v>
      </c>
      <c r="L728" s="818"/>
      <c r="O728" s="656"/>
      <c r="P728" s="819"/>
      <c r="Q728" s="767"/>
      <c r="R728" s="801">
        <v>22</v>
      </c>
    </row>
    <row r="729" spans="1:18">
      <c r="A729" s="801">
        <v>23</v>
      </c>
      <c r="B729" t="s">
        <v>5663</v>
      </c>
      <c r="C729" s="656"/>
      <c r="D729" t="s">
        <v>4643</v>
      </c>
      <c r="E729" s="656"/>
      <c r="F729" s="1640">
        <v>46</v>
      </c>
      <c r="G729" s="1648">
        <v>13.8</v>
      </c>
      <c r="H729" s="1642"/>
      <c r="J729" s="1642">
        <v>5</v>
      </c>
      <c r="K729" s="818">
        <v>1</v>
      </c>
      <c r="L729" s="818"/>
      <c r="O729" s="656"/>
      <c r="P729" s="819"/>
      <c r="Q729" s="767"/>
      <c r="R729" s="801">
        <v>23</v>
      </c>
    </row>
    <row r="730" spans="1:18">
      <c r="A730" s="801">
        <v>24</v>
      </c>
      <c r="B730" t="s">
        <v>5664</v>
      </c>
      <c r="C730" s="656"/>
      <c r="D730" t="s">
        <v>4643</v>
      </c>
      <c r="E730" s="656"/>
      <c r="F730" s="1640">
        <v>34.5</v>
      </c>
      <c r="G730" s="1648">
        <v>4.8</v>
      </c>
      <c r="H730" s="1642"/>
      <c r="J730" s="1642">
        <v>3.75</v>
      </c>
      <c r="K730" s="818">
        <v>1</v>
      </c>
      <c r="L730" s="818"/>
      <c r="O730" s="656"/>
      <c r="P730" s="819"/>
      <c r="Q730" s="767"/>
      <c r="R730" s="801">
        <v>24</v>
      </c>
    </row>
    <row r="731" spans="1:18">
      <c r="A731" s="801">
        <v>25</v>
      </c>
      <c r="B731" t="s">
        <v>5665</v>
      </c>
      <c r="C731" s="656"/>
      <c r="D731" t="s">
        <v>4643</v>
      </c>
      <c r="E731" s="656"/>
      <c r="F731" s="1640">
        <v>34.5</v>
      </c>
      <c r="G731" s="1648">
        <v>4.8</v>
      </c>
      <c r="H731" s="1642"/>
      <c r="J731" s="1642">
        <v>3.75</v>
      </c>
      <c r="K731" s="818">
        <v>1</v>
      </c>
      <c r="L731" s="818"/>
      <c r="O731" s="656"/>
      <c r="P731" s="819"/>
      <c r="Q731" s="767"/>
      <c r="R731" s="801">
        <v>25</v>
      </c>
    </row>
    <row r="732" spans="1:18">
      <c r="A732" s="801">
        <v>26</v>
      </c>
      <c r="B732" t="s">
        <v>5666</v>
      </c>
      <c r="C732" s="656"/>
      <c r="D732" t="s">
        <v>4643</v>
      </c>
      <c r="E732" s="656"/>
      <c r="F732" s="1640">
        <v>110</v>
      </c>
      <c r="G732" s="1648">
        <v>13.8</v>
      </c>
      <c r="H732" s="1642"/>
      <c r="J732" s="1642">
        <v>12</v>
      </c>
      <c r="K732" s="818">
        <v>1</v>
      </c>
      <c r="L732" s="818"/>
      <c r="O732" s="656"/>
      <c r="P732" s="819"/>
      <c r="Q732" s="767"/>
      <c r="R732" s="801">
        <v>26</v>
      </c>
    </row>
    <row r="733" spans="1:18">
      <c r="A733" s="801">
        <v>27</v>
      </c>
      <c r="B733" t="s">
        <v>5667</v>
      </c>
      <c r="C733" s="656"/>
      <c r="D733" t="s">
        <v>4641</v>
      </c>
      <c r="E733" s="656"/>
      <c r="F733" s="1640">
        <v>115</v>
      </c>
      <c r="G733" s="1648">
        <v>34.4</v>
      </c>
      <c r="H733" s="1642">
        <v>5</v>
      </c>
      <c r="J733" s="1642">
        <v>50</v>
      </c>
      <c r="K733" s="818">
        <v>1</v>
      </c>
      <c r="L733" s="818"/>
      <c r="O733" s="656"/>
      <c r="P733" s="819"/>
      <c r="Q733" s="767"/>
      <c r="R733" s="801">
        <v>27</v>
      </c>
    </row>
    <row r="734" spans="1:18">
      <c r="A734" s="801">
        <v>28</v>
      </c>
      <c r="B734" t="s">
        <v>6543</v>
      </c>
      <c r="C734" s="656"/>
      <c r="D734" t="s">
        <v>4643</v>
      </c>
      <c r="E734" s="656"/>
      <c r="F734" s="1640">
        <v>34.4</v>
      </c>
      <c r="G734" s="1648">
        <v>4.16</v>
      </c>
      <c r="H734" s="1642"/>
      <c r="J734" s="1642">
        <v>5</v>
      </c>
      <c r="K734" s="818">
        <v>1</v>
      </c>
      <c r="L734" s="818"/>
      <c r="O734" s="656"/>
      <c r="P734" s="819"/>
      <c r="Q734" s="767"/>
      <c r="R734" s="801">
        <v>28</v>
      </c>
    </row>
    <row r="735" spans="1:18">
      <c r="A735" s="801">
        <v>29</v>
      </c>
      <c r="B735" t="s">
        <v>6543</v>
      </c>
      <c r="C735" s="656"/>
      <c r="D735" t="s">
        <v>4643</v>
      </c>
      <c r="E735" s="656"/>
      <c r="F735" s="1640">
        <v>34.5</v>
      </c>
      <c r="G735" s="1648">
        <v>4.4000000000000004</v>
      </c>
      <c r="H735" s="1642"/>
      <c r="J735" s="1642">
        <v>5</v>
      </c>
      <c r="K735" s="818">
        <v>1</v>
      </c>
      <c r="L735" s="818"/>
      <c r="O735" s="656"/>
      <c r="P735" s="819"/>
      <c r="Q735" s="767"/>
      <c r="R735" s="801">
        <v>29</v>
      </c>
    </row>
    <row r="736" spans="1:18">
      <c r="A736" s="801">
        <v>30</v>
      </c>
      <c r="B736" t="s">
        <v>5668</v>
      </c>
      <c r="C736" s="656"/>
      <c r="D736" t="s">
        <v>4643</v>
      </c>
      <c r="E736" s="656"/>
      <c r="F736" s="1640">
        <v>34.4</v>
      </c>
      <c r="G736" s="1648">
        <v>5</v>
      </c>
      <c r="H736" s="1642"/>
      <c r="J736" s="1642">
        <v>3.75</v>
      </c>
      <c r="K736" s="818">
        <v>1</v>
      </c>
      <c r="L736" s="818"/>
      <c r="O736" s="656"/>
      <c r="P736" s="819"/>
      <c r="Q736" s="767"/>
      <c r="R736" s="801">
        <v>30</v>
      </c>
    </row>
    <row r="737" spans="1:18">
      <c r="A737" s="801">
        <v>31</v>
      </c>
      <c r="B737" t="s">
        <v>6544</v>
      </c>
      <c r="C737" s="656"/>
      <c r="D737" t="s">
        <v>4643</v>
      </c>
      <c r="E737" s="656"/>
      <c r="F737" s="1640">
        <v>115</v>
      </c>
      <c r="G737" s="1648">
        <v>13.8</v>
      </c>
      <c r="H737" s="1642"/>
      <c r="J737" s="1642">
        <v>30</v>
      </c>
      <c r="K737" s="818">
        <v>2</v>
      </c>
      <c r="L737" s="818"/>
      <c r="O737" s="656"/>
      <c r="P737" s="819"/>
      <c r="Q737" s="767"/>
      <c r="R737" s="801">
        <v>31</v>
      </c>
    </row>
    <row r="738" spans="1:18">
      <c r="A738" s="801">
        <v>32</v>
      </c>
      <c r="B738" t="s">
        <v>6545</v>
      </c>
      <c r="C738" s="656"/>
      <c r="D738" t="s">
        <v>4643</v>
      </c>
      <c r="E738" s="656"/>
      <c r="F738" s="1640">
        <v>22.9</v>
      </c>
      <c r="G738" s="1648">
        <v>4.3600000000000003</v>
      </c>
      <c r="H738" s="1642"/>
      <c r="J738" s="1642">
        <v>7.5</v>
      </c>
      <c r="K738" s="818">
        <v>2</v>
      </c>
      <c r="L738" s="818"/>
      <c r="O738" s="656"/>
      <c r="P738" s="819"/>
      <c r="Q738" s="767"/>
      <c r="R738" s="801">
        <v>32</v>
      </c>
    </row>
    <row r="739" spans="1:18">
      <c r="A739" s="801">
        <v>33</v>
      </c>
      <c r="B739" t="s">
        <v>6545</v>
      </c>
      <c r="C739" s="656"/>
      <c r="D739" t="s">
        <v>4643</v>
      </c>
      <c r="E739" s="656"/>
      <c r="F739" s="1640">
        <v>23</v>
      </c>
      <c r="G739" s="1648">
        <v>4.16</v>
      </c>
      <c r="H739" s="1642"/>
      <c r="J739" s="1642">
        <v>7.5</v>
      </c>
      <c r="K739" s="818">
        <v>2</v>
      </c>
      <c r="L739" s="818"/>
      <c r="O739" s="656"/>
      <c r="P739" s="819"/>
      <c r="Q739" s="767"/>
      <c r="R739" s="801">
        <v>33</v>
      </c>
    </row>
    <row r="740" spans="1:18">
      <c r="A740" s="801">
        <v>34</v>
      </c>
      <c r="B740" t="s">
        <v>6546</v>
      </c>
      <c r="C740" s="656"/>
      <c r="D740" t="s">
        <v>4643</v>
      </c>
      <c r="E740" s="656"/>
      <c r="F740" s="1640">
        <v>23</v>
      </c>
      <c r="G740" s="1648">
        <v>4.4000000000000004</v>
      </c>
      <c r="H740" s="1642"/>
      <c r="J740" s="1642">
        <v>14.8</v>
      </c>
      <c r="K740" s="818">
        <v>4</v>
      </c>
      <c r="L740" s="818"/>
      <c r="O740" s="656"/>
      <c r="P740" s="819"/>
      <c r="Q740" s="767"/>
      <c r="R740" s="801">
        <v>34</v>
      </c>
    </row>
    <row r="741" spans="1:18">
      <c r="A741" s="801">
        <v>35</v>
      </c>
      <c r="B741" t="s">
        <v>6547</v>
      </c>
      <c r="C741" s="656"/>
      <c r="D741" t="s">
        <v>4643</v>
      </c>
      <c r="E741" s="656"/>
      <c r="F741" s="1640">
        <v>22.9</v>
      </c>
      <c r="G741" s="1648">
        <v>4.3600000000000003</v>
      </c>
      <c r="H741" s="1642"/>
      <c r="J741" s="1642">
        <v>15</v>
      </c>
      <c r="K741" s="818">
        <v>4</v>
      </c>
      <c r="L741" s="818"/>
      <c r="O741" s="656"/>
      <c r="P741" s="819"/>
      <c r="Q741" s="767"/>
      <c r="R741" s="801">
        <v>35</v>
      </c>
    </row>
    <row r="742" spans="1:18">
      <c r="A742" s="801">
        <v>36</v>
      </c>
      <c r="B742" t="s">
        <v>6548</v>
      </c>
      <c r="C742" s="656"/>
      <c r="D742" t="s">
        <v>4643</v>
      </c>
      <c r="E742" s="656"/>
      <c r="F742" s="1640">
        <v>23</v>
      </c>
      <c r="G742" s="1648">
        <v>4.4000000000000004</v>
      </c>
      <c r="H742" s="1642"/>
      <c r="J742" s="1642">
        <v>15</v>
      </c>
      <c r="K742" s="818">
        <v>4</v>
      </c>
      <c r="L742" s="818"/>
      <c r="O742" s="656"/>
      <c r="P742" s="819"/>
      <c r="Q742" s="767"/>
      <c r="R742" s="801">
        <v>36</v>
      </c>
    </row>
    <row r="743" spans="1:18">
      <c r="A743" s="801">
        <v>37</v>
      </c>
      <c r="B743" t="s">
        <v>6549</v>
      </c>
      <c r="C743" s="656"/>
      <c r="D743" t="s">
        <v>4643</v>
      </c>
      <c r="E743" s="656"/>
      <c r="F743" s="1640">
        <v>22</v>
      </c>
      <c r="G743" s="1648">
        <v>4.3</v>
      </c>
      <c r="H743" s="1642"/>
      <c r="J743" s="1642">
        <v>7.5</v>
      </c>
      <c r="K743" s="818">
        <v>3</v>
      </c>
      <c r="L743" s="818"/>
      <c r="O743" s="656"/>
      <c r="P743" s="819"/>
      <c r="Q743" s="767"/>
      <c r="R743" s="801">
        <v>37</v>
      </c>
    </row>
    <row r="744" spans="1:18">
      <c r="A744" s="801">
        <v>38</v>
      </c>
      <c r="B744" t="s">
        <v>6549</v>
      </c>
      <c r="C744" s="656"/>
      <c r="D744" t="s">
        <v>4643</v>
      </c>
      <c r="E744" s="656"/>
      <c r="F744" s="1640">
        <v>23</v>
      </c>
      <c r="G744" s="1648">
        <v>4.33</v>
      </c>
      <c r="H744" s="1642"/>
      <c r="J744" s="1642">
        <v>2.5</v>
      </c>
      <c r="K744" s="818">
        <v>1</v>
      </c>
      <c r="L744" s="818"/>
      <c r="O744" s="656"/>
      <c r="P744" s="819"/>
      <c r="Q744" s="767"/>
      <c r="R744" s="801">
        <v>38</v>
      </c>
    </row>
    <row r="745" spans="1:18">
      <c r="A745" s="801">
        <v>39</v>
      </c>
      <c r="B745" t="s">
        <v>6550</v>
      </c>
      <c r="C745" s="656"/>
      <c r="D745" t="s">
        <v>4643</v>
      </c>
      <c r="E745" s="656"/>
      <c r="F745" s="1640">
        <v>23</v>
      </c>
      <c r="G745" s="1648">
        <v>4.4000000000000004</v>
      </c>
      <c r="H745" s="1642"/>
      <c r="J745" s="1642">
        <v>15</v>
      </c>
      <c r="K745" s="818">
        <v>4</v>
      </c>
      <c r="L745" s="818"/>
      <c r="O745" s="656"/>
      <c r="P745" s="819"/>
      <c r="Q745" s="767"/>
      <c r="R745" s="801">
        <v>39</v>
      </c>
    </row>
    <row r="746" spans="1:18">
      <c r="A746" s="801">
        <v>40</v>
      </c>
      <c r="B746" t="s">
        <v>6551</v>
      </c>
      <c r="C746" s="656"/>
      <c r="D746" t="s">
        <v>4643</v>
      </c>
      <c r="E746" s="656"/>
      <c r="F746" s="1640">
        <v>22.9</v>
      </c>
      <c r="G746" s="1648">
        <v>4.3</v>
      </c>
      <c r="H746" s="1642"/>
      <c r="J746" s="1642">
        <v>15</v>
      </c>
      <c r="K746" s="818">
        <v>4</v>
      </c>
      <c r="L746" s="818"/>
      <c r="O746" s="656"/>
      <c r="P746" s="819"/>
      <c r="Q746" s="767"/>
      <c r="R746" s="801">
        <v>40</v>
      </c>
    </row>
    <row r="747" spans="1:18">
      <c r="A747" s="801">
        <v>41</v>
      </c>
      <c r="B747" t="s">
        <v>6552</v>
      </c>
      <c r="C747" s="656"/>
      <c r="D747" t="s">
        <v>4643</v>
      </c>
      <c r="E747" s="656"/>
      <c r="F747" s="1640">
        <v>23</v>
      </c>
      <c r="G747" s="1648">
        <v>4.4000000000000004</v>
      </c>
      <c r="H747" s="1642"/>
      <c r="J747" s="1642">
        <v>15</v>
      </c>
      <c r="K747" s="818">
        <v>4</v>
      </c>
      <c r="L747" s="818"/>
      <c r="O747" s="656"/>
      <c r="P747" s="819"/>
      <c r="Q747" s="767"/>
      <c r="R747" s="801">
        <v>41</v>
      </c>
    </row>
    <row r="748" spans="1:18">
      <c r="A748" s="801">
        <v>42</v>
      </c>
      <c r="B748" t="s">
        <v>6553</v>
      </c>
      <c r="C748" s="656"/>
      <c r="D748" t="s">
        <v>4643</v>
      </c>
      <c r="E748" s="656"/>
      <c r="F748" s="1640">
        <v>22.9</v>
      </c>
      <c r="G748" s="1648">
        <v>4.3600000000000003</v>
      </c>
      <c r="H748" s="1642"/>
      <c r="J748" s="1642">
        <v>15</v>
      </c>
      <c r="K748" s="818">
        <v>4</v>
      </c>
      <c r="L748" s="818"/>
      <c r="O748" s="656"/>
      <c r="P748" s="819"/>
      <c r="Q748" s="767"/>
      <c r="R748" s="801">
        <v>42</v>
      </c>
    </row>
    <row r="749" spans="1:18">
      <c r="A749" s="801">
        <v>43</v>
      </c>
      <c r="B749" t="s">
        <v>6554</v>
      </c>
      <c r="C749" s="656"/>
      <c r="D749" t="s">
        <v>4643</v>
      </c>
      <c r="E749" s="656"/>
      <c r="F749" s="1640">
        <v>22</v>
      </c>
      <c r="G749" s="1648">
        <v>4.3</v>
      </c>
      <c r="H749" s="1642"/>
      <c r="J749" s="1642">
        <v>10</v>
      </c>
      <c r="K749" s="818">
        <v>4</v>
      </c>
      <c r="L749" s="818"/>
      <c r="O749" s="656"/>
      <c r="P749" s="819"/>
      <c r="Q749" s="767"/>
      <c r="R749" s="801">
        <v>43</v>
      </c>
    </row>
    <row r="750" spans="1:18">
      <c r="A750" s="801">
        <v>44</v>
      </c>
      <c r="B750" t="s">
        <v>6555</v>
      </c>
      <c r="C750" s="656"/>
      <c r="D750" t="s">
        <v>4643</v>
      </c>
      <c r="E750" s="656"/>
      <c r="F750" s="1640">
        <v>22</v>
      </c>
      <c r="G750" s="1648">
        <v>4.3</v>
      </c>
      <c r="H750" s="1642"/>
      <c r="J750" s="1642">
        <v>7.5</v>
      </c>
      <c r="K750" s="818">
        <v>3</v>
      </c>
      <c r="L750" s="818"/>
      <c r="O750" s="656"/>
      <c r="P750" s="819"/>
      <c r="Q750" s="767"/>
      <c r="R750" s="801">
        <v>44</v>
      </c>
    </row>
    <row r="751" spans="1:18">
      <c r="A751" s="801">
        <v>45</v>
      </c>
      <c r="B751" t="s">
        <v>6555</v>
      </c>
      <c r="C751" s="656"/>
      <c r="D751" t="s">
        <v>4643</v>
      </c>
      <c r="E751" s="656"/>
      <c r="F751" s="1640">
        <v>22.9</v>
      </c>
      <c r="G751" s="1648">
        <v>4.3600000000000003</v>
      </c>
      <c r="H751" s="1642"/>
      <c r="J751" s="1642">
        <v>2.5</v>
      </c>
      <c r="K751" s="818">
        <v>1</v>
      </c>
      <c r="L751" s="818"/>
      <c r="O751" s="656"/>
      <c r="P751" s="819"/>
      <c r="Q751" s="767"/>
      <c r="R751" s="801">
        <v>45</v>
      </c>
    </row>
    <row r="752" spans="1:18">
      <c r="A752" s="801">
        <v>46</v>
      </c>
      <c r="B752" t="s">
        <v>6556</v>
      </c>
      <c r="C752" s="656"/>
      <c r="D752" t="s">
        <v>4643</v>
      </c>
      <c r="E752" s="656"/>
      <c r="F752" s="1640">
        <v>23</v>
      </c>
      <c r="G752" s="1648">
        <v>4.16</v>
      </c>
      <c r="H752" s="1642"/>
      <c r="J752" s="1642">
        <v>2.5</v>
      </c>
      <c r="K752" s="818">
        <v>1</v>
      </c>
      <c r="L752" s="818"/>
      <c r="O752" s="656"/>
      <c r="P752" s="819"/>
      <c r="Q752" s="767"/>
      <c r="R752" s="801">
        <v>46</v>
      </c>
    </row>
    <row r="753" spans="1:18">
      <c r="A753" s="801">
        <v>47</v>
      </c>
      <c r="B753" t="s">
        <v>6556</v>
      </c>
      <c r="C753" s="656"/>
      <c r="D753" t="s">
        <v>4643</v>
      </c>
      <c r="E753" s="656"/>
      <c r="F753" s="1640">
        <v>23</v>
      </c>
      <c r="G753" s="1648">
        <v>4.33</v>
      </c>
      <c r="H753" s="1642"/>
      <c r="J753" s="1642">
        <v>5</v>
      </c>
      <c r="K753" s="818">
        <v>2</v>
      </c>
      <c r="L753" s="818"/>
      <c r="O753" s="656"/>
      <c r="P753" s="819"/>
      <c r="Q753" s="767"/>
      <c r="R753" s="801">
        <v>47</v>
      </c>
    </row>
    <row r="754" spans="1:18">
      <c r="A754" s="801">
        <v>48</v>
      </c>
      <c r="B754" t="s">
        <v>6557</v>
      </c>
      <c r="C754" s="656"/>
      <c r="D754" t="s">
        <v>4643</v>
      </c>
      <c r="E754" s="656"/>
      <c r="F754" s="1640">
        <v>23</v>
      </c>
      <c r="G754" s="1648">
        <v>4.3600000000000003</v>
      </c>
      <c r="H754" s="1642"/>
      <c r="J754" s="1642">
        <v>15</v>
      </c>
      <c r="K754" s="818">
        <v>4</v>
      </c>
      <c r="L754" s="818"/>
      <c r="O754" s="656"/>
      <c r="P754" s="819"/>
      <c r="Q754" s="767"/>
      <c r="R754" s="801">
        <v>48</v>
      </c>
    </row>
    <row r="755" spans="1:18">
      <c r="A755" s="801">
        <v>49</v>
      </c>
      <c r="B755" t="s">
        <v>6558</v>
      </c>
      <c r="C755" s="656"/>
      <c r="D755" t="s">
        <v>4643</v>
      </c>
      <c r="E755" s="656"/>
      <c r="F755" s="1640">
        <v>22</v>
      </c>
      <c r="G755" s="1648">
        <v>4.3</v>
      </c>
      <c r="H755" s="1642"/>
      <c r="J755" s="1642">
        <v>5</v>
      </c>
      <c r="K755" s="818">
        <v>2</v>
      </c>
      <c r="L755" s="818"/>
      <c r="O755" s="656"/>
      <c r="P755" s="819"/>
      <c r="Q755" s="767"/>
      <c r="R755" s="801">
        <v>49</v>
      </c>
    </row>
    <row r="756" spans="1:18">
      <c r="A756" s="801">
        <v>50</v>
      </c>
      <c r="B756" t="s">
        <v>6558</v>
      </c>
      <c r="C756" s="656"/>
      <c r="D756" t="s">
        <v>4643</v>
      </c>
      <c r="E756" s="656"/>
      <c r="F756" s="1640">
        <v>23</v>
      </c>
      <c r="G756" s="1648">
        <v>4.16</v>
      </c>
      <c r="H756" s="1642"/>
      <c r="J756" s="1642">
        <v>2.5</v>
      </c>
      <c r="K756" s="818">
        <v>1</v>
      </c>
      <c r="L756" s="818"/>
      <c r="O756" s="656"/>
      <c r="P756" s="819"/>
      <c r="Q756" s="767"/>
      <c r="R756" s="801">
        <v>50</v>
      </c>
    </row>
    <row r="757" spans="1:18">
      <c r="A757" s="801">
        <v>51</v>
      </c>
      <c r="B757" t="s">
        <v>6558</v>
      </c>
      <c r="C757" s="656"/>
      <c r="D757" t="s">
        <v>4643</v>
      </c>
      <c r="E757" s="656"/>
      <c r="F757" s="1640">
        <v>23</v>
      </c>
      <c r="G757" s="1648">
        <v>4.3</v>
      </c>
      <c r="H757" s="1642"/>
      <c r="J757" s="1642">
        <v>2.5</v>
      </c>
      <c r="K757" s="818">
        <v>1</v>
      </c>
      <c r="L757" s="818"/>
      <c r="O757" s="656"/>
      <c r="P757" s="819"/>
      <c r="Q757" s="767"/>
      <c r="R757" s="801">
        <v>51</v>
      </c>
    </row>
    <row r="758" spans="1:18">
      <c r="A758" s="801">
        <v>52</v>
      </c>
      <c r="B758" t="s">
        <v>6559</v>
      </c>
      <c r="C758" s="656"/>
      <c r="D758" t="s">
        <v>4643</v>
      </c>
      <c r="E758" s="656"/>
      <c r="F758" s="1640">
        <v>22</v>
      </c>
      <c r="G758" s="1648">
        <v>4.3</v>
      </c>
      <c r="H758" s="1642"/>
      <c r="J758" s="1642">
        <v>7.5</v>
      </c>
      <c r="K758" s="818">
        <v>3</v>
      </c>
      <c r="L758" s="818"/>
      <c r="O758" s="656"/>
      <c r="P758" s="819"/>
      <c r="Q758" s="767"/>
      <c r="R758" s="801">
        <v>52</v>
      </c>
    </row>
    <row r="759" spans="1:18">
      <c r="A759" s="801">
        <v>53</v>
      </c>
      <c r="B759" t="s">
        <v>6559</v>
      </c>
      <c r="C759" s="656"/>
      <c r="D759" t="s">
        <v>4643</v>
      </c>
      <c r="E759" s="656"/>
      <c r="F759" s="1640">
        <v>23</v>
      </c>
      <c r="G759" s="1648">
        <v>4.3</v>
      </c>
      <c r="H759" s="1642"/>
      <c r="J759" s="1642">
        <v>2.5</v>
      </c>
      <c r="K759" s="818">
        <v>1</v>
      </c>
      <c r="L759" s="818"/>
      <c r="O759" s="656"/>
      <c r="P759" s="819"/>
      <c r="Q759" s="767"/>
      <c r="R759" s="801">
        <v>53</v>
      </c>
    </row>
    <row r="760" spans="1:18">
      <c r="A760" s="801">
        <v>54</v>
      </c>
      <c r="B760" t="s">
        <v>6560</v>
      </c>
      <c r="C760" s="656"/>
      <c r="D760" t="s">
        <v>4643</v>
      </c>
      <c r="E760" s="656"/>
      <c r="F760" s="1640">
        <v>22.9</v>
      </c>
      <c r="G760" s="1648">
        <v>4.3600000000000003</v>
      </c>
      <c r="H760" s="1642"/>
      <c r="J760" s="1642">
        <v>3.75</v>
      </c>
      <c r="K760" s="818">
        <v>1</v>
      </c>
      <c r="L760" s="818"/>
      <c r="O760" s="656"/>
      <c r="P760" s="819"/>
      <c r="Q760" s="767"/>
      <c r="R760" s="801">
        <v>54</v>
      </c>
    </row>
    <row r="761" spans="1:18">
      <c r="A761" s="801">
        <v>55</v>
      </c>
      <c r="B761" t="s">
        <v>6560</v>
      </c>
      <c r="C761" s="656"/>
      <c r="D761" t="s">
        <v>4643</v>
      </c>
      <c r="E761" s="656"/>
      <c r="F761" s="1640">
        <v>23</v>
      </c>
      <c r="G761" s="1648">
        <v>4.4000000000000004</v>
      </c>
      <c r="H761" s="1642"/>
      <c r="J761" s="1642">
        <v>11.25</v>
      </c>
      <c r="K761" s="818">
        <v>3</v>
      </c>
      <c r="L761" s="818"/>
      <c r="O761" s="656"/>
      <c r="P761" s="819"/>
      <c r="Q761" s="767"/>
      <c r="R761" s="801">
        <v>55</v>
      </c>
    </row>
    <row r="762" spans="1:18">
      <c r="A762" s="801">
        <v>56</v>
      </c>
      <c r="B762" t="s">
        <v>6561</v>
      </c>
      <c r="C762" s="656"/>
      <c r="D762" t="s">
        <v>4643</v>
      </c>
      <c r="E762" s="656"/>
      <c r="F762" s="1640">
        <v>22.9</v>
      </c>
      <c r="G762" s="1648">
        <v>4.3</v>
      </c>
      <c r="H762" s="1642"/>
      <c r="J762" s="1642">
        <v>15</v>
      </c>
      <c r="K762" s="818">
        <v>4</v>
      </c>
      <c r="L762" s="818"/>
      <c r="O762" s="656"/>
      <c r="P762" s="819"/>
      <c r="Q762" s="767"/>
      <c r="R762" s="801">
        <v>56</v>
      </c>
    </row>
    <row r="763" spans="1:18" ht="15.75" thickBot="1">
      <c r="A763" s="801">
        <v>57</v>
      </c>
      <c r="B763" t="s">
        <v>6562</v>
      </c>
      <c r="C763" s="656"/>
      <c r="D763" t="s">
        <v>4643</v>
      </c>
      <c r="E763" s="656"/>
      <c r="F763" s="1640">
        <v>22</v>
      </c>
      <c r="G763" s="1648">
        <v>4.3</v>
      </c>
      <c r="H763" s="1642"/>
      <c r="J763" s="1642">
        <v>10</v>
      </c>
      <c r="K763" s="818">
        <v>4</v>
      </c>
      <c r="L763" s="818"/>
      <c r="O763" s="656"/>
      <c r="P763" s="819"/>
      <c r="Q763" s="767"/>
      <c r="R763" s="801">
        <v>57</v>
      </c>
    </row>
    <row r="764" spans="1:18" ht="15.75" thickBot="1">
      <c r="A764" s="820">
        <v>58</v>
      </c>
      <c r="B764" s="1651"/>
      <c r="C764" s="773" t="s">
        <v>4893</v>
      </c>
      <c r="D764" s="1651"/>
      <c r="E764" s="1673"/>
      <c r="F764" s="1674"/>
      <c r="G764" s="1675"/>
      <c r="H764" s="1676"/>
      <c r="J764" s="1677"/>
      <c r="K764" s="1631">
        <f>SUM(K707:K763)</f>
        <v>107</v>
      </c>
      <c r="L764" s="1631">
        <f>SUM(L707:L763)</f>
        <v>0</v>
      </c>
      <c r="M764" s="752"/>
      <c r="N764" s="752"/>
      <c r="O764" s="773"/>
      <c r="P764" s="1631">
        <f>SUM(P707:P763)</f>
        <v>0</v>
      </c>
      <c r="Q764" s="1631">
        <f>SUM(Q707:Q763)</f>
        <v>0</v>
      </c>
      <c r="R764" s="820">
        <v>58</v>
      </c>
    </row>
    <row r="766" spans="1:18">
      <c r="A766" s="16" t="s">
        <v>4848</v>
      </c>
      <c r="B766" s="709"/>
      <c r="C766" s="709"/>
      <c r="D766" s="709"/>
      <c r="E766" s="709"/>
      <c r="F766" s="709"/>
      <c r="G766" s="709"/>
      <c r="H766" s="709"/>
      <c r="J766" s="16" t="s">
        <v>4849</v>
      </c>
      <c r="K766" s="709"/>
      <c r="L766" s="709"/>
      <c r="M766" s="709"/>
      <c r="N766" s="709"/>
      <c r="O766" s="709"/>
      <c r="P766" s="709"/>
      <c r="Q766" s="709"/>
      <c r="R766" s="709"/>
    </row>
    <row r="767" spans="1:18">
      <c r="A767" s="16"/>
      <c r="B767" s="709"/>
      <c r="C767" s="709"/>
      <c r="D767" s="709"/>
      <c r="E767" s="709"/>
      <c r="F767" s="709"/>
      <c r="G767" s="709"/>
      <c r="H767" s="709"/>
      <c r="J767" s="16"/>
      <c r="K767" s="709"/>
      <c r="L767" s="709"/>
      <c r="M767" s="709"/>
      <c r="N767" s="709"/>
      <c r="O767" s="709"/>
      <c r="P767" s="709"/>
      <c r="Q767" s="709"/>
      <c r="R767" s="709"/>
    </row>
    <row r="768" spans="1:18" ht="15.75" thickBot="1">
      <c r="A768" s="13"/>
      <c r="B768" s="1651"/>
      <c r="C768" s="752"/>
      <c r="D768" s="752"/>
      <c r="E768" s="752"/>
      <c r="F768" s="1726"/>
      <c r="G768" s="1726"/>
      <c r="H768" s="803"/>
      <c r="J768" s="13"/>
      <c r="K768" s="752"/>
      <c r="L768" s="752"/>
      <c r="M768" s="752"/>
      <c r="N768" s="752"/>
      <c r="O768" s="752"/>
      <c r="P768" s="1726"/>
      <c r="Q768" s="1726"/>
      <c r="R768" s="803"/>
    </row>
    <row r="769" spans="1:18" ht="16.5" thickBot="1">
      <c r="A769" s="946" t="s">
        <v>3325</v>
      </c>
      <c r="B769" s="458"/>
      <c r="C769" s="458"/>
      <c r="D769" s="803"/>
      <c r="E769" s="803"/>
      <c r="F769" s="805"/>
      <c r="G769" s="805"/>
      <c r="H769" s="814"/>
      <c r="J769" s="946" t="s">
        <v>3325</v>
      </c>
      <c r="K769" s="458"/>
      <c r="L769" s="458"/>
      <c r="M769" s="803"/>
      <c r="N769" s="803"/>
      <c r="O769" s="803"/>
      <c r="P769" s="805"/>
      <c r="Q769" s="805"/>
      <c r="R769" s="814"/>
    </row>
    <row r="770" spans="1:18">
      <c r="A770" s="797"/>
      <c r="C770" s="656"/>
      <c r="D770" s="661"/>
      <c r="E770" s="717"/>
      <c r="F770" s="709"/>
      <c r="G770" s="709"/>
      <c r="H770" s="782"/>
      <c r="J770" s="797"/>
      <c r="K770" s="656"/>
      <c r="L770" s="656"/>
      <c r="M770" s="709" t="s">
        <v>3113</v>
      </c>
      <c r="N770" s="709"/>
      <c r="O770" s="709"/>
      <c r="P770" s="709"/>
      <c r="Q770" s="759"/>
      <c r="R770" s="807"/>
    </row>
    <row r="771" spans="1:18" ht="15.75" thickBot="1">
      <c r="A771" s="810"/>
      <c r="B771" s="661"/>
      <c r="C771" s="717"/>
      <c r="D771" s="661"/>
      <c r="E771" s="717"/>
      <c r="F771" s="803" t="s">
        <v>3114</v>
      </c>
      <c r="G771" s="803"/>
      <c r="H771" s="814"/>
      <c r="J771" s="810" t="s">
        <v>3115</v>
      </c>
      <c r="K771" s="717" t="s">
        <v>3116</v>
      </c>
      <c r="L771" s="717" t="s">
        <v>3116</v>
      </c>
      <c r="M771" s="803" t="s">
        <v>3117</v>
      </c>
      <c r="N771" s="803"/>
      <c r="O771" s="803"/>
      <c r="P771" s="803"/>
      <c r="Q771" s="814"/>
      <c r="R771" s="717"/>
    </row>
    <row r="772" spans="1:18">
      <c r="A772" s="810"/>
      <c r="B772" s="661"/>
      <c r="C772" s="717"/>
      <c r="D772" s="661"/>
      <c r="E772" s="717"/>
      <c r="F772" s="717"/>
      <c r="G772" s="759"/>
      <c r="H772" s="717"/>
      <c r="J772" s="810" t="s">
        <v>3118</v>
      </c>
      <c r="K772" s="717" t="s">
        <v>3119</v>
      </c>
      <c r="L772" s="717" t="s">
        <v>3120</v>
      </c>
      <c r="M772" s="661"/>
      <c r="N772" s="661"/>
      <c r="O772" s="717"/>
      <c r="P772" s="717"/>
      <c r="Q772" s="759"/>
      <c r="R772" s="717"/>
    </row>
    <row r="773" spans="1:18">
      <c r="A773" s="810" t="s">
        <v>1686</v>
      </c>
      <c r="B773" s="709" t="s">
        <v>3121</v>
      </c>
      <c r="C773" s="759"/>
      <c r="D773" s="709" t="s">
        <v>3122</v>
      </c>
      <c r="E773" s="759"/>
      <c r="F773" s="717"/>
      <c r="G773" s="759"/>
      <c r="H773" s="717"/>
      <c r="J773" s="810" t="s">
        <v>3123</v>
      </c>
      <c r="K773" s="717" t="s">
        <v>3124</v>
      </c>
      <c r="L773" s="717" t="s">
        <v>3119</v>
      </c>
      <c r="M773" s="709"/>
      <c r="N773" s="709"/>
      <c r="O773" s="759"/>
      <c r="P773" s="717" t="s">
        <v>1744</v>
      </c>
      <c r="Q773" s="759" t="s">
        <v>3125</v>
      </c>
      <c r="R773" s="717" t="s">
        <v>1686</v>
      </c>
    </row>
    <row r="774" spans="1:18">
      <c r="A774" s="810" t="s">
        <v>1689</v>
      </c>
      <c r="C774" s="656"/>
      <c r="D774" s="661"/>
      <c r="E774" s="717"/>
      <c r="F774" s="717" t="s">
        <v>1794</v>
      </c>
      <c r="G774" s="759" t="s">
        <v>3126</v>
      </c>
      <c r="H774" s="717" t="s">
        <v>3127</v>
      </c>
      <c r="J774" s="810" t="s">
        <v>3128</v>
      </c>
      <c r="K774" s="717" t="s">
        <v>4</v>
      </c>
      <c r="L774" s="717" t="s">
        <v>3124</v>
      </c>
      <c r="M774" s="709" t="s">
        <v>3129</v>
      </c>
      <c r="N774" s="709"/>
      <c r="O774" s="759"/>
      <c r="P774" s="717" t="s">
        <v>3130</v>
      </c>
      <c r="Q774" s="759" t="s">
        <v>3131</v>
      </c>
      <c r="R774" s="717" t="s">
        <v>1689</v>
      </c>
    </row>
    <row r="775" spans="1:18">
      <c r="A775" s="801"/>
      <c r="C775" s="717"/>
      <c r="E775" s="717"/>
      <c r="F775" s="717"/>
      <c r="G775" s="759"/>
      <c r="H775" s="656"/>
      <c r="J775" s="801"/>
      <c r="K775" s="656"/>
      <c r="L775" s="717"/>
      <c r="O775" s="717"/>
      <c r="P775" s="717"/>
      <c r="Q775" s="717"/>
      <c r="R775" s="656"/>
    </row>
    <row r="776" spans="1:18" ht="15.75" thickBot="1">
      <c r="A776" s="820"/>
      <c r="B776" s="803" t="s">
        <v>2935</v>
      </c>
      <c r="C776" s="814"/>
      <c r="D776" s="803" t="s">
        <v>2936</v>
      </c>
      <c r="E776" s="814"/>
      <c r="F776" s="813" t="s">
        <v>2937</v>
      </c>
      <c r="G776" s="814" t="s">
        <v>2938</v>
      </c>
      <c r="H776" s="814" t="s">
        <v>2268</v>
      </c>
      <c r="J776" s="812" t="s">
        <v>2269</v>
      </c>
      <c r="K776" s="812" t="s">
        <v>2270</v>
      </c>
      <c r="L776" s="812" t="s">
        <v>2271</v>
      </c>
      <c r="M776" s="803" t="s">
        <v>2272</v>
      </c>
      <c r="N776" s="803"/>
      <c r="O776" s="814"/>
      <c r="P776" s="813" t="s">
        <v>2273</v>
      </c>
      <c r="Q776" s="813" t="s">
        <v>2274</v>
      </c>
      <c r="R776" s="813"/>
    </row>
    <row r="777" spans="1:18">
      <c r="A777" s="801">
        <v>1</v>
      </c>
      <c r="B777" t="s">
        <v>6563</v>
      </c>
      <c r="C777" s="656"/>
      <c r="D777" t="s">
        <v>4643</v>
      </c>
      <c r="E777" s="656"/>
      <c r="F777" s="1640">
        <v>22.9</v>
      </c>
      <c r="G777" s="1648">
        <v>4.4000000000000004</v>
      </c>
      <c r="H777" s="1642"/>
      <c r="J777" s="1642">
        <v>15</v>
      </c>
      <c r="K777" s="818">
        <v>4</v>
      </c>
      <c r="L777" s="818"/>
      <c r="O777" s="656"/>
      <c r="P777" s="819"/>
      <c r="Q777" s="767"/>
      <c r="R777" s="827">
        <v>1</v>
      </c>
    </row>
    <row r="778" spans="1:18">
      <c r="A778" s="801">
        <v>2</v>
      </c>
      <c r="B778" t="s">
        <v>6564</v>
      </c>
      <c r="C778" s="656"/>
      <c r="D778" t="s">
        <v>4643</v>
      </c>
      <c r="E778" s="656"/>
      <c r="F778" s="1640">
        <v>23</v>
      </c>
      <c r="G778" s="1648">
        <v>4.16</v>
      </c>
      <c r="H778" s="1642"/>
      <c r="J778" s="1642">
        <v>15</v>
      </c>
      <c r="K778" s="818">
        <v>4</v>
      </c>
      <c r="L778" s="818"/>
      <c r="O778" s="656"/>
      <c r="P778" s="819"/>
      <c r="Q778" s="767"/>
      <c r="R778" s="801">
        <v>2</v>
      </c>
    </row>
    <row r="779" spans="1:18">
      <c r="A779" s="801">
        <v>3</v>
      </c>
      <c r="B779" t="s">
        <v>6565</v>
      </c>
      <c r="C779" s="656"/>
      <c r="D779" t="s">
        <v>4643</v>
      </c>
      <c r="E779" s="656"/>
      <c r="F779" s="1640">
        <v>23</v>
      </c>
      <c r="G779" s="1648">
        <v>4.16</v>
      </c>
      <c r="H779" s="1642"/>
      <c r="J779" s="1642">
        <v>10</v>
      </c>
      <c r="K779" s="818">
        <v>4</v>
      </c>
      <c r="L779" s="818"/>
      <c r="O779" s="656"/>
      <c r="P779" s="819"/>
      <c r="Q779" s="767"/>
      <c r="R779" s="801">
        <v>3</v>
      </c>
    </row>
    <row r="780" spans="1:18">
      <c r="A780" s="801">
        <v>4</v>
      </c>
      <c r="B780" t="s">
        <v>6566</v>
      </c>
      <c r="C780" s="656"/>
      <c r="D780" t="s">
        <v>4643</v>
      </c>
      <c r="E780" s="656"/>
      <c r="F780" s="1640">
        <v>22.9</v>
      </c>
      <c r="G780" s="1648">
        <v>4.16</v>
      </c>
      <c r="H780" s="1642"/>
      <c r="J780" s="1642">
        <v>3.75</v>
      </c>
      <c r="K780" s="818">
        <v>1</v>
      </c>
      <c r="L780" s="818"/>
      <c r="O780" s="656"/>
      <c r="P780" s="819"/>
      <c r="Q780" s="767"/>
      <c r="R780" s="801">
        <v>4</v>
      </c>
    </row>
    <row r="781" spans="1:18">
      <c r="A781" s="801">
        <v>5</v>
      </c>
      <c r="B781" t="s">
        <v>6566</v>
      </c>
      <c r="C781" s="656"/>
      <c r="D781" t="s">
        <v>4643</v>
      </c>
      <c r="E781" s="656"/>
      <c r="F781" s="1640">
        <v>22.9</v>
      </c>
      <c r="G781" s="1648">
        <v>4.3600000000000003</v>
      </c>
      <c r="H781" s="1642"/>
      <c r="J781" s="1642">
        <v>3.75</v>
      </c>
      <c r="K781" s="818">
        <v>1</v>
      </c>
      <c r="L781" s="818"/>
      <c r="O781" s="656"/>
      <c r="P781" s="819"/>
      <c r="Q781" s="767"/>
      <c r="R781" s="801">
        <v>5</v>
      </c>
    </row>
    <row r="782" spans="1:18">
      <c r="A782" s="801">
        <v>6</v>
      </c>
      <c r="B782" t="s">
        <v>6566</v>
      </c>
      <c r="C782" s="656"/>
      <c r="D782" t="s">
        <v>4643</v>
      </c>
      <c r="E782" s="656"/>
      <c r="F782" s="1640">
        <v>23</v>
      </c>
      <c r="G782" s="1648">
        <v>4.16</v>
      </c>
      <c r="H782" s="1642"/>
      <c r="J782" s="1642">
        <v>7.5</v>
      </c>
      <c r="K782" s="818">
        <v>2</v>
      </c>
      <c r="L782" s="818"/>
      <c r="O782" s="656"/>
      <c r="P782" s="819"/>
      <c r="Q782" s="767"/>
      <c r="R782" s="801">
        <v>6</v>
      </c>
    </row>
    <row r="783" spans="1:18">
      <c r="A783" s="801">
        <v>7</v>
      </c>
      <c r="B783" t="s">
        <v>6567</v>
      </c>
      <c r="C783" s="656"/>
      <c r="D783" t="s">
        <v>4643</v>
      </c>
      <c r="E783" s="656"/>
      <c r="F783" s="1640">
        <v>22.9</v>
      </c>
      <c r="G783" s="1648">
        <v>4.3600000000000003</v>
      </c>
      <c r="H783" s="1642"/>
      <c r="J783" s="1642">
        <v>15</v>
      </c>
      <c r="K783" s="818">
        <v>4</v>
      </c>
      <c r="L783" s="818"/>
      <c r="O783" s="656"/>
      <c r="P783" s="819"/>
      <c r="Q783" s="767"/>
      <c r="R783" s="801">
        <v>7</v>
      </c>
    </row>
    <row r="784" spans="1:18">
      <c r="A784" s="801">
        <v>8</v>
      </c>
      <c r="B784" t="s">
        <v>6568</v>
      </c>
      <c r="C784" s="656"/>
      <c r="D784" t="s">
        <v>4643</v>
      </c>
      <c r="E784" s="656"/>
      <c r="F784" s="1640">
        <v>22</v>
      </c>
      <c r="G784" s="1648">
        <v>4.3</v>
      </c>
      <c r="H784" s="1642"/>
      <c r="J784" s="1642">
        <v>2.5</v>
      </c>
      <c r="K784" s="818">
        <v>1</v>
      </c>
      <c r="L784" s="818"/>
      <c r="O784" s="656"/>
      <c r="P784" s="819"/>
      <c r="Q784" s="767"/>
      <c r="R784" s="801">
        <v>8</v>
      </c>
    </row>
    <row r="785" spans="1:18">
      <c r="A785" s="801">
        <v>9</v>
      </c>
      <c r="B785" t="s">
        <v>6568</v>
      </c>
      <c r="C785" s="656"/>
      <c r="D785" t="s">
        <v>4643</v>
      </c>
      <c r="E785" s="656"/>
      <c r="F785" s="1640">
        <v>23</v>
      </c>
      <c r="G785" s="1648">
        <v>4.16</v>
      </c>
      <c r="H785" s="1642"/>
      <c r="J785" s="1642">
        <v>7.5</v>
      </c>
      <c r="K785" s="818">
        <v>3</v>
      </c>
      <c r="L785" s="818"/>
      <c r="O785" s="656"/>
      <c r="P785" s="819"/>
      <c r="Q785" s="767"/>
      <c r="R785" s="801">
        <v>9</v>
      </c>
    </row>
    <row r="786" spans="1:18">
      <c r="A786" s="801">
        <v>10</v>
      </c>
      <c r="B786" t="s">
        <v>6569</v>
      </c>
      <c r="C786" s="656"/>
      <c r="D786" t="s">
        <v>4643</v>
      </c>
      <c r="E786" s="656"/>
      <c r="F786" s="1640">
        <v>22.9</v>
      </c>
      <c r="G786" s="1648">
        <v>4.3600000000000003</v>
      </c>
      <c r="H786" s="1642"/>
      <c r="J786" s="1642">
        <v>7.5</v>
      </c>
      <c r="K786" s="818">
        <v>2</v>
      </c>
      <c r="L786" s="818"/>
      <c r="O786" s="656"/>
      <c r="P786" s="819"/>
      <c r="Q786" s="767"/>
      <c r="R786" s="801">
        <v>10</v>
      </c>
    </row>
    <row r="787" spans="1:18">
      <c r="A787" s="801">
        <v>11</v>
      </c>
      <c r="B787" t="s">
        <v>6569</v>
      </c>
      <c r="C787" s="656"/>
      <c r="D787" t="s">
        <v>4643</v>
      </c>
      <c r="E787" s="656"/>
      <c r="F787" s="1640">
        <v>23</v>
      </c>
      <c r="G787" s="1648">
        <v>4.4000000000000004</v>
      </c>
      <c r="H787" s="1642"/>
      <c r="J787" s="1642">
        <v>7.5</v>
      </c>
      <c r="K787" s="818">
        <v>2</v>
      </c>
      <c r="L787" s="818"/>
      <c r="O787" s="656"/>
      <c r="P787" s="819"/>
      <c r="Q787" s="767"/>
      <c r="R787" s="801">
        <v>11</v>
      </c>
    </row>
    <row r="788" spans="1:18">
      <c r="A788" s="801">
        <v>12</v>
      </c>
      <c r="B788" t="s">
        <v>6570</v>
      </c>
      <c r="C788" s="656"/>
      <c r="D788" t="s">
        <v>4643</v>
      </c>
      <c r="E788" s="656"/>
      <c r="F788" s="1640">
        <v>23</v>
      </c>
      <c r="G788" s="1648">
        <v>4.3600000000000003</v>
      </c>
      <c r="H788" s="1642"/>
      <c r="J788" s="1642">
        <v>11.25</v>
      </c>
      <c r="K788" s="818">
        <v>3</v>
      </c>
      <c r="L788" s="818"/>
      <c r="O788" s="656"/>
      <c r="P788" s="819"/>
      <c r="Q788" s="767"/>
      <c r="R788" s="801">
        <v>12</v>
      </c>
    </row>
    <row r="789" spans="1:18">
      <c r="A789" s="801">
        <v>13</v>
      </c>
      <c r="B789" t="s">
        <v>6571</v>
      </c>
      <c r="C789" s="656"/>
      <c r="D789" t="s">
        <v>4643</v>
      </c>
      <c r="E789" s="656"/>
      <c r="F789" s="1640">
        <v>22.4</v>
      </c>
      <c r="G789" s="1648">
        <v>4.4000000000000004</v>
      </c>
      <c r="H789" s="1642"/>
      <c r="J789" s="1642">
        <v>7.5</v>
      </c>
      <c r="K789" s="818">
        <v>2</v>
      </c>
      <c r="L789" s="818"/>
      <c r="O789" s="656"/>
      <c r="P789" s="819"/>
      <c r="Q789" s="767"/>
      <c r="R789" s="801">
        <v>13</v>
      </c>
    </row>
    <row r="790" spans="1:18">
      <c r="A790" s="801">
        <v>14</v>
      </c>
      <c r="B790" t="s">
        <v>6571</v>
      </c>
      <c r="C790" s="656"/>
      <c r="D790" t="s">
        <v>4643</v>
      </c>
      <c r="E790" s="656"/>
      <c r="F790" s="1640">
        <v>22.9</v>
      </c>
      <c r="G790" s="1648">
        <v>4.4000000000000004</v>
      </c>
      <c r="H790" s="1642"/>
      <c r="J790" s="1642">
        <v>7.5</v>
      </c>
      <c r="K790" s="818">
        <v>2</v>
      </c>
      <c r="L790" s="818"/>
      <c r="O790" s="656"/>
      <c r="P790" s="819"/>
      <c r="Q790" s="767"/>
      <c r="R790" s="801">
        <v>14</v>
      </c>
    </row>
    <row r="791" spans="1:18">
      <c r="A791" s="801">
        <v>15</v>
      </c>
      <c r="B791" t="s">
        <v>6572</v>
      </c>
      <c r="C791" s="656"/>
      <c r="D791" t="s">
        <v>4643</v>
      </c>
      <c r="E791" s="656"/>
      <c r="F791" s="1640">
        <v>22.9</v>
      </c>
      <c r="G791" s="1648">
        <v>4.4000000000000004</v>
      </c>
      <c r="H791" s="1642"/>
      <c r="J791" s="1642">
        <v>15</v>
      </c>
      <c r="K791" s="818">
        <v>4</v>
      </c>
      <c r="L791" s="818"/>
      <c r="O791" s="656"/>
      <c r="P791" s="819"/>
      <c r="Q791" s="767"/>
      <c r="R791" s="801">
        <v>15</v>
      </c>
    </row>
    <row r="792" spans="1:18">
      <c r="A792" s="801">
        <v>16</v>
      </c>
      <c r="B792" t="s">
        <v>6573</v>
      </c>
      <c r="C792" s="656"/>
      <c r="D792" t="s">
        <v>4643</v>
      </c>
      <c r="E792" s="656"/>
      <c r="F792" s="1640">
        <v>22.9</v>
      </c>
      <c r="G792" s="1648">
        <v>4.4000000000000004</v>
      </c>
      <c r="H792" s="1642"/>
      <c r="J792" s="1642">
        <v>7.5</v>
      </c>
      <c r="K792" s="818">
        <v>2</v>
      </c>
      <c r="L792" s="818"/>
      <c r="O792" s="656"/>
      <c r="P792" s="819"/>
      <c r="Q792" s="767"/>
      <c r="R792" s="801">
        <v>16</v>
      </c>
    </row>
    <row r="793" spans="1:18">
      <c r="A793" s="801">
        <v>17</v>
      </c>
      <c r="B793" t="s">
        <v>6573</v>
      </c>
      <c r="C793" s="656"/>
      <c r="D793" t="s">
        <v>4643</v>
      </c>
      <c r="E793" s="656"/>
      <c r="F793" s="1640">
        <v>23</v>
      </c>
      <c r="G793" s="1648">
        <v>4.3600000000000003</v>
      </c>
      <c r="H793" s="1642"/>
      <c r="J793" s="1642">
        <v>3.75</v>
      </c>
      <c r="K793" s="818">
        <v>1</v>
      </c>
      <c r="L793" s="818"/>
      <c r="O793" s="656"/>
      <c r="P793" s="819"/>
      <c r="Q793" s="767"/>
      <c r="R793" s="801">
        <v>17</v>
      </c>
    </row>
    <row r="794" spans="1:18">
      <c r="A794" s="801">
        <v>18</v>
      </c>
      <c r="B794" t="s">
        <v>6574</v>
      </c>
      <c r="C794" s="656"/>
      <c r="D794" t="s">
        <v>4643</v>
      </c>
      <c r="E794" s="656"/>
      <c r="F794" s="1640">
        <v>22</v>
      </c>
      <c r="G794" s="1648">
        <v>4.3</v>
      </c>
      <c r="H794" s="1642"/>
      <c r="J794" s="1642">
        <v>10</v>
      </c>
      <c r="K794" s="818">
        <v>4</v>
      </c>
      <c r="L794" s="818"/>
      <c r="O794" s="656"/>
      <c r="P794" s="819"/>
      <c r="Q794" s="767"/>
      <c r="R794" s="801">
        <v>18</v>
      </c>
    </row>
    <row r="795" spans="1:18">
      <c r="A795" s="801">
        <v>19</v>
      </c>
      <c r="B795" t="s">
        <v>6575</v>
      </c>
      <c r="C795" s="656"/>
      <c r="D795" t="s">
        <v>4643</v>
      </c>
      <c r="E795" s="656"/>
      <c r="F795" s="1640">
        <v>23</v>
      </c>
      <c r="G795" s="1648">
        <v>4.16</v>
      </c>
      <c r="H795" s="1642"/>
      <c r="J795" s="1642">
        <v>15</v>
      </c>
      <c r="K795" s="818">
        <v>4</v>
      </c>
      <c r="L795" s="818"/>
      <c r="O795" s="656"/>
      <c r="P795" s="819"/>
      <c r="Q795" s="767"/>
      <c r="R795" s="801">
        <v>19</v>
      </c>
    </row>
    <row r="796" spans="1:18">
      <c r="A796" s="801">
        <v>20</v>
      </c>
      <c r="B796" t="s">
        <v>6576</v>
      </c>
      <c r="C796" s="656"/>
      <c r="D796" t="s">
        <v>4643</v>
      </c>
      <c r="E796" s="656"/>
      <c r="F796" s="1640">
        <v>22.9</v>
      </c>
      <c r="G796" s="1648">
        <v>4.3600000000000003</v>
      </c>
      <c r="H796" s="1642"/>
      <c r="J796" s="1642">
        <v>11.25</v>
      </c>
      <c r="K796" s="818">
        <v>3</v>
      </c>
      <c r="L796" s="818"/>
      <c r="O796" s="656"/>
      <c r="P796" s="819"/>
      <c r="Q796" s="767"/>
      <c r="R796" s="801">
        <v>20</v>
      </c>
    </row>
    <row r="797" spans="1:18">
      <c r="A797" s="801">
        <v>21</v>
      </c>
      <c r="B797" t="s">
        <v>6576</v>
      </c>
      <c r="C797" s="656"/>
      <c r="D797" t="s">
        <v>4643</v>
      </c>
      <c r="E797" s="656"/>
      <c r="F797" s="1640">
        <v>23</v>
      </c>
      <c r="G797" s="1648">
        <v>4.3600000000000003</v>
      </c>
      <c r="H797" s="1642"/>
      <c r="J797" s="1642">
        <v>3.75</v>
      </c>
      <c r="K797" s="818">
        <v>1</v>
      </c>
      <c r="L797" s="818"/>
      <c r="O797" s="656"/>
      <c r="P797" s="819"/>
      <c r="Q797" s="767"/>
      <c r="R797" s="801">
        <v>21</v>
      </c>
    </row>
    <row r="798" spans="1:18">
      <c r="A798" s="801">
        <v>22</v>
      </c>
      <c r="B798" t="s">
        <v>6577</v>
      </c>
      <c r="C798" s="656"/>
      <c r="D798" t="s">
        <v>4643</v>
      </c>
      <c r="E798" s="656"/>
      <c r="F798" s="1640">
        <v>115</v>
      </c>
      <c r="G798" s="1648">
        <v>4.3</v>
      </c>
      <c r="H798" s="1642"/>
      <c r="J798" s="1642">
        <v>7.5</v>
      </c>
      <c r="K798" s="818">
        <v>1</v>
      </c>
      <c r="L798" s="818"/>
      <c r="O798" s="656"/>
      <c r="P798" s="819"/>
      <c r="Q798" s="767"/>
      <c r="R798" s="801">
        <v>22</v>
      </c>
    </row>
    <row r="799" spans="1:18">
      <c r="A799" s="801">
        <v>23</v>
      </c>
      <c r="B799" t="s">
        <v>6578</v>
      </c>
      <c r="C799" s="656"/>
      <c r="D799" t="s">
        <v>4643</v>
      </c>
      <c r="E799" s="656"/>
      <c r="F799" s="1640">
        <v>115</v>
      </c>
      <c r="G799" s="1648">
        <v>4.3</v>
      </c>
      <c r="H799" s="1642"/>
      <c r="J799" s="1642">
        <v>7.5</v>
      </c>
      <c r="K799" s="818">
        <v>2</v>
      </c>
      <c r="L799" s="818"/>
      <c r="O799" s="656"/>
      <c r="P799" s="819"/>
      <c r="Q799" s="767"/>
      <c r="R799" s="801">
        <v>23</v>
      </c>
    </row>
    <row r="800" spans="1:18">
      <c r="A800" s="801">
        <v>24</v>
      </c>
      <c r="B800" t="s">
        <v>6579</v>
      </c>
      <c r="C800" s="656"/>
      <c r="D800" t="s">
        <v>4643</v>
      </c>
      <c r="E800" s="656"/>
      <c r="F800" s="1640">
        <v>22.9</v>
      </c>
      <c r="G800" s="1648">
        <v>4.3</v>
      </c>
      <c r="H800" s="1642"/>
      <c r="J800" s="1642">
        <v>15</v>
      </c>
      <c r="K800" s="818">
        <v>4</v>
      </c>
      <c r="L800" s="818"/>
      <c r="O800" s="656"/>
      <c r="P800" s="819"/>
      <c r="Q800" s="767"/>
      <c r="R800" s="801">
        <v>24</v>
      </c>
    </row>
    <row r="801" spans="1:18">
      <c r="A801" s="801">
        <v>25</v>
      </c>
      <c r="B801" t="s">
        <v>6580</v>
      </c>
      <c r="C801" s="656"/>
      <c r="D801" t="s">
        <v>4643</v>
      </c>
      <c r="E801" s="656"/>
      <c r="F801" s="1640">
        <v>22.9</v>
      </c>
      <c r="G801" s="1648">
        <v>4.4000000000000004</v>
      </c>
      <c r="H801" s="1642"/>
      <c r="J801" s="1642">
        <v>11.25</v>
      </c>
      <c r="K801" s="818">
        <v>3</v>
      </c>
      <c r="L801" s="818"/>
      <c r="O801" s="656"/>
      <c r="P801" s="819"/>
      <c r="Q801" s="767"/>
      <c r="R801" s="801">
        <v>25</v>
      </c>
    </row>
    <row r="802" spans="1:18">
      <c r="A802" s="801">
        <v>26</v>
      </c>
      <c r="B802" t="s">
        <v>6581</v>
      </c>
      <c r="C802" s="656"/>
      <c r="D802" t="s">
        <v>4643</v>
      </c>
      <c r="E802" s="656"/>
      <c r="F802" s="1640">
        <v>34.4</v>
      </c>
      <c r="G802" s="1648">
        <v>4.3600000000000003</v>
      </c>
      <c r="H802" s="1642"/>
      <c r="J802" s="1642">
        <v>4.2</v>
      </c>
      <c r="K802" s="818">
        <v>1</v>
      </c>
      <c r="L802" s="818"/>
      <c r="O802" s="656"/>
      <c r="P802" s="819"/>
      <c r="Q802" s="767"/>
      <c r="R802" s="801">
        <v>26</v>
      </c>
    </row>
    <row r="803" spans="1:18">
      <c r="A803" s="801">
        <v>27</v>
      </c>
      <c r="B803" t="s">
        <v>6581</v>
      </c>
      <c r="C803" s="656"/>
      <c r="D803" t="s">
        <v>4643</v>
      </c>
      <c r="E803" s="656"/>
      <c r="F803" s="1640">
        <v>34.4</v>
      </c>
      <c r="G803" s="1648">
        <v>4.4000000000000004</v>
      </c>
      <c r="H803" s="1642"/>
      <c r="J803" s="1642">
        <v>11.25</v>
      </c>
      <c r="K803" s="818">
        <v>3</v>
      </c>
      <c r="L803" s="818"/>
      <c r="O803" s="656"/>
      <c r="P803" s="819"/>
      <c r="Q803" s="767"/>
      <c r="R803" s="801">
        <v>27</v>
      </c>
    </row>
    <row r="804" spans="1:18">
      <c r="A804" s="801">
        <v>28</v>
      </c>
      <c r="B804" t="s">
        <v>6582</v>
      </c>
      <c r="C804" s="656"/>
      <c r="D804" t="s">
        <v>4643</v>
      </c>
      <c r="E804" s="656"/>
      <c r="F804" s="1640">
        <v>22.9</v>
      </c>
      <c r="G804" s="1648">
        <v>4.3</v>
      </c>
      <c r="H804" s="1642"/>
      <c r="J804" s="1642">
        <v>11.25</v>
      </c>
      <c r="K804" s="818">
        <v>3</v>
      </c>
      <c r="L804" s="818"/>
      <c r="O804" s="656"/>
      <c r="P804" s="819"/>
      <c r="Q804" s="767"/>
      <c r="R804" s="801">
        <v>28</v>
      </c>
    </row>
    <row r="805" spans="1:18">
      <c r="A805" s="801">
        <v>29</v>
      </c>
      <c r="B805" t="s">
        <v>6583</v>
      </c>
      <c r="C805" s="656"/>
      <c r="D805" t="s">
        <v>4641</v>
      </c>
      <c r="E805" s="656"/>
      <c r="F805" s="1640">
        <v>115</v>
      </c>
      <c r="G805" s="1648">
        <v>13.8</v>
      </c>
      <c r="H805" s="1642"/>
      <c r="J805" s="1642">
        <v>24</v>
      </c>
      <c r="K805" s="818">
        <v>2</v>
      </c>
      <c r="L805" s="818"/>
      <c r="O805" s="656"/>
      <c r="P805" s="819"/>
      <c r="Q805" s="767"/>
      <c r="R805" s="801">
        <v>29</v>
      </c>
    </row>
    <row r="806" spans="1:18">
      <c r="A806" s="801">
        <v>30</v>
      </c>
      <c r="B806" t="s">
        <v>6584</v>
      </c>
      <c r="C806" s="656"/>
      <c r="D806" t="s">
        <v>4643</v>
      </c>
      <c r="E806" s="656"/>
      <c r="F806" s="1640">
        <v>115</v>
      </c>
      <c r="G806" s="1648">
        <v>4.16</v>
      </c>
      <c r="H806" s="1642"/>
      <c r="J806" s="1642">
        <v>7.5</v>
      </c>
      <c r="K806" s="818">
        <v>1</v>
      </c>
      <c r="L806" s="818"/>
      <c r="O806" s="656"/>
      <c r="P806" s="819"/>
      <c r="Q806" s="767"/>
      <c r="R806" s="801">
        <v>30</v>
      </c>
    </row>
    <row r="807" spans="1:18">
      <c r="A807" s="801">
        <v>31</v>
      </c>
      <c r="B807" t="s">
        <v>6584</v>
      </c>
      <c r="C807" s="656"/>
      <c r="D807" t="s">
        <v>4643</v>
      </c>
      <c r="E807" s="656"/>
      <c r="F807" s="1640">
        <v>115</v>
      </c>
      <c r="G807" s="1648">
        <v>4.3600000000000003</v>
      </c>
      <c r="H807" s="1642"/>
      <c r="J807" s="1642">
        <v>7.5</v>
      </c>
      <c r="K807" s="818">
        <v>1</v>
      </c>
      <c r="L807" s="818"/>
      <c r="O807" s="656"/>
      <c r="P807" s="819"/>
      <c r="Q807" s="767"/>
      <c r="R807" s="801">
        <v>31</v>
      </c>
    </row>
    <row r="808" spans="1:18">
      <c r="A808" s="801">
        <v>32</v>
      </c>
      <c r="B808" t="s">
        <v>6585</v>
      </c>
      <c r="C808" s="656"/>
      <c r="D808" t="s">
        <v>4643</v>
      </c>
      <c r="E808" s="656"/>
      <c r="F808" s="1640">
        <v>22.9</v>
      </c>
      <c r="G808" s="1648">
        <v>4.3600000000000003</v>
      </c>
      <c r="H808" s="1642"/>
      <c r="J808" s="1642">
        <v>4.2</v>
      </c>
      <c r="K808" s="818">
        <v>1</v>
      </c>
      <c r="L808" s="818"/>
      <c r="O808" s="656"/>
      <c r="P808" s="819"/>
      <c r="Q808" s="767"/>
      <c r="R808" s="801">
        <v>32</v>
      </c>
    </row>
    <row r="809" spans="1:18">
      <c r="A809" s="801">
        <v>33</v>
      </c>
      <c r="B809" t="s">
        <v>6585</v>
      </c>
      <c r="C809" s="656"/>
      <c r="D809" t="s">
        <v>4643</v>
      </c>
      <c r="E809" s="656"/>
      <c r="F809" s="1640">
        <v>23</v>
      </c>
      <c r="G809" s="1648">
        <v>4.16</v>
      </c>
      <c r="H809" s="1642"/>
      <c r="J809" s="1642">
        <v>9.3740000000000006</v>
      </c>
      <c r="K809" s="818">
        <v>2</v>
      </c>
      <c r="L809" s="818"/>
      <c r="O809" s="656"/>
      <c r="P809" s="819"/>
      <c r="Q809" s="767"/>
      <c r="R809" s="801">
        <v>33</v>
      </c>
    </row>
    <row r="810" spans="1:18">
      <c r="A810" s="801">
        <v>34</v>
      </c>
      <c r="B810" t="s">
        <v>6586</v>
      </c>
      <c r="C810" s="656"/>
      <c r="D810" t="s">
        <v>4643</v>
      </c>
      <c r="E810" s="656"/>
      <c r="F810" s="1640">
        <v>113</v>
      </c>
      <c r="G810" s="1648">
        <v>13.8</v>
      </c>
      <c r="H810" s="1642"/>
      <c r="J810" s="1642">
        <v>12</v>
      </c>
      <c r="K810" s="818">
        <v>1</v>
      </c>
      <c r="L810" s="818"/>
      <c r="O810" s="656"/>
      <c r="P810" s="819"/>
      <c r="Q810" s="767"/>
      <c r="R810" s="801">
        <v>34</v>
      </c>
    </row>
    <row r="811" spans="1:18">
      <c r="A811" s="801">
        <v>35</v>
      </c>
      <c r="B811" t="s">
        <v>6586</v>
      </c>
      <c r="C811" s="656"/>
      <c r="D811" t="s">
        <v>4643</v>
      </c>
      <c r="E811" s="656"/>
      <c r="F811" s="1640">
        <v>115</v>
      </c>
      <c r="G811" s="1648">
        <v>13.8</v>
      </c>
      <c r="H811" s="1642"/>
      <c r="J811" s="1642">
        <v>15</v>
      </c>
      <c r="K811" s="818">
        <v>1</v>
      </c>
      <c r="L811" s="818"/>
      <c r="O811" s="656"/>
      <c r="P811" s="819"/>
      <c r="Q811" s="767"/>
      <c r="R811" s="801">
        <v>35</v>
      </c>
    </row>
    <row r="812" spans="1:18">
      <c r="A812" s="801">
        <v>36</v>
      </c>
      <c r="B812" t="s">
        <v>6587</v>
      </c>
      <c r="C812" s="656"/>
      <c r="D812" t="s">
        <v>4643</v>
      </c>
      <c r="E812" s="656"/>
      <c r="F812" s="1640">
        <v>34.5</v>
      </c>
      <c r="G812" s="1648">
        <v>4.16</v>
      </c>
      <c r="H812" s="1642"/>
      <c r="J812" s="1642">
        <v>7.5</v>
      </c>
      <c r="K812" s="818">
        <v>2</v>
      </c>
      <c r="L812" s="818"/>
      <c r="O812" s="656"/>
      <c r="P812" s="819"/>
      <c r="Q812" s="767"/>
      <c r="R812" s="801">
        <v>36</v>
      </c>
    </row>
    <row r="813" spans="1:18">
      <c r="A813" s="801">
        <v>37</v>
      </c>
      <c r="B813" t="s">
        <v>6588</v>
      </c>
      <c r="C813" s="656"/>
      <c r="D813" t="s">
        <v>4643</v>
      </c>
      <c r="E813" s="656"/>
      <c r="F813" s="1640">
        <v>23</v>
      </c>
      <c r="G813" s="1648">
        <v>4.16</v>
      </c>
      <c r="H813" s="1642"/>
      <c r="J813" s="1642">
        <v>10</v>
      </c>
      <c r="K813" s="818">
        <v>4</v>
      </c>
      <c r="L813" s="818"/>
      <c r="O813" s="656"/>
      <c r="P813" s="819"/>
      <c r="Q813" s="767"/>
      <c r="R813" s="801">
        <v>37</v>
      </c>
    </row>
    <row r="814" spans="1:18">
      <c r="A814" s="801">
        <v>38</v>
      </c>
      <c r="B814" t="s">
        <v>5669</v>
      </c>
      <c r="C814" s="656"/>
      <c r="D814" t="s">
        <v>4643</v>
      </c>
      <c r="E814" s="656"/>
      <c r="F814" s="1640">
        <v>34.4</v>
      </c>
      <c r="G814" s="1648">
        <v>5.04</v>
      </c>
      <c r="H814" s="1642"/>
      <c r="J814" s="1642">
        <v>3.75</v>
      </c>
      <c r="K814" s="818">
        <v>1</v>
      </c>
      <c r="L814" s="818"/>
      <c r="O814" s="656"/>
      <c r="P814" s="819"/>
      <c r="Q814" s="767"/>
      <c r="R814" s="801">
        <v>38</v>
      </c>
    </row>
    <row r="815" spans="1:18">
      <c r="A815" s="801">
        <v>39</v>
      </c>
      <c r="B815" t="s">
        <v>6589</v>
      </c>
      <c r="C815" s="656"/>
      <c r="D815" t="s">
        <v>4643</v>
      </c>
      <c r="E815" s="656"/>
      <c r="F815" s="1640">
        <v>22.9</v>
      </c>
      <c r="G815" s="1648">
        <v>4.3600000000000003</v>
      </c>
      <c r="H815" s="1642"/>
      <c r="J815" s="1642">
        <v>2.5</v>
      </c>
      <c r="K815" s="818">
        <v>1</v>
      </c>
      <c r="L815" s="818"/>
      <c r="O815" s="656"/>
      <c r="P815" s="819"/>
      <c r="Q815" s="767"/>
      <c r="R815" s="801">
        <v>39</v>
      </c>
    </row>
    <row r="816" spans="1:18">
      <c r="A816" s="801">
        <v>40</v>
      </c>
      <c r="B816" t="s">
        <v>6589</v>
      </c>
      <c r="C816" s="656"/>
      <c r="D816" t="s">
        <v>4643</v>
      </c>
      <c r="E816" s="656"/>
      <c r="F816" s="1640">
        <v>23</v>
      </c>
      <c r="G816" s="1648">
        <v>4.16</v>
      </c>
      <c r="H816" s="1642"/>
      <c r="J816" s="1642">
        <v>5.5</v>
      </c>
      <c r="K816" s="818">
        <v>2</v>
      </c>
      <c r="L816" s="818"/>
      <c r="O816" s="656"/>
      <c r="P816" s="819"/>
      <c r="Q816" s="767"/>
      <c r="R816" s="801">
        <v>40</v>
      </c>
    </row>
    <row r="817" spans="1:18">
      <c r="A817" s="801">
        <v>41</v>
      </c>
      <c r="B817" t="s">
        <v>6590</v>
      </c>
      <c r="C817" s="656"/>
      <c r="D817" t="s">
        <v>4643</v>
      </c>
      <c r="E817" s="656"/>
      <c r="F817" s="1640">
        <v>115</v>
      </c>
      <c r="G817" s="1648">
        <v>13.8</v>
      </c>
      <c r="H817" s="1642"/>
      <c r="J817" s="1642">
        <v>27</v>
      </c>
      <c r="K817" s="818">
        <v>2</v>
      </c>
      <c r="L817" s="818"/>
      <c r="O817" s="656"/>
      <c r="P817" s="819"/>
      <c r="Q817" s="767"/>
      <c r="R817" s="801">
        <v>41</v>
      </c>
    </row>
    <row r="818" spans="1:18">
      <c r="A818" s="801">
        <v>42</v>
      </c>
      <c r="B818" t="s">
        <v>6591</v>
      </c>
      <c r="C818" s="656"/>
      <c r="D818" t="s">
        <v>4643</v>
      </c>
      <c r="E818" s="656"/>
      <c r="F818" s="1640">
        <v>23</v>
      </c>
      <c r="G818" s="1648">
        <v>4.16</v>
      </c>
      <c r="H818" s="1642"/>
      <c r="J818" s="1642">
        <v>9.4499999999999993</v>
      </c>
      <c r="K818" s="818">
        <v>2</v>
      </c>
      <c r="L818" s="818"/>
      <c r="O818" s="656"/>
      <c r="P818" s="819"/>
      <c r="Q818" s="767"/>
      <c r="R818" s="801">
        <v>42</v>
      </c>
    </row>
    <row r="819" spans="1:18">
      <c r="A819" s="801">
        <v>43</v>
      </c>
      <c r="B819" t="s">
        <v>6592</v>
      </c>
      <c r="C819" s="656"/>
      <c r="D819" t="s">
        <v>4641</v>
      </c>
      <c r="E819" s="656"/>
      <c r="F819" s="1640">
        <v>115</v>
      </c>
      <c r="G819" s="1648">
        <v>4.3</v>
      </c>
      <c r="H819" s="1642">
        <v>23</v>
      </c>
      <c r="J819" s="1642">
        <v>15</v>
      </c>
      <c r="K819" s="818">
        <v>2</v>
      </c>
      <c r="L819" s="818"/>
      <c r="O819" s="656"/>
      <c r="P819" s="819"/>
      <c r="Q819" s="767"/>
      <c r="R819" s="801">
        <v>43</v>
      </c>
    </row>
    <row r="820" spans="1:18">
      <c r="A820" s="801">
        <v>44</v>
      </c>
      <c r="B820" t="s">
        <v>6592</v>
      </c>
      <c r="C820" s="656"/>
      <c r="D820" t="s">
        <v>4641</v>
      </c>
      <c r="E820" s="656"/>
      <c r="F820" s="1640">
        <v>115</v>
      </c>
      <c r="G820" s="1648">
        <v>23</v>
      </c>
      <c r="H820" s="1642"/>
      <c r="J820" s="1642">
        <v>90</v>
      </c>
      <c r="K820" s="818">
        <v>4</v>
      </c>
      <c r="L820" s="818"/>
      <c r="O820" s="656"/>
      <c r="P820" s="819"/>
      <c r="Q820" s="767"/>
      <c r="R820" s="801">
        <v>44</v>
      </c>
    </row>
    <row r="821" spans="1:18">
      <c r="A821" s="801">
        <v>45</v>
      </c>
      <c r="B821" t="s">
        <v>6593</v>
      </c>
      <c r="C821" s="656"/>
      <c r="D821" t="s">
        <v>4643</v>
      </c>
      <c r="E821" s="656"/>
      <c r="F821" s="1640">
        <v>22</v>
      </c>
      <c r="G821" s="1648">
        <v>4.33</v>
      </c>
      <c r="H821" s="1642"/>
      <c r="J821" s="1642">
        <v>2.5</v>
      </c>
      <c r="K821" s="818">
        <v>1</v>
      </c>
      <c r="L821" s="818"/>
      <c r="O821" s="656"/>
      <c r="P821" s="819"/>
      <c r="Q821" s="767"/>
      <c r="R821" s="801">
        <v>45</v>
      </c>
    </row>
    <row r="822" spans="1:18">
      <c r="A822" s="801">
        <v>46</v>
      </c>
      <c r="B822" t="s">
        <v>6593</v>
      </c>
      <c r="C822" s="656"/>
      <c r="D822" t="s">
        <v>4643</v>
      </c>
      <c r="E822" s="656"/>
      <c r="F822" s="1640">
        <v>23</v>
      </c>
      <c r="G822" s="1648">
        <v>4.16</v>
      </c>
      <c r="H822" s="1642"/>
      <c r="J822" s="1642">
        <v>5</v>
      </c>
      <c r="K822" s="818">
        <v>2</v>
      </c>
      <c r="L822" s="818"/>
      <c r="O822" s="656"/>
      <c r="P822" s="819"/>
      <c r="Q822" s="767"/>
      <c r="R822" s="801">
        <v>46</v>
      </c>
    </row>
    <row r="823" spans="1:18">
      <c r="A823" s="801">
        <v>47</v>
      </c>
      <c r="B823" t="s">
        <v>6594</v>
      </c>
      <c r="C823" s="656"/>
      <c r="D823" t="s">
        <v>4643</v>
      </c>
      <c r="E823" s="656"/>
      <c r="F823" s="1640">
        <v>12</v>
      </c>
      <c r="G823" s="1648">
        <v>4.16</v>
      </c>
      <c r="H823" s="1642"/>
      <c r="J823" s="1642">
        <v>10.5</v>
      </c>
      <c r="K823" s="818">
        <v>3</v>
      </c>
      <c r="L823" s="818"/>
      <c r="O823" s="656"/>
      <c r="P823" s="819"/>
      <c r="Q823" s="767"/>
      <c r="R823" s="801">
        <v>47</v>
      </c>
    </row>
    <row r="824" spans="1:18">
      <c r="A824" s="801">
        <v>48</v>
      </c>
      <c r="B824" t="s">
        <v>6595</v>
      </c>
      <c r="C824" s="656"/>
      <c r="D824" t="s">
        <v>4643</v>
      </c>
      <c r="E824" s="656"/>
      <c r="F824" s="1640">
        <v>12</v>
      </c>
      <c r="G824" s="1648">
        <v>4.16</v>
      </c>
      <c r="H824" s="1642"/>
      <c r="J824" s="1642">
        <v>10.5</v>
      </c>
      <c r="K824" s="818">
        <v>3</v>
      </c>
      <c r="L824" s="818"/>
      <c r="O824" s="656"/>
      <c r="P824" s="819"/>
      <c r="Q824" s="767"/>
      <c r="R824" s="801">
        <v>48</v>
      </c>
    </row>
    <row r="825" spans="1:18">
      <c r="A825" s="801">
        <v>49</v>
      </c>
      <c r="B825" t="s">
        <v>6596</v>
      </c>
      <c r="C825" s="656"/>
      <c r="D825" t="s">
        <v>4643</v>
      </c>
      <c r="E825" s="656"/>
      <c r="F825" s="1640">
        <v>11</v>
      </c>
      <c r="G825" s="1648">
        <v>4.16</v>
      </c>
      <c r="H825" s="1642"/>
      <c r="J825" s="1642">
        <v>3.5</v>
      </c>
      <c r="K825" s="818">
        <v>1</v>
      </c>
      <c r="L825" s="818"/>
      <c r="O825" s="656"/>
      <c r="P825" s="819"/>
      <c r="Q825" s="767"/>
      <c r="R825" s="801">
        <v>49</v>
      </c>
    </row>
    <row r="826" spans="1:18">
      <c r="A826" s="801">
        <v>50</v>
      </c>
      <c r="B826" t="s">
        <v>6596</v>
      </c>
      <c r="C826" s="656"/>
      <c r="D826" t="s">
        <v>4643</v>
      </c>
      <c r="E826" s="656"/>
      <c r="F826" s="1640">
        <v>11.4</v>
      </c>
      <c r="G826" s="1648">
        <v>5.04</v>
      </c>
      <c r="H826" s="1642"/>
      <c r="J826" s="1642">
        <v>3.5</v>
      </c>
      <c r="K826" s="818">
        <v>1</v>
      </c>
      <c r="L826" s="818"/>
      <c r="O826" s="656"/>
      <c r="P826" s="819"/>
      <c r="Q826" s="767"/>
      <c r="R826" s="801">
        <v>50</v>
      </c>
    </row>
    <row r="827" spans="1:18">
      <c r="A827" s="801">
        <v>51</v>
      </c>
      <c r="B827" t="s">
        <v>6596</v>
      </c>
      <c r="C827" s="656"/>
      <c r="D827" t="s">
        <v>4643</v>
      </c>
      <c r="E827" s="656"/>
      <c r="F827" s="1640">
        <v>12</v>
      </c>
      <c r="G827" s="1648">
        <v>4.8</v>
      </c>
      <c r="H827" s="1642"/>
      <c r="J827" s="1642">
        <v>3.5</v>
      </c>
      <c r="K827" s="818">
        <v>1</v>
      </c>
      <c r="L827" s="818"/>
      <c r="O827" s="656"/>
      <c r="P827" s="819"/>
      <c r="Q827" s="767"/>
      <c r="R827" s="801">
        <v>51</v>
      </c>
    </row>
    <row r="828" spans="1:18">
      <c r="A828" s="801">
        <v>52</v>
      </c>
      <c r="B828" t="s">
        <v>6597</v>
      </c>
      <c r="C828" s="656"/>
      <c r="D828" t="s">
        <v>4643</v>
      </c>
      <c r="E828" s="656"/>
      <c r="F828" s="1640">
        <v>12</v>
      </c>
      <c r="G828" s="1648">
        <v>4.16</v>
      </c>
      <c r="H828" s="1642"/>
      <c r="J828" s="1642">
        <v>10.5</v>
      </c>
      <c r="K828" s="818">
        <v>3</v>
      </c>
      <c r="L828" s="818"/>
      <c r="O828" s="656"/>
      <c r="P828" s="819"/>
      <c r="Q828" s="767"/>
      <c r="R828" s="801">
        <v>52</v>
      </c>
    </row>
    <row r="829" spans="1:18">
      <c r="A829" s="801">
        <v>53</v>
      </c>
      <c r="B829" t="s">
        <v>6598</v>
      </c>
      <c r="C829" s="656"/>
      <c r="D829" t="s">
        <v>4643</v>
      </c>
      <c r="E829" s="656"/>
      <c r="F829" s="1640">
        <v>13.2</v>
      </c>
      <c r="G829" s="1648">
        <v>7.6210000000000004</v>
      </c>
      <c r="H829" s="1642"/>
      <c r="J829" s="1642">
        <v>15</v>
      </c>
      <c r="K829" s="818">
        <v>2</v>
      </c>
      <c r="L829" s="818"/>
      <c r="O829" s="656"/>
      <c r="P829" s="819"/>
      <c r="Q829" s="767"/>
      <c r="R829" s="801">
        <v>53</v>
      </c>
    </row>
    <row r="830" spans="1:18">
      <c r="A830" s="801">
        <v>54</v>
      </c>
      <c r="B830" t="s">
        <v>5670</v>
      </c>
      <c r="C830" s="656"/>
      <c r="D830" t="s">
        <v>4643</v>
      </c>
      <c r="E830" s="656"/>
      <c r="F830" s="1640">
        <v>34.5</v>
      </c>
      <c r="G830" s="1648">
        <v>4.8</v>
      </c>
      <c r="H830" s="1642"/>
      <c r="J830" s="1642">
        <v>4.6870000000000003</v>
      </c>
      <c r="K830" s="818">
        <v>1</v>
      </c>
      <c r="L830" s="818"/>
      <c r="O830" s="656"/>
      <c r="P830" s="819"/>
      <c r="Q830" s="767"/>
      <c r="R830" s="801">
        <v>54</v>
      </c>
    </row>
    <row r="831" spans="1:18">
      <c r="A831" s="801">
        <v>55</v>
      </c>
      <c r="B831" t="s">
        <v>5671</v>
      </c>
      <c r="C831" s="656"/>
      <c r="D831" t="s">
        <v>4643</v>
      </c>
      <c r="E831" s="656"/>
      <c r="F831" s="1640">
        <v>34.5</v>
      </c>
      <c r="G831" s="1648">
        <v>4.8</v>
      </c>
      <c r="H831" s="1642"/>
      <c r="J831" s="1642">
        <v>3.75</v>
      </c>
      <c r="K831" s="818">
        <v>1</v>
      </c>
      <c r="L831" s="818"/>
      <c r="O831" s="656"/>
      <c r="P831" s="819"/>
      <c r="Q831" s="767"/>
      <c r="R831" s="801">
        <v>55</v>
      </c>
    </row>
    <row r="832" spans="1:18">
      <c r="A832" s="801">
        <v>56</v>
      </c>
      <c r="B832" t="s">
        <v>5672</v>
      </c>
      <c r="C832" s="656"/>
      <c r="D832" t="s">
        <v>4643</v>
      </c>
      <c r="E832" s="656"/>
      <c r="F832" s="1640">
        <v>34.4</v>
      </c>
      <c r="G832" s="1648">
        <v>5.04</v>
      </c>
      <c r="H832" s="1642"/>
      <c r="J832" s="1642">
        <v>3.75</v>
      </c>
      <c r="K832" s="818">
        <v>1</v>
      </c>
      <c r="L832" s="818"/>
      <c r="O832" s="656"/>
      <c r="P832" s="819"/>
      <c r="Q832" s="767"/>
      <c r="R832" s="801">
        <v>56</v>
      </c>
    </row>
    <row r="833" spans="1:18">
      <c r="A833" s="801">
        <v>57</v>
      </c>
      <c r="B833" t="s">
        <v>5673</v>
      </c>
      <c r="C833" s="656"/>
      <c r="D833" t="s">
        <v>4643</v>
      </c>
      <c r="E833" s="656"/>
      <c r="F833" s="1640">
        <v>34.5</v>
      </c>
      <c r="G833" s="1648">
        <v>4.8</v>
      </c>
      <c r="H833" s="1642"/>
      <c r="J833" s="1642">
        <v>3.75</v>
      </c>
      <c r="K833" s="818">
        <v>1</v>
      </c>
      <c r="L833" s="818"/>
      <c r="O833" s="656"/>
      <c r="P833" s="819"/>
      <c r="Q833" s="767"/>
      <c r="R833" s="801">
        <v>57</v>
      </c>
    </row>
    <row r="834" spans="1:18" ht="15.75" thickBot="1">
      <c r="A834" s="801">
        <v>58</v>
      </c>
      <c r="B834" t="s">
        <v>5674</v>
      </c>
      <c r="C834" s="656"/>
      <c r="D834" t="s">
        <v>4643</v>
      </c>
      <c r="E834" s="656"/>
      <c r="F834" s="1640">
        <v>34.4</v>
      </c>
      <c r="G834" s="1648">
        <v>5.04</v>
      </c>
      <c r="H834" s="1642"/>
      <c r="J834" s="1642">
        <v>7.5</v>
      </c>
      <c r="K834" s="818">
        <v>1</v>
      </c>
      <c r="L834" s="818"/>
      <c r="O834" s="656"/>
      <c r="P834" s="819"/>
      <c r="Q834" s="767"/>
      <c r="R834" s="801">
        <v>58</v>
      </c>
    </row>
    <row r="835" spans="1:18" ht="15.75" thickBot="1">
      <c r="A835" s="1678">
        <v>59</v>
      </c>
      <c r="B835" s="1651"/>
      <c r="C835" s="773" t="s">
        <v>4893</v>
      </c>
      <c r="D835" s="1651"/>
      <c r="E835" s="1673"/>
      <c r="F835" s="1674"/>
      <c r="G835" s="1675"/>
      <c r="H835" s="1676"/>
      <c r="J835" s="1677"/>
      <c r="K835" s="1631">
        <f>SUM(K777:K834)</f>
        <v>122</v>
      </c>
      <c r="L835" s="1631">
        <f>SUM(L777:L834)</f>
        <v>0</v>
      </c>
      <c r="M835" s="752"/>
      <c r="N835" s="752"/>
      <c r="O835" s="773"/>
      <c r="P835" s="1631">
        <f>SUM(P777:P834)</f>
        <v>0</v>
      </c>
      <c r="Q835" s="1631">
        <f>SUM(Q777:Q834)</f>
        <v>0</v>
      </c>
      <c r="R835" s="1678">
        <v>59</v>
      </c>
    </row>
    <row r="837" spans="1:18">
      <c r="A837" s="16" t="s">
        <v>4855</v>
      </c>
      <c r="B837" s="709"/>
      <c r="C837" s="709"/>
      <c r="D837" s="709"/>
      <c r="E837" s="709"/>
      <c r="F837" s="709"/>
      <c r="G837" s="709"/>
      <c r="H837" s="709"/>
      <c r="J837" s="16" t="s">
        <v>4856</v>
      </c>
      <c r="K837" s="709"/>
      <c r="L837" s="709"/>
      <c r="M837" s="709"/>
      <c r="N837" s="709"/>
      <c r="O837" s="709"/>
      <c r="P837" s="709"/>
      <c r="Q837" s="709"/>
      <c r="R837" s="709"/>
    </row>
    <row r="839" spans="1:18" ht="15.75" thickBot="1">
      <c r="A839" s="13"/>
      <c r="B839" s="1651"/>
      <c r="C839" s="752"/>
      <c r="D839" s="752"/>
      <c r="E839" s="752"/>
      <c r="F839" s="1726"/>
      <c r="G839" s="1726"/>
      <c r="H839" s="803"/>
      <c r="J839" s="13"/>
      <c r="K839" s="752"/>
      <c r="L839" s="752"/>
      <c r="M839" s="752"/>
      <c r="N839" s="752"/>
      <c r="O839" s="752"/>
      <c r="P839" s="1726"/>
      <c r="Q839" s="1726"/>
      <c r="R839" s="803"/>
    </row>
    <row r="840" spans="1:18" ht="16.5" thickBot="1">
      <c r="A840" s="946" t="s">
        <v>3325</v>
      </c>
      <c r="B840" s="458"/>
      <c r="C840" s="458"/>
      <c r="D840" s="803"/>
      <c r="E840" s="803"/>
      <c r="F840" s="805"/>
      <c r="G840" s="805"/>
      <c r="H840" s="814"/>
      <c r="J840" s="946" t="s">
        <v>3325</v>
      </c>
      <c r="K840" s="458"/>
      <c r="L840" s="458"/>
      <c r="M840" s="803"/>
      <c r="N840" s="803"/>
      <c r="O840" s="803"/>
      <c r="P840" s="805"/>
      <c r="Q840" s="805"/>
      <c r="R840" s="814"/>
    </row>
    <row r="841" spans="1:18">
      <c r="A841" s="797"/>
      <c r="C841" s="656"/>
      <c r="D841" s="661"/>
      <c r="E841" s="717"/>
      <c r="F841" s="709"/>
      <c r="G841" s="709"/>
      <c r="H841" s="782"/>
      <c r="J841" s="797"/>
      <c r="K841" s="656"/>
      <c r="L841" s="656"/>
      <c r="M841" s="709" t="s">
        <v>3113</v>
      </c>
      <c r="N841" s="709"/>
      <c r="O841" s="709"/>
      <c r="P841" s="709"/>
      <c r="Q841" s="759"/>
      <c r="R841" s="807"/>
    </row>
    <row r="842" spans="1:18" ht="15.75" thickBot="1">
      <c r="A842" s="810"/>
      <c r="B842" s="661"/>
      <c r="C842" s="717"/>
      <c r="D842" s="661"/>
      <c r="E842" s="717"/>
      <c r="F842" s="803" t="s">
        <v>3114</v>
      </c>
      <c r="G842" s="803"/>
      <c r="H842" s="814"/>
      <c r="J842" s="810" t="s">
        <v>3115</v>
      </c>
      <c r="K842" s="717" t="s">
        <v>3116</v>
      </c>
      <c r="L842" s="717" t="s">
        <v>3116</v>
      </c>
      <c r="M842" s="803" t="s">
        <v>3117</v>
      </c>
      <c r="N842" s="803"/>
      <c r="O842" s="803"/>
      <c r="P842" s="803"/>
      <c r="Q842" s="814"/>
      <c r="R842" s="717"/>
    </row>
    <row r="843" spans="1:18">
      <c r="A843" s="810"/>
      <c r="B843" s="661"/>
      <c r="C843" s="717"/>
      <c r="D843" s="661"/>
      <c r="E843" s="717"/>
      <c r="F843" s="717"/>
      <c r="G843" s="759"/>
      <c r="H843" s="717"/>
      <c r="J843" s="810" t="s">
        <v>3118</v>
      </c>
      <c r="K843" s="717" t="s">
        <v>3119</v>
      </c>
      <c r="L843" s="717" t="s">
        <v>3120</v>
      </c>
      <c r="M843" s="661"/>
      <c r="N843" s="661"/>
      <c r="O843" s="717"/>
      <c r="P843" s="717"/>
      <c r="Q843" s="759"/>
      <c r="R843" s="717"/>
    </row>
    <row r="844" spans="1:18">
      <c r="A844" s="810" t="s">
        <v>1686</v>
      </c>
      <c r="B844" s="709" t="s">
        <v>3121</v>
      </c>
      <c r="C844" s="759"/>
      <c r="D844" s="709" t="s">
        <v>3122</v>
      </c>
      <c r="E844" s="759"/>
      <c r="F844" s="717"/>
      <c r="G844" s="759"/>
      <c r="H844" s="717"/>
      <c r="J844" s="810" t="s">
        <v>3123</v>
      </c>
      <c r="K844" s="717" t="s">
        <v>3124</v>
      </c>
      <c r="L844" s="717" t="s">
        <v>3119</v>
      </c>
      <c r="M844" s="709"/>
      <c r="N844" s="709"/>
      <c r="O844" s="759"/>
      <c r="P844" s="717" t="s">
        <v>1744</v>
      </c>
      <c r="Q844" s="759" t="s">
        <v>3125</v>
      </c>
      <c r="R844" s="717" t="s">
        <v>1686</v>
      </c>
    </row>
    <row r="845" spans="1:18">
      <c r="A845" s="810" t="s">
        <v>1689</v>
      </c>
      <c r="C845" s="656"/>
      <c r="D845" s="661"/>
      <c r="E845" s="717"/>
      <c r="F845" s="717" t="s">
        <v>1794</v>
      </c>
      <c r="G845" s="759" t="s">
        <v>3126</v>
      </c>
      <c r="H845" s="717" t="s">
        <v>3127</v>
      </c>
      <c r="J845" s="810" t="s">
        <v>3128</v>
      </c>
      <c r="K845" s="717" t="s">
        <v>4</v>
      </c>
      <c r="L845" s="717" t="s">
        <v>3124</v>
      </c>
      <c r="M845" s="709" t="s">
        <v>3129</v>
      </c>
      <c r="N845" s="709"/>
      <c r="O845" s="759"/>
      <c r="P845" s="717" t="s">
        <v>3130</v>
      </c>
      <c r="Q845" s="759" t="s">
        <v>3131</v>
      </c>
      <c r="R845" s="717" t="s">
        <v>1689</v>
      </c>
    </row>
    <row r="846" spans="1:18">
      <c r="A846" s="801"/>
      <c r="C846" s="717"/>
      <c r="E846" s="717"/>
      <c r="F846" s="717"/>
      <c r="G846" s="759"/>
      <c r="H846" s="656"/>
      <c r="J846" s="801"/>
      <c r="K846" s="656"/>
      <c r="L846" s="717"/>
      <c r="O846" s="717"/>
      <c r="P846" s="717"/>
      <c r="Q846" s="717"/>
      <c r="R846" s="656"/>
    </row>
    <row r="847" spans="1:18" ht="15.75" thickBot="1">
      <c r="A847" s="820"/>
      <c r="B847" s="803" t="s">
        <v>2935</v>
      </c>
      <c r="C847" s="814"/>
      <c r="D847" s="803" t="s">
        <v>2936</v>
      </c>
      <c r="E847" s="814"/>
      <c r="F847" s="813" t="s">
        <v>2937</v>
      </c>
      <c r="G847" s="814" t="s">
        <v>2938</v>
      </c>
      <c r="H847" s="814" t="s">
        <v>2268</v>
      </c>
      <c r="J847" s="812" t="s">
        <v>2269</v>
      </c>
      <c r="K847" s="812" t="s">
        <v>2270</v>
      </c>
      <c r="L847" s="812"/>
      <c r="M847" s="803" t="s">
        <v>2272</v>
      </c>
      <c r="N847" s="803"/>
      <c r="O847" s="814"/>
      <c r="P847" s="813" t="s">
        <v>2273</v>
      </c>
      <c r="Q847" s="813" t="s">
        <v>2274</v>
      </c>
      <c r="R847" s="813"/>
    </row>
    <row r="848" spans="1:18">
      <c r="A848" s="801">
        <v>1</v>
      </c>
      <c r="B848" t="s">
        <v>6599</v>
      </c>
      <c r="C848" s="656"/>
      <c r="D848" t="s">
        <v>4643</v>
      </c>
      <c r="E848" s="656"/>
      <c r="F848" s="1640">
        <v>113</v>
      </c>
      <c r="G848" s="1648">
        <v>13.8</v>
      </c>
      <c r="H848" s="1642"/>
      <c r="J848" s="1642">
        <v>24</v>
      </c>
      <c r="K848" s="818">
        <v>2</v>
      </c>
      <c r="L848" s="818"/>
      <c r="O848" s="656"/>
      <c r="P848" s="819"/>
      <c r="R848" s="801">
        <v>1</v>
      </c>
    </row>
    <row r="849" spans="1:18">
      <c r="A849" s="801">
        <v>2</v>
      </c>
      <c r="B849" t="s">
        <v>6600</v>
      </c>
      <c r="C849" s="656"/>
      <c r="D849" t="s">
        <v>4643</v>
      </c>
      <c r="E849" s="656"/>
      <c r="F849" s="1640">
        <v>115</v>
      </c>
      <c r="G849" s="1648">
        <v>13.8</v>
      </c>
      <c r="H849" s="1642"/>
      <c r="J849" s="1642">
        <v>30</v>
      </c>
      <c r="K849" s="818">
        <v>2</v>
      </c>
      <c r="L849" s="818"/>
      <c r="O849" s="656"/>
      <c r="P849" s="819"/>
      <c r="R849" s="801">
        <v>2</v>
      </c>
    </row>
    <row r="850" spans="1:18">
      <c r="A850" s="801">
        <v>3</v>
      </c>
      <c r="B850" t="s">
        <v>6601</v>
      </c>
      <c r="C850" s="656"/>
      <c r="D850" t="s">
        <v>4643</v>
      </c>
      <c r="E850" s="656"/>
      <c r="F850" s="1640">
        <v>34.5</v>
      </c>
      <c r="G850" s="1648">
        <v>4.8</v>
      </c>
      <c r="H850" s="1642"/>
      <c r="J850" s="1642">
        <v>2.4990000000000001</v>
      </c>
      <c r="K850" s="818">
        <v>3</v>
      </c>
      <c r="L850" s="818"/>
      <c r="O850" s="656"/>
      <c r="P850" s="819"/>
      <c r="R850" s="801">
        <v>3</v>
      </c>
    </row>
    <row r="851" spans="1:18">
      <c r="A851" s="801">
        <v>4</v>
      </c>
      <c r="B851" t="s">
        <v>6602</v>
      </c>
      <c r="C851" s="656"/>
      <c r="D851" t="s">
        <v>4643</v>
      </c>
      <c r="E851" s="656"/>
      <c r="F851" s="1640">
        <v>23</v>
      </c>
      <c r="G851" s="1648">
        <v>4.16</v>
      </c>
      <c r="H851" s="1642"/>
      <c r="J851" s="1642">
        <v>6.25</v>
      </c>
      <c r="K851" s="818">
        <v>2</v>
      </c>
      <c r="L851" s="818"/>
      <c r="O851" s="656"/>
      <c r="P851" s="819"/>
      <c r="R851" s="801">
        <v>4</v>
      </c>
    </row>
    <row r="852" spans="1:18">
      <c r="A852" s="801">
        <v>5</v>
      </c>
      <c r="B852" t="s">
        <v>6603</v>
      </c>
      <c r="C852" s="656"/>
      <c r="D852" t="s">
        <v>4643</v>
      </c>
      <c r="E852" s="656"/>
      <c r="F852" s="1640">
        <v>34.4</v>
      </c>
      <c r="G852" s="1648">
        <v>4.3600000000000003</v>
      </c>
      <c r="H852" s="1642"/>
      <c r="J852" s="1642">
        <v>4.2</v>
      </c>
      <c r="K852" s="818">
        <v>1</v>
      </c>
      <c r="L852" s="818"/>
      <c r="O852" s="656"/>
      <c r="P852" s="819"/>
      <c r="R852" s="801">
        <v>5</v>
      </c>
    </row>
    <row r="853" spans="1:18">
      <c r="A853" s="801">
        <v>6</v>
      </c>
      <c r="B853" t="s">
        <v>6603</v>
      </c>
      <c r="C853" s="656"/>
      <c r="D853" t="s">
        <v>4643</v>
      </c>
      <c r="E853" s="656"/>
      <c r="F853" s="1640">
        <v>34.5</v>
      </c>
      <c r="G853" s="1648">
        <v>4.16</v>
      </c>
      <c r="H853" s="1642"/>
      <c r="J853" s="1642">
        <v>12.6</v>
      </c>
      <c r="K853" s="818">
        <v>3</v>
      </c>
      <c r="L853" s="818"/>
      <c r="O853" s="656"/>
      <c r="P853" s="819"/>
      <c r="R853" s="816">
        <v>6</v>
      </c>
    </row>
    <row r="854" spans="1:18">
      <c r="A854" s="801">
        <v>7</v>
      </c>
      <c r="B854" t="s">
        <v>6604</v>
      </c>
      <c r="C854" s="656"/>
      <c r="D854" t="s">
        <v>4643</v>
      </c>
      <c r="E854" s="656"/>
      <c r="F854" s="1640">
        <v>23</v>
      </c>
      <c r="G854" s="1648">
        <v>4.16</v>
      </c>
      <c r="H854" s="1642"/>
      <c r="J854" s="1642">
        <v>5</v>
      </c>
      <c r="K854" s="818">
        <v>2</v>
      </c>
      <c r="L854" s="818"/>
      <c r="O854" s="656"/>
      <c r="P854" s="819"/>
      <c r="R854" s="816">
        <v>7</v>
      </c>
    </row>
    <row r="855" spans="1:18">
      <c r="A855" s="801">
        <v>8</v>
      </c>
      <c r="B855" t="s">
        <v>6605</v>
      </c>
      <c r="C855" s="656"/>
      <c r="D855" t="s">
        <v>4643</v>
      </c>
      <c r="E855" s="656"/>
      <c r="F855" s="1640">
        <v>22</v>
      </c>
      <c r="G855" s="1648">
        <v>4.3</v>
      </c>
      <c r="H855" s="1642"/>
      <c r="J855" s="1642">
        <v>2.5</v>
      </c>
      <c r="K855" s="818">
        <v>1</v>
      </c>
      <c r="L855" s="818"/>
      <c r="O855" s="656"/>
      <c r="P855" s="819"/>
      <c r="R855" s="816">
        <v>8</v>
      </c>
    </row>
    <row r="856" spans="1:18">
      <c r="A856" s="801">
        <v>9</v>
      </c>
      <c r="B856" t="s">
        <v>6605</v>
      </c>
      <c r="C856" s="656"/>
      <c r="D856" t="s">
        <v>4643</v>
      </c>
      <c r="E856" s="656"/>
      <c r="F856" s="1640">
        <v>23</v>
      </c>
      <c r="G856" s="1648">
        <v>4.16</v>
      </c>
      <c r="H856" s="1642"/>
      <c r="J856" s="1642">
        <v>5</v>
      </c>
      <c r="K856" s="818">
        <v>2</v>
      </c>
      <c r="L856" s="818"/>
      <c r="O856" s="656"/>
      <c r="P856" s="819"/>
      <c r="R856" s="816">
        <v>9</v>
      </c>
    </row>
    <row r="857" spans="1:18">
      <c r="A857" s="801">
        <v>10</v>
      </c>
      <c r="B857" t="s">
        <v>6606</v>
      </c>
      <c r="C857" s="656"/>
      <c r="D857" t="s">
        <v>4643</v>
      </c>
      <c r="E857" s="656"/>
      <c r="F857" s="1640">
        <v>115</v>
      </c>
      <c r="G857" s="1648">
        <v>4.33</v>
      </c>
      <c r="H857" s="1642"/>
      <c r="J857" s="1642">
        <v>7.5</v>
      </c>
      <c r="K857" s="818">
        <v>1</v>
      </c>
      <c r="L857" s="818"/>
      <c r="O857" s="656"/>
      <c r="P857" s="819"/>
      <c r="R857" s="816">
        <v>10</v>
      </c>
    </row>
    <row r="858" spans="1:18">
      <c r="A858" s="801">
        <v>11</v>
      </c>
      <c r="B858" t="s">
        <v>6606</v>
      </c>
      <c r="C858" s="656"/>
      <c r="D858" t="s">
        <v>4643</v>
      </c>
      <c r="E858" s="656"/>
      <c r="F858" s="1640">
        <v>115</v>
      </c>
      <c r="G858" s="1648">
        <v>4.3600000000000003</v>
      </c>
      <c r="H858" s="1642"/>
      <c r="J858" s="1642">
        <v>7.5</v>
      </c>
      <c r="K858" s="818">
        <v>1</v>
      </c>
      <c r="L858" s="818"/>
      <c r="O858" s="656"/>
      <c r="P858" s="819"/>
      <c r="R858" s="816">
        <v>11</v>
      </c>
    </row>
    <row r="859" spans="1:18">
      <c r="A859" s="801">
        <v>12</v>
      </c>
      <c r="B859" t="s">
        <v>6607</v>
      </c>
      <c r="C859" s="656"/>
      <c r="D859" t="s">
        <v>4643</v>
      </c>
      <c r="E859" s="656"/>
      <c r="F859" s="1640">
        <v>115</v>
      </c>
      <c r="G859" s="1648">
        <v>13.8</v>
      </c>
      <c r="H859" s="1642"/>
      <c r="J859" s="1642">
        <v>40</v>
      </c>
      <c r="K859" s="818">
        <v>2</v>
      </c>
      <c r="L859" s="818"/>
      <c r="O859" s="656"/>
      <c r="P859" s="819"/>
      <c r="R859" s="816">
        <v>12</v>
      </c>
    </row>
    <row r="860" spans="1:18">
      <c r="A860" s="801">
        <v>13</v>
      </c>
      <c r="B860" t="s">
        <v>5675</v>
      </c>
      <c r="C860" s="656"/>
      <c r="D860" t="s">
        <v>4643</v>
      </c>
      <c r="E860" s="656"/>
      <c r="F860" s="1640">
        <v>34.5</v>
      </c>
      <c r="G860" s="1648">
        <v>4.8</v>
      </c>
      <c r="H860" s="1642"/>
      <c r="J860" s="1642">
        <v>3.75</v>
      </c>
      <c r="K860" s="818">
        <v>1</v>
      </c>
      <c r="L860" s="818"/>
      <c r="O860" s="656"/>
      <c r="P860" s="819"/>
      <c r="R860" s="816">
        <v>13</v>
      </c>
    </row>
    <row r="861" spans="1:18">
      <c r="A861" s="801">
        <v>14</v>
      </c>
      <c r="B861" t="s">
        <v>5676</v>
      </c>
      <c r="C861" s="656"/>
      <c r="D861" t="s">
        <v>4643</v>
      </c>
      <c r="E861" s="656"/>
      <c r="F861" s="1640">
        <v>115</v>
      </c>
      <c r="G861" s="1648">
        <v>4.16</v>
      </c>
      <c r="H861" s="1642"/>
      <c r="J861" s="1642">
        <v>12.5</v>
      </c>
      <c r="K861" s="818">
        <v>1</v>
      </c>
      <c r="L861" s="818"/>
      <c r="O861" s="656"/>
      <c r="P861" s="819"/>
      <c r="R861" s="816">
        <v>14</v>
      </c>
    </row>
    <row r="862" spans="1:18">
      <c r="A862" s="801">
        <v>15</v>
      </c>
      <c r="B862" t="s">
        <v>6608</v>
      </c>
      <c r="C862" s="656"/>
      <c r="D862" t="s">
        <v>4643</v>
      </c>
      <c r="E862" s="656"/>
      <c r="F862" s="1640">
        <v>115</v>
      </c>
      <c r="G862" s="1648">
        <v>4.33</v>
      </c>
      <c r="H862" s="1642"/>
      <c r="J862" s="1642">
        <v>7.5</v>
      </c>
      <c r="K862" s="818">
        <v>2</v>
      </c>
      <c r="L862" s="818"/>
      <c r="O862" s="656"/>
      <c r="P862" s="819"/>
      <c r="R862" s="816">
        <v>15</v>
      </c>
    </row>
    <row r="863" spans="1:18">
      <c r="A863" s="801">
        <v>16</v>
      </c>
      <c r="B863" t="s">
        <v>6609</v>
      </c>
      <c r="C863" s="656"/>
      <c r="D863" t="s">
        <v>4643</v>
      </c>
      <c r="E863" s="656"/>
      <c r="F863" s="1640">
        <v>115</v>
      </c>
      <c r="G863" s="1648">
        <v>13.8</v>
      </c>
      <c r="H863" s="1642"/>
      <c r="J863" s="1642">
        <v>36</v>
      </c>
      <c r="K863" s="818">
        <v>2</v>
      </c>
      <c r="L863" s="818"/>
      <c r="O863" s="656"/>
      <c r="P863" s="819"/>
      <c r="R863" s="816">
        <v>16</v>
      </c>
    </row>
    <row r="864" spans="1:18">
      <c r="A864" s="801">
        <v>17</v>
      </c>
      <c r="B864" t="s">
        <v>5677</v>
      </c>
      <c r="C864" s="656"/>
      <c r="D864" t="s">
        <v>4641</v>
      </c>
      <c r="E864" s="656"/>
      <c r="F864" s="1640">
        <v>115</v>
      </c>
      <c r="G864" s="1648">
        <v>4.33</v>
      </c>
      <c r="H864" s="1642"/>
      <c r="J864" s="1642">
        <v>7.5</v>
      </c>
      <c r="K864" s="818">
        <v>1</v>
      </c>
      <c r="L864" s="818"/>
      <c r="O864" s="656"/>
      <c r="P864" s="819"/>
      <c r="R864" s="801">
        <v>17</v>
      </c>
    </row>
    <row r="865" spans="1:18">
      <c r="A865" s="801">
        <v>18</v>
      </c>
      <c r="B865" t="s">
        <v>6610</v>
      </c>
      <c r="C865" s="656"/>
      <c r="D865" t="s">
        <v>4643</v>
      </c>
      <c r="E865" s="656"/>
      <c r="F865" s="1640">
        <v>34.5</v>
      </c>
      <c r="G865" s="1648">
        <v>4.8</v>
      </c>
      <c r="H865" s="1642"/>
      <c r="J865" s="1642">
        <v>1.5</v>
      </c>
      <c r="K865" s="818">
        <v>1</v>
      </c>
      <c r="L865" s="818"/>
      <c r="O865" s="656"/>
      <c r="P865" s="819"/>
      <c r="R865" s="801">
        <v>18</v>
      </c>
    </row>
    <row r="866" spans="1:18">
      <c r="A866" s="801">
        <v>19</v>
      </c>
      <c r="B866" t="s">
        <v>6610</v>
      </c>
      <c r="C866" s="656"/>
      <c r="D866" t="s">
        <v>4643</v>
      </c>
      <c r="E866" s="656"/>
      <c r="F866" s="1640">
        <v>34.5</v>
      </c>
      <c r="G866" s="1648">
        <v>13.8</v>
      </c>
      <c r="H866" s="1642"/>
      <c r="J866" s="1642">
        <v>3.75</v>
      </c>
      <c r="K866" s="818">
        <v>1</v>
      </c>
      <c r="L866" s="818"/>
      <c r="O866" s="656"/>
      <c r="P866" s="819"/>
      <c r="R866" s="801">
        <v>19</v>
      </c>
    </row>
    <row r="867" spans="1:18">
      <c r="A867" s="801">
        <v>20</v>
      </c>
      <c r="B867" t="s">
        <v>6611</v>
      </c>
      <c r="C867" s="656"/>
      <c r="D867" t="s">
        <v>4643</v>
      </c>
      <c r="E867" s="656"/>
      <c r="F867" s="1640">
        <v>115</v>
      </c>
      <c r="G867" s="1648">
        <v>4.16</v>
      </c>
      <c r="H867" s="1642"/>
      <c r="J867" s="1642">
        <v>7.5</v>
      </c>
      <c r="K867" s="818">
        <v>2</v>
      </c>
      <c r="L867" s="818"/>
      <c r="O867" s="656"/>
      <c r="P867" s="819"/>
      <c r="R867" s="801">
        <v>20</v>
      </c>
    </row>
    <row r="868" spans="1:18">
      <c r="A868" s="801">
        <v>21</v>
      </c>
      <c r="B868" t="s">
        <v>5678</v>
      </c>
      <c r="C868" s="656"/>
      <c r="D868" t="s">
        <v>4643</v>
      </c>
      <c r="E868" s="656"/>
      <c r="F868" s="1640">
        <v>115</v>
      </c>
      <c r="G868" s="1648">
        <v>4.16</v>
      </c>
      <c r="H868" s="1642"/>
      <c r="J868" s="1642">
        <v>7.5</v>
      </c>
      <c r="K868" s="818">
        <v>1</v>
      </c>
      <c r="L868" s="818"/>
      <c r="O868" s="656"/>
      <c r="P868" s="819"/>
      <c r="R868" s="801">
        <v>21</v>
      </c>
    </row>
    <row r="869" spans="1:18">
      <c r="A869" s="801">
        <v>22</v>
      </c>
      <c r="B869" t="s">
        <v>5679</v>
      </c>
      <c r="C869" s="656"/>
      <c r="D869" t="s">
        <v>4643</v>
      </c>
      <c r="E869" s="656"/>
      <c r="F869" s="1640">
        <v>23</v>
      </c>
      <c r="G869" s="1648">
        <v>4.16</v>
      </c>
      <c r="H869" s="1642"/>
      <c r="J869" s="1642">
        <v>5</v>
      </c>
      <c r="K869" s="818">
        <v>1</v>
      </c>
      <c r="L869" s="818"/>
      <c r="O869" s="656"/>
      <c r="P869" s="819"/>
      <c r="R869" s="801">
        <v>22</v>
      </c>
    </row>
    <row r="870" spans="1:18">
      <c r="A870" s="801">
        <v>23</v>
      </c>
      <c r="B870" t="s">
        <v>6612</v>
      </c>
      <c r="C870" s="656"/>
      <c r="D870" t="s">
        <v>4643</v>
      </c>
      <c r="E870" s="656"/>
      <c r="F870" s="1640">
        <v>23</v>
      </c>
      <c r="G870" s="1648">
        <v>4.16</v>
      </c>
      <c r="H870" s="1642"/>
      <c r="J870" s="1642">
        <v>11.7</v>
      </c>
      <c r="K870" s="818">
        <v>3</v>
      </c>
      <c r="L870" s="818"/>
      <c r="O870" s="656"/>
      <c r="P870" s="819"/>
      <c r="R870" s="801">
        <v>23</v>
      </c>
    </row>
    <row r="871" spans="1:18">
      <c r="A871" s="801">
        <v>24</v>
      </c>
      <c r="B871" t="s">
        <v>6613</v>
      </c>
      <c r="C871" s="656"/>
      <c r="D871" t="s">
        <v>4643</v>
      </c>
      <c r="E871" s="656"/>
      <c r="F871" s="1640">
        <v>23</v>
      </c>
      <c r="G871" s="1648">
        <v>4.16</v>
      </c>
      <c r="H871" s="1642"/>
      <c r="J871" s="1642">
        <v>11.25</v>
      </c>
      <c r="K871" s="818">
        <v>3</v>
      </c>
      <c r="L871" s="818"/>
      <c r="O871" s="656"/>
      <c r="P871" s="819"/>
      <c r="R871" s="801">
        <v>24</v>
      </c>
    </row>
    <row r="872" spans="1:18">
      <c r="A872" s="801">
        <v>25</v>
      </c>
      <c r="B872" t="s">
        <v>6614</v>
      </c>
      <c r="C872" s="656"/>
      <c r="D872" t="s">
        <v>4643</v>
      </c>
      <c r="E872" s="656"/>
      <c r="F872" s="1640">
        <v>23</v>
      </c>
      <c r="G872" s="1648">
        <v>4.16</v>
      </c>
      <c r="H872" s="1642"/>
      <c r="J872" s="1642">
        <v>5.5</v>
      </c>
      <c r="K872" s="818">
        <v>2</v>
      </c>
      <c r="L872" s="818"/>
      <c r="O872" s="656"/>
      <c r="P872" s="819"/>
      <c r="R872" s="801">
        <v>25</v>
      </c>
    </row>
    <row r="873" spans="1:18">
      <c r="A873" s="801">
        <v>26</v>
      </c>
      <c r="B873" t="s">
        <v>5680</v>
      </c>
      <c r="C873" s="656"/>
      <c r="D873" t="s">
        <v>4643</v>
      </c>
      <c r="E873" s="656"/>
      <c r="F873" s="1640">
        <v>34.5</v>
      </c>
      <c r="G873" s="1648">
        <v>4.8</v>
      </c>
      <c r="H873" s="1642"/>
      <c r="J873" s="1642">
        <v>5.25</v>
      </c>
      <c r="K873" s="818">
        <v>1</v>
      </c>
      <c r="L873" s="818"/>
      <c r="O873" s="656"/>
      <c r="P873" s="819"/>
      <c r="R873" s="801">
        <v>26</v>
      </c>
    </row>
    <row r="874" spans="1:18">
      <c r="A874" s="801">
        <v>27</v>
      </c>
      <c r="B874" t="s">
        <v>5681</v>
      </c>
      <c r="C874" s="656"/>
      <c r="D874" t="s">
        <v>4643</v>
      </c>
      <c r="E874" s="656"/>
      <c r="F874" s="1640">
        <v>34.4</v>
      </c>
      <c r="G874" s="1648">
        <v>5.04</v>
      </c>
      <c r="H874" s="1642"/>
      <c r="J874" s="1642">
        <v>3.75</v>
      </c>
      <c r="K874" s="818">
        <v>1</v>
      </c>
      <c r="L874" s="818"/>
      <c r="O874" s="656"/>
      <c r="P874" s="819"/>
      <c r="R874" s="801">
        <v>27</v>
      </c>
    </row>
    <row r="875" spans="1:18">
      <c r="A875" s="801">
        <v>28</v>
      </c>
      <c r="B875" t="s">
        <v>5682</v>
      </c>
      <c r="C875" s="656"/>
      <c r="D875" t="s">
        <v>4643</v>
      </c>
      <c r="E875" s="656"/>
      <c r="F875" s="1640">
        <v>23</v>
      </c>
      <c r="G875" s="1648">
        <v>4.16</v>
      </c>
      <c r="H875" s="1642"/>
      <c r="J875" s="1642">
        <v>1.5</v>
      </c>
      <c r="K875" s="818">
        <v>1</v>
      </c>
      <c r="L875" s="818"/>
      <c r="O875" s="656"/>
      <c r="P875" s="819"/>
      <c r="R875" s="801">
        <v>28</v>
      </c>
    </row>
    <row r="876" spans="1:18">
      <c r="A876" s="801">
        <v>29</v>
      </c>
      <c r="B876" t="s">
        <v>6615</v>
      </c>
      <c r="C876" s="656"/>
      <c r="D876" t="s">
        <v>4643</v>
      </c>
      <c r="E876" s="656"/>
      <c r="F876" s="1640">
        <v>23</v>
      </c>
      <c r="G876" s="1648">
        <v>13.2</v>
      </c>
      <c r="H876" s="1642"/>
      <c r="J876" s="1642">
        <v>7.5</v>
      </c>
      <c r="K876" s="818">
        <v>2</v>
      </c>
      <c r="L876" s="818"/>
      <c r="O876" s="656"/>
      <c r="P876" s="819"/>
      <c r="R876" s="801">
        <v>29</v>
      </c>
    </row>
    <row r="877" spans="1:18">
      <c r="A877" s="801">
        <v>30</v>
      </c>
      <c r="B877" t="s">
        <v>6616</v>
      </c>
      <c r="C877" s="656"/>
      <c r="D877" t="s">
        <v>4643</v>
      </c>
      <c r="E877" s="656"/>
      <c r="F877" s="1640">
        <v>115</v>
      </c>
      <c r="G877" s="1648">
        <v>13.2</v>
      </c>
      <c r="H877" s="1642"/>
      <c r="J877" s="1642">
        <v>15</v>
      </c>
      <c r="K877" s="818">
        <v>1</v>
      </c>
      <c r="L877" s="818"/>
      <c r="O877" s="656"/>
      <c r="P877" s="819"/>
      <c r="R877" s="801">
        <v>30</v>
      </c>
    </row>
    <row r="878" spans="1:18">
      <c r="A878" s="801">
        <v>31</v>
      </c>
      <c r="B878" t="s">
        <v>6616</v>
      </c>
      <c r="C878" s="656"/>
      <c r="D878" t="s">
        <v>4643</v>
      </c>
      <c r="E878" s="656"/>
      <c r="F878" s="1640">
        <v>115</v>
      </c>
      <c r="G878" s="1648">
        <v>13.8</v>
      </c>
      <c r="H878" s="1642"/>
      <c r="J878" s="1642">
        <v>15</v>
      </c>
      <c r="K878" s="818">
        <v>1</v>
      </c>
      <c r="L878" s="818"/>
      <c r="O878" s="656"/>
      <c r="P878" s="819"/>
      <c r="R878" s="801">
        <v>31</v>
      </c>
    </row>
    <row r="879" spans="1:18">
      <c r="A879" s="801">
        <v>32</v>
      </c>
      <c r="B879" t="s">
        <v>6617</v>
      </c>
      <c r="C879" s="656"/>
      <c r="D879" t="s">
        <v>4643</v>
      </c>
      <c r="E879" s="656"/>
      <c r="F879" s="1640">
        <v>66</v>
      </c>
      <c r="G879" s="1648">
        <v>13.8</v>
      </c>
      <c r="H879" s="1642"/>
      <c r="J879" s="1642">
        <v>10</v>
      </c>
      <c r="K879" s="818">
        <v>1</v>
      </c>
      <c r="L879" s="818"/>
      <c r="O879" s="656"/>
      <c r="P879" s="819"/>
      <c r="R879" s="801">
        <v>32</v>
      </c>
    </row>
    <row r="880" spans="1:18">
      <c r="A880" s="801">
        <v>33</v>
      </c>
      <c r="B880" t="s">
        <v>6618</v>
      </c>
      <c r="C880" s="656"/>
      <c r="D880" t="s">
        <v>4643</v>
      </c>
      <c r="E880" s="656"/>
      <c r="F880" s="1640">
        <v>23</v>
      </c>
      <c r="G880" s="1648">
        <v>4.16</v>
      </c>
      <c r="H880" s="1642"/>
      <c r="J880" s="1642">
        <v>3.75</v>
      </c>
      <c r="K880" s="818">
        <v>1</v>
      </c>
      <c r="L880" s="818"/>
      <c r="O880" s="656"/>
      <c r="P880" s="819"/>
      <c r="R880" s="801">
        <v>33</v>
      </c>
    </row>
    <row r="881" spans="1:18">
      <c r="A881" s="801">
        <v>34</v>
      </c>
      <c r="B881" t="s">
        <v>6618</v>
      </c>
      <c r="C881" s="656"/>
      <c r="D881" t="s">
        <v>4643</v>
      </c>
      <c r="E881" s="656"/>
      <c r="F881" s="1640">
        <v>23</v>
      </c>
      <c r="G881" s="1648">
        <v>4.4000000000000004</v>
      </c>
      <c r="H881" s="1642"/>
      <c r="J881" s="1642">
        <v>7.45</v>
      </c>
      <c r="K881" s="818">
        <v>2</v>
      </c>
      <c r="L881" s="818"/>
      <c r="O881" s="656"/>
      <c r="P881" s="819"/>
      <c r="R881" s="801">
        <v>34</v>
      </c>
    </row>
    <row r="882" spans="1:18">
      <c r="A882" s="801">
        <v>35</v>
      </c>
      <c r="B882" t="s">
        <v>5683</v>
      </c>
      <c r="C882" s="656"/>
      <c r="D882" t="s">
        <v>4643</v>
      </c>
      <c r="E882" s="656"/>
      <c r="F882" s="1640">
        <v>115</v>
      </c>
      <c r="G882" s="1648">
        <v>13.2</v>
      </c>
      <c r="H882" s="1642"/>
      <c r="J882" s="1642">
        <v>15</v>
      </c>
      <c r="K882" s="818">
        <v>1</v>
      </c>
      <c r="L882" s="818"/>
      <c r="O882" s="656"/>
      <c r="P882" s="819"/>
      <c r="R882" s="801">
        <v>35</v>
      </c>
    </row>
    <row r="883" spans="1:18">
      <c r="A883" s="801">
        <v>36</v>
      </c>
      <c r="B883" t="s">
        <v>6619</v>
      </c>
      <c r="C883" s="656"/>
      <c r="D883" t="s">
        <v>4643</v>
      </c>
      <c r="E883" s="656"/>
      <c r="F883" s="1640">
        <v>115</v>
      </c>
      <c r="G883" s="1648">
        <v>13.8</v>
      </c>
      <c r="H883" s="1642"/>
      <c r="J883" s="1642">
        <v>40</v>
      </c>
      <c r="K883" s="818">
        <v>2</v>
      </c>
      <c r="L883" s="818"/>
      <c r="O883" s="656"/>
      <c r="P883" s="819"/>
      <c r="R883" s="801">
        <v>36</v>
      </c>
    </row>
    <row r="884" spans="1:18">
      <c r="A884" s="801">
        <v>37</v>
      </c>
      <c r="B884" t="s">
        <v>6620</v>
      </c>
      <c r="C884" s="656"/>
      <c r="D884" t="s">
        <v>4643</v>
      </c>
      <c r="E884" s="656"/>
      <c r="F884" s="1640">
        <v>115</v>
      </c>
      <c r="G884" s="1648">
        <v>13.8</v>
      </c>
      <c r="H884" s="1642"/>
      <c r="J884" s="1642">
        <v>40</v>
      </c>
      <c r="K884" s="818">
        <v>2</v>
      </c>
      <c r="L884" s="818"/>
      <c r="O884" s="656"/>
      <c r="P884" s="819"/>
      <c r="R884" s="801">
        <v>37</v>
      </c>
    </row>
    <row r="885" spans="1:18">
      <c r="A885" s="801">
        <v>38</v>
      </c>
      <c r="B885" t="s">
        <v>6621</v>
      </c>
      <c r="C885" s="656"/>
      <c r="D885" t="s">
        <v>4643</v>
      </c>
      <c r="E885" s="656"/>
      <c r="F885" s="1640">
        <v>115</v>
      </c>
      <c r="G885" s="1648">
        <v>13.2</v>
      </c>
      <c r="H885" s="1642"/>
      <c r="J885" s="1642">
        <v>30</v>
      </c>
      <c r="K885" s="818">
        <v>2</v>
      </c>
      <c r="L885" s="818"/>
      <c r="O885" s="656"/>
      <c r="P885" s="819"/>
      <c r="R885" s="801">
        <v>38</v>
      </c>
    </row>
    <row r="886" spans="1:18">
      <c r="A886" s="801">
        <v>39</v>
      </c>
      <c r="B886" t="s">
        <v>5684</v>
      </c>
      <c r="C886" s="656"/>
      <c r="D886" t="s">
        <v>4643</v>
      </c>
      <c r="E886" s="656"/>
      <c r="F886" s="1640">
        <v>113</v>
      </c>
      <c r="G886" s="1648">
        <v>13.8</v>
      </c>
      <c r="H886" s="1642"/>
      <c r="J886" s="1642">
        <v>7.5</v>
      </c>
      <c r="K886" s="818">
        <v>1</v>
      </c>
      <c r="L886" s="818"/>
      <c r="O886" s="656"/>
      <c r="P886" s="819"/>
      <c r="R886" s="801">
        <v>39</v>
      </c>
    </row>
    <row r="887" spans="1:18">
      <c r="A887" s="801">
        <v>40</v>
      </c>
      <c r="B887" t="s">
        <v>5685</v>
      </c>
      <c r="C887" s="656"/>
      <c r="D887" t="s">
        <v>4643</v>
      </c>
      <c r="E887" s="656"/>
      <c r="F887" s="1640">
        <v>115</v>
      </c>
      <c r="G887" s="1648">
        <v>4.16</v>
      </c>
      <c r="H887" s="1642"/>
      <c r="J887" s="1642">
        <v>7.5</v>
      </c>
      <c r="K887" s="818">
        <v>1</v>
      </c>
      <c r="L887" s="818"/>
      <c r="O887" s="656"/>
      <c r="P887" s="819"/>
      <c r="R887" s="801">
        <v>40</v>
      </c>
    </row>
    <row r="888" spans="1:18">
      <c r="A888" s="801">
        <v>41</v>
      </c>
      <c r="B888" t="s">
        <v>6622</v>
      </c>
      <c r="C888" s="656"/>
      <c r="D888" t="s">
        <v>4643</v>
      </c>
      <c r="E888" s="656"/>
      <c r="F888" s="1640">
        <v>115</v>
      </c>
      <c r="G888" s="1648">
        <v>13.2</v>
      </c>
      <c r="H888" s="1642"/>
      <c r="J888" s="1642">
        <v>20</v>
      </c>
      <c r="K888" s="818">
        <v>1</v>
      </c>
      <c r="L888" s="818"/>
      <c r="O888" s="656"/>
      <c r="P888" s="819"/>
      <c r="R888" s="801">
        <v>41</v>
      </c>
    </row>
    <row r="889" spans="1:18">
      <c r="A889" s="801">
        <v>42</v>
      </c>
      <c r="B889" t="s">
        <v>6622</v>
      </c>
      <c r="C889" s="656"/>
      <c r="D889" t="s">
        <v>4643</v>
      </c>
      <c r="E889" s="656"/>
      <c r="F889" s="1640">
        <v>115</v>
      </c>
      <c r="G889" s="1648">
        <v>13.8</v>
      </c>
      <c r="H889" s="1642"/>
      <c r="J889" s="1642">
        <v>20</v>
      </c>
      <c r="K889" s="818">
        <v>1</v>
      </c>
      <c r="L889" s="818"/>
      <c r="O889" s="656"/>
      <c r="P889" s="819"/>
      <c r="R889" s="801">
        <v>42</v>
      </c>
    </row>
    <row r="890" spans="1:18">
      <c r="A890" s="801">
        <v>43</v>
      </c>
      <c r="B890" t="s">
        <v>6623</v>
      </c>
      <c r="C890" s="656"/>
      <c r="D890" t="s">
        <v>4643</v>
      </c>
      <c r="E890" s="656"/>
      <c r="F890" s="1640">
        <v>34.5</v>
      </c>
      <c r="G890" s="1648">
        <v>13.8</v>
      </c>
      <c r="H890" s="1642"/>
      <c r="J890" s="1642">
        <v>10</v>
      </c>
      <c r="K890" s="818">
        <v>1</v>
      </c>
      <c r="L890" s="818"/>
      <c r="O890" s="656"/>
      <c r="P890" s="819"/>
      <c r="R890" s="801">
        <v>43</v>
      </c>
    </row>
    <row r="891" spans="1:18">
      <c r="A891" s="801">
        <v>44</v>
      </c>
      <c r="B891" t="s">
        <v>5686</v>
      </c>
      <c r="C891" s="656"/>
      <c r="D891" t="s">
        <v>4643</v>
      </c>
      <c r="E891" s="656"/>
      <c r="F891" s="1640">
        <v>115</v>
      </c>
      <c r="G891" s="1648">
        <v>13.8</v>
      </c>
      <c r="H891" s="1642"/>
      <c r="J891" s="1642">
        <v>15</v>
      </c>
      <c r="K891" s="818">
        <v>1</v>
      </c>
      <c r="L891" s="818"/>
      <c r="O891" s="656"/>
      <c r="P891" s="819"/>
      <c r="R891" s="801">
        <v>44</v>
      </c>
    </row>
    <row r="892" spans="1:18">
      <c r="A892" s="801">
        <v>45</v>
      </c>
      <c r="B892" t="s">
        <v>5687</v>
      </c>
      <c r="C892" s="656"/>
      <c r="D892" t="s">
        <v>4641</v>
      </c>
      <c r="E892" s="656"/>
      <c r="F892" s="1640">
        <v>113</v>
      </c>
      <c r="G892" s="1648">
        <v>13.8</v>
      </c>
      <c r="H892" s="1642"/>
      <c r="J892" s="1642">
        <v>13.4</v>
      </c>
      <c r="K892" s="818">
        <v>1</v>
      </c>
      <c r="L892" s="818"/>
      <c r="O892" s="656"/>
      <c r="P892" s="819"/>
      <c r="R892" s="801">
        <v>45</v>
      </c>
    </row>
    <row r="893" spans="1:18">
      <c r="A893" s="801">
        <v>46</v>
      </c>
      <c r="B893" t="s">
        <v>5688</v>
      </c>
      <c r="C893" s="656"/>
      <c r="D893" t="s">
        <v>4641</v>
      </c>
      <c r="E893" s="656"/>
      <c r="F893" s="1640">
        <v>115</v>
      </c>
      <c r="G893" s="1648">
        <v>13.2</v>
      </c>
      <c r="H893" s="1642"/>
      <c r="J893" s="1642">
        <v>5</v>
      </c>
      <c r="K893" s="818">
        <v>1</v>
      </c>
      <c r="L893" s="818"/>
      <c r="O893" s="656"/>
      <c r="P893" s="819"/>
      <c r="R893" s="801">
        <v>46</v>
      </c>
    </row>
    <row r="894" spans="1:18">
      <c r="A894" s="801">
        <v>47</v>
      </c>
      <c r="B894" t="s">
        <v>6624</v>
      </c>
      <c r="C894" s="656"/>
      <c r="D894" t="s">
        <v>4643</v>
      </c>
      <c r="E894" s="656"/>
      <c r="F894" s="1640">
        <v>115</v>
      </c>
      <c r="G894" s="1648">
        <v>13.2</v>
      </c>
      <c r="H894" s="1642"/>
      <c r="J894" s="1642">
        <v>20</v>
      </c>
      <c r="K894" s="818">
        <v>1</v>
      </c>
      <c r="L894" s="818"/>
      <c r="O894" s="656"/>
      <c r="P894" s="819"/>
      <c r="R894" s="801">
        <v>47</v>
      </c>
    </row>
    <row r="895" spans="1:18">
      <c r="A895" s="801">
        <v>48</v>
      </c>
      <c r="B895" t="s">
        <v>6624</v>
      </c>
      <c r="C895" s="656"/>
      <c r="D895" t="s">
        <v>4643</v>
      </c>
      <c r="E895" s="656"/>
      <c r="F895" s="1640">
        <v>115</v>
      </c>
      <c r="G895" s="1648">
        <v>13.8</v>
      </c>
      <c r="H895" s="1642"/>
      <c r="J895" s="1642">
        <v>20</v>
      </c>
      <c r="K895" s="818">
        <v>1</v>
      </c>
      <c r="L895" s="818"/>
      <c r="O895" s="656"/>
      <c r="P895" s="819"/>
      <c r="R895" s="801">
        <v>48</v>
      </c>
    </row>
    <row r="896" spans="1:18">
      <c r="A896" s="801">
        <v>49</v>
      </c>
      <c r="B896" t="s">
        <v>6625</v>
      </c>
      <c r="C896" s="656"/>
      <c r="D896" t="s">
        <v>4643</v>
      </c>
      <c r="E896" s="656"/>
      <c r="F896" s="1640">
        <v>115</v>
      </c>
      <c r="G896" s="1648">
        <v>13.8</v>
      </c>
      <c r="H896" s="1642"/>
      <c r="J896" s="1642">
        <v>48</v>
      </c>
      <c r="K896" s="818">
        <v>2</v>
      </c>
      <c r="L896" s="818"/>
      <c r="O896" s="656"/>
      <c r="P896" s="819"/>
      <c r="R896" s="801">
        <v>49</v>
      </c>
    </row>
    <row r="897" spans="1:18">
      <c r="A897" s="801">
        <v>50</v>
      </c>
      <c r="B897" t="s">
        <v>6626</v>
      </c>
      <c r="C897" s="656"/>
      <c r="D897" t="s">
        <v>4643</v>
      </c>
      <c r="E897" s="656"/>
      <c r="F897" s="1640">
        <v>34.4</v>
      </c>
      <c r="G897" s="1648">
        <v>5</v>
      </c>
      <c r="H897" s="1642"/>
      <c r="J897" s="1642">
        <v>5.01</v>
      </c>
      <c r="K897" s="818">
        <v>3</v>
      </c>
      <c r="L897" s="818"/>
      <c r="O897" s="656"/>
      <c r="P897" s="819"/>
      <c r="R897" s="801">
        <v>50</v>
      </c>
    </row>
    <row r="898" spans="1:18">
      <c r="A898" s="801">
        <v>51</v>
      </c>
      <c r="B898" t="s">
        <v>5689</v>
      </c>
      <c r="C898" s="656"/>
      <c r="D898" t="s">
        <v>4643</v>
      </c>
      <c r="E898" s="656"/>
      <c r="F898" s="1640">
        <v>113</v>
      </c>
      <c r="G898" s="1648">
        <v>13.8</v>
      </c>
      <c r="H898" s="1642"/>
      <c r="J898" s="1642">
        <v>7.5</v>
      </c>
      <c r="K898" s="818">
        <v>1</v>
      </c>
      <c r="L898" s="818"/>
      <c r="O898" s="656"/>
      <c r="P898" s="819"/>
      <c r="R898" s="801">
        <v>51</v>
      </c>
    </row>
    <row r="899" spans="1:18">
      <c r="A899" s="801">
        <v>52</v>
      </c>
      <c r="B899" t="s">
        <v>5690</v>
      </c>
      <c r="C899" s="656"/>
      <c r="D899" t="s">
        <v>4643</v>
      </c>
      <c r="E899" s="656"/>
      <c r="F899" s="1640">
        <v>115</v>
      </c>
      <c r="G899" s="1648">
        <v>13.8</v>
      </c>
      <c r="H899" s="1642"/>
      <c r="J899" s="1642">
        <v>24</v>
      </c>
      <c r="K899" s="818">
        <v>1</v>
      </c>
      <c r="L899" s="818"/>
      <c r="O899" s="656"/>
      <c r="P899" s="819"/>
      <c r="R899" s="801">
        <v>52</v>
      </c>
    </row>
    <row r="900" spans="1:18">
      <c r="A900" s="801">
        <v>53</v>
      </c>
      <c r="B900" t="s">
        <v>5691</v>
      </c>
      <c r="C900" s="656"/>
      <c r="D900" t="s">
        <v>4643</v>
      </c>
      <c r="E900" s="656"/>
      <c r="F900" s="1640">
        <v>34.5</v>
      </c>
      <c r="G900" s="1648">
        <v>4.8</v>
      </c>
      <c r="H900" s="1642"/>
      <c r="J900" s="1642">
        <v>2.5</v>
      </c>
      <c r="K900" s="818">
        <v>1</v>
      </c>
      <c r="L900" s="818"/>
      <c r="O900" s="656"/>
      <c r="P900" s="819"/>
      <c r="R900" s="801">
        <v>53</v>
      </c>
    </row>
    <row r="901" spans="1:18">
      <c r="A901" s="801">
        <v>54</v>
      </c>
      <c r="B901" t="s">
        <v>5692</v>
      </c>
      <c r="C901" s="656"/>
      <c r="D901" t="s">
        <v>4641</v>
      </c>
      <c r="E901" s="656"/>
      <c r="F901" s="1640">
        <v>34.4</v>
      </c>
      <c r="G901" s="1648">
        <v>13.8</v>
      </c>
      <c r="H901" s="1642"/>
      <c r="J901" s="1642">
        <v>10</v>
      </c>
      <c r="K901" s="818">
        <v>1</v>
      </c>
      <c r="L901" s="818"/>
      <c r="O901" s="656"/>
      <c r="P901" s="819"/>
      <c r="R901" s="801">
        <v>54</v>
      </c>
    </row>
    <row r="902" spans="1:18">
      <c r="A902" s="801">
        <v>55</v>
      </c>
      <c r="B902" t="s">
        <v>6627</v>
      </c>
      <c r="C902" s="656"/>
      <c r="D902" t="s">
        <v>4643</v>
      </c>
      <c r="E902" s="656"/>
      <c r="F902" s="1640">
        <v>67</v>
      </c>
      <c r="G902" s="1648">
        <v>5</v>
      </c>
      <c r="H902" s="1642"/>
      <c r="J902" s="1642">
        <v>7.5</v>
      </c>
      <c r="K902" s="818">
        <v>1</v>
      </c>
      <c r="L902" s="818"/>
      <c r="O902" s="656"/>
      <c r="P902" s="819"/>
      <c r="R902" s="801">
        <v>55</v>
      </c>
    </row>
    <row r="903" spans="1:18">
      <c r="A903" s="801">
        <v>56</v>
      </c>
      <c r="B903" t="s">
        <v>6627</v>
      </c>
      <c r="C903" s="656"/>
      <c r="D903" t="s">
        <v>4643</v>
      </c>
      <c r="E903" s="656"/>
      <c r="F903" s="1640">
        <v>67</v>
      </c>
      <c r="G903" s="1648">
        <v>23</v>
      </c>
      <c r="H903" s="1642"/>
      <c r="J903" s="1642">
        <v>7.5</v>
      </c>
      <c r="K903" s="818">
        <v>1</v>
      </c>
      <c r="L903" s="818"/>
      <c r="O903" s="656"/>
      <c r="P903" s="819"/>
      <c r="R903" s="801">
        <v>56</v>
      </c>
    </row>
    <row r="904" spans="1:18">
      <c r="A904" s="801">
        <v>57</v>
      </c>
      <c r="B904" t="s">
        <v>5693</v>
      </c>
      <c r="C904" s="656"/>
      <c r="D904" t="s">
        <v>4643</v>
      </c>
      <c r="E904" s="656"/>
      <c r="F904" s="1640">
        <v>115</v>
      </c>
      <c r="G904" s="1648">
        <v>13.8</v>
      </c>
      <c r="H904" s="1642"/>
      <c r="J904" s="1642">
        <v>2.5</v>
      </c>
      <c r="K904" s="818">
        <v>1</v>
      </c>
      <c r="L904" s="818"/>
      <c r="O904" s="656"/>
      <c r="P904" s="819"/>
      <c r="R904" s="801">
        <v>57</v>
      </c>
    </row>
    <row r="905" spans="1:18" ht="15.75" thickBot="1">
      <c r="A905" s="801">
        <v>58</v>
      </c>
      <c r="B905" t="s">
        <v>5694</v>
      </c>
      <c r="C905" s="656"/>
      <c r="D905" t="s">
        <v>4643</v>
      </c>
      <c r="E905" s="656"/>
      <c r="F905" s="1640">
        <v>115</v>
      </c>
      <c r="G905" s="1648">
        <v>13.2</v>
      </c>
      <c r="H905" s="1642"/>
      <c r="J905" s="1642">
        <v>13.4</v>
      </c>
      <c r="K905" s="818">
        <v>1</v>
      </c>
      <c r="L905" s="818"/>
      <c r="O905" s="656"/>
      <c r="P905" s="819"/>
      <c r="R905" s="801">
        <v>58</v>
      </c>
    </row>
    <row r="906" spans="1:18" ht="15.75" thickBot="1">
      <c r="A906" s="1678">
        <v>59</v>
      </c>
      <c r="B906" s="1651"/>
      <c r="C906" s="773" t="s">
        <v>4893</v>
      </c>
      <c r="D906" s="1651"/>
      <c r="E906" s="1673"/>
      <c r="F906" s="1674"/>
      <c r="G906" s="1675"/>
      <c r="H906" s="1676"/>
      <c r="J906" s="1677"/>
      <c r="K906" s="1631">
        <f>SUM(K848:K905)</f>
        <v>84</v>
      </c>
      <c r="L906" s="1631">
        <f>SUM(L848:L905)</f>
        <v>0</v>
      </c>
      <c r="M906" s="752"/>
      <c r="N906" s="752"/>
      <c r="O906" s="773"/>
      <c r="P906" s="1631">
        <f>SUM(P848:P905)</f>
        <v>0</v>
      </c>
      <c r="Q906" s="1631">
        <f>SUM(Q848:Q905)</f>
        <v>0</v>
      </c>
      <c r="R906" s="1678">
        <v>59</v>
      </c>
    </row>
    <row r="908" spans="1:18">
      <c r="A908" s="16" t="s">
        <v>4857</v>
      </c>
      <c r="B908" s="709"/>
      <c r="C908" s="709"/>
      <c r="D908" s="709"/>
      <c r="E908" s="709"/>
      <c r="F908" s="709"/>
      <c r="G908" s="709"/>
      <c r="H908" s="709"/>
      <c r="J908" s="16" t="s">
        <v>4858</v>
      </c>
      <c r="K908" s="709"/>
      <c r="L908" s="709"/>
      <c r="M908" s="709"/>
      <c r="N908" s="709"/>
      <c r="O908" s="709"/>
      <c r="P908" s="709"/>
      <c r="Q908" s="709"/>
      <c r="R908" s="709"/>
    </row>
    <row r="910" spans="1:18" ht="15.75" thickBot="1">
      <c r="A910" s="13"/>
      <c r="B910" s="1651"/>
      <c r="C910" s="752"/>
      <c r="D910" s="752"/>
      <c r="E910" s="752"/>
      <c r="F910" s="1726"/>
      <c r="G910" s="1726"/>
      <c r="H910" s="803"/>
      <c r="J910" s="13"/>
      <c r="K910" s="752"/>
      <c r="L910" s="752"/>
      <c r="M910" s="752"/>
      <c r="N910" s="752"/>
      <c r="O910" s="752"/>
      <c r="P910" s="1726"/>
      <c r="Q910" s="1726"/>
    </row>
    <row r="911" spans="1:18" ht="16.5" thickBot="1">
      <c r="A911" s="946" t="s">
        <v>3325</v>
      </c>
      <c r="B911" s="458"/>
      <c r="C911" s="458"/>
      <c r="D911" s="803"/>
      <c r="E911" s="803"/>
      <c r="F911" s="805"/>
      <c r="G911" s="805"/>
      <c r="H911" s="814"/>
      <c r="J911" s="946" t="s">
        <v>3325</v>
      </c>
      <c r="K911" s="458"/>
      <c r="L911" s="458"/>
      <c r="M911" s="803"/>
      <c r="N911" s="803"/>
      <c r="O911" s="803"/>
      <c r="P911" s="805"/>
      <c r="Q911" s="805"/>
      <c r="R911" s="806"/>
    </row>
    <row r="912" spans="1:18">
      <c r="A912" s="797"/>
      <c r="C912" s="656"/>
      <c r="D912" s="661"/>
      <c r="E912" s="717"/>
      <c r="F912" s="709"/>
      <c r="G912" s="709"/>
      <c r="H912" s="782"/>
      <c r="J912" s="797"/>
      <c r="K912" s="656"/>
      <c r="L912" s="656"/>
      <c r="M912" s="709" t="s">
        <v>3113</v>
      </c>
      <c r="N912" s="709"/>
      <c r="O912" s="709"/>
      <c r="P912" s="709"/>
      <c r="Q912" s="759"/>
      <c r="R912" s="807"/>
    </row>
    <row r="913" spans="1:18" ht="15.75" thickBot="1">
      <c r="A913" s="810"/>
      <c r="B913" s="661"/>
      <c r="C913" s="717"/>
      <c r="D913" s="661"/>
      <c r="E913" s="717"/>
      <c r="F913" s="803" t="s">
        <v>3114</v>
      </c>
      <c r="G913" s="803"/>
      <c r="H913" s="814"/>
      <c r="J913" s="810" t="s">
        <v>3115</v>
      </c>
      <c r="K913" s="717" t="s">
        <v>3116</v>
      </c>
      <c r="L913" s="717" t="s">
        <v>3116</v>
      </c>
      <c r="M913" s="803" t="s">
        <v>3117</v>
      </c>
      <c r="N913" s="803"/>
      <c r="O913" s="803"/>
      <c r="P913" s="803"/>
      <c r="Q913" s="814"/>
      <c r="R913" s="717"/>
    </row>
    <row r="914" spans="1:18">
      <c r="A914" s="810"/>
      <c r="B914" s="661"/>
      <c r="C914" s="717"/>
      <c r="D914" s="661"/>
      <c r="E914" s="717"/>
      <c r="F914" s="717"/>
      <c r="G914" s="759"/>
      <c r="H914" s="717"/>
      <c r="J914" s="810" t="s">
        <v>3118</v>
      </c>
      <c r="K914" s="717" t="s">
        <v>3119</v>
      </c>
      <c r="L914" s="717" t="s">
        <v>3120</v>
      </c>
      <c r="M914" s="661"/>
      <c r="N914" s="661"/>
      <c r="O914" s="717"/>
      <c r="P914" s="717"/>
      <c r="Q914" s="759"/>
      <c r="R914" s="717"/>
    </row>
    <row r="915" spans="1:18">
      <c r="A915" s="810" t="s">
        <v>1686</v>
      </c>
      <c r="B915" s="709" t="s">
        <v>3121</v>
      </c>
      <c r="C915" s="759"/>
      <c r="D915" s="709" t="s">
        <v>3122</v>
      </c>
      <c r="E915" s="759"/>
      <c r="F915" s="717"/>
      <c r="G915" s="759"/>
      <c r="H915" s="717"/>
      <c r="J915" s="810" t="s">
        <v>3123</v>
      </c>
      <c r="K915" s="717" t="s">
        <v>3124</v>
      </c>
      <c r="L915" s="717" t="s">
        <v>3119</v>
      </c>
      <c r="M915" s="709"/>
      <c r="N915" s="709"/>
      <c r="O915" s="759"/>
      <c r="P915" s="717" t="s">
        <v>1744</v>
      </c>
      <c r="Q915" s="759" t="s">
        <v>3125</v>
      </c>
      <c r="R915" s="717" t="s">
        <v>1686</v>
      </c>
    </row>
    <row r="916" spans="1:18">
      <c r="A916" s="810" t="s">
        <v>1689</v>
      </c>
      <c r="C916" s="656"/>
      <c r="D916" s="661"/>
      <c r="E916" s="717"/>
      <c r="F916" s="717" t="s">
        <v>1794</v>
      </c>
      <c r="G916" s="759" t="s">
        <v>3126</v>
      </c>
      <c r="H916" s="717" t="s">
        <v>3127</v>
      </c>
      <c r="J916" s="810" t="s">
        <v>3128</v>
      </c>
      <c r="K916" s="717" t="s">
        <v>4</v>
      </c>
      <c r="L916" s="717" t="s">
        <v>3124</v>
      </c>
      <c r="M916" s="709" t="s">
        <v>3129</v>
      </c>
      <c r="N916" s="709"/>
      <c r="O916" s="759"/>
      <c r="P916" s="717" t="s">
        <v>3130</v>
      </c>
      <c r="Q916" s="759" t="s">
        <v>3131</v>
      </c>
      <c r="R916" s="717" t="s">
        <v>1689</v>
      </c>
    </row>
    <row r="917" spans="1:18">
      <c r="A917" s="801"/>
      <c r="C917" s="717"/>
      <c r="E917" s="717"/>
      <c r="F917" s="717"/>
      <c r="G917" s="759"/>
      <c r="H917" s="656"/>
      <c r="J917" s="801"/>
      <c r="K917" s="656"/>
      <c r="L917" s="717"/>
      <c r="O917" s="717"/>
      <c r="P917" s="717"/>
      <c r="Q917" s="717"/>
      <c r="R917" s="656"/>
    </row>
    <row r="918" spans="1:18" ht="15.75" thickBot="1">
      <c r="A918" s="820"/>
      <c r="B918" s="803" t="s">
        <v>2935</v>
      </c>
      <c r="C918" s="814"/>
      <c r="D918" s="803" t="s">
        <v>2936</v>
      </c>
      <c r="E918" s="814"/>
      <c r="F918" s="813" t="s">
        <v>2937</v>
      </c>
      <c r="G918" s="814" t="s">
        <v>2938</v>
      </c>
      <c r="H918" s="814" t="s">
        <v>2268</v>
      </c>
      <c r="J918" s="812" t="s">
        <v>2269</v>
      </c>
      <c r="K918" s="812" t="s">
        <v>2270</v>
      </c>
      <c r="L918" s="812" t="s">
        <v>2271</v>
      </c>
      <c r="M918" s="803" t="s">
        <v>2272</v>
      </c>
      <c r="N918" s="803"/>
      <c r="O918" s="814"/>
      <c r="P918" s="813" t="s">
        <v>2273</v>
      </c>
      <c r="Q918" s="813" t="s">
        <v>2274</v>
      </c>
      <c r="R918" s="813"/>
    </row>
    <row r="919" spans="1:18">
      <c r="A919" s="801">
        <v>1</v>
      </c>
      <c r="B919" t="s">
        <v>5695</v>
      </c>
      <c r="C919" s="656"/>
      <c r="D919" t="s">
        <v>4641</v>
      </c>
      <c r="E919" s="656"/>
      <c r="F919" s="1640">
        <v>115</v>
      </c>
      <c r="G919" s="1648">
        <v>34.5</v>
      </c>
      <c r="H919" s="1642"/>
      <c r="J919" s="1642">
        <v>15</v>
      </c>
      <c r="K919" s="818">
        <v>1</v>
      </c>
      <c r="L919" s="818"/>
      <c r="O919" s="656"/>
      <c r="P919" s="819"/>
      <c r="R919" s="801">
        <v>1</v>
      </c>
    </row>
    <row r="920" spans="1:18">
      <c r="A920" s="801">
        <v>2</v>
      </c>
      <c r="B920" t="s">
        <v>6628</v>
      </c>
      <c r="C920" s="656"/>
      <c r="D920" t="s">
        <v>4643</v>
      </c>
      <c r="E920" s="656"/>
      <c r="F920" s="1640">
        <v>113</v>
      </c>
      <c r="G920" s="1648">
        <v>13.8</v>
      </c>
      <c r="H920" s="1642"/>
      <c r="J920" s="1642">
        <v>12</v>
      </c>
      <c r="K920" s="818">
        <v>1</v>
      </c>
      <c r="L920" s="818"/>
      <c r="O920" s="656"/>
      <c r="P920" s="819"/>
      <c r="R920" s="801">
        <v>2</v>
      </c>
    </row>
    <row r="921" spans="1:18">
      <c r="A921" s="801">
        <v>3</v>
      </c>
      <c r="B921" t="s">
        <v>6628</v>
      </c>
      <c r="C921" s="656"/>
      <c r="D921" t="s">
        <v>4643</v>
      </c>
      <c r="E921" s="656"/>
      <c r="F921" s="1640">
        <v>115</v>
      </c>
      <c r="G921" s="1648">
        <v>13.8</v>
      </c>
      <c r="H921" s="1642">
        <v>7.97</v>
      </c>
      <c r="J921" s="1642">
        <v>15</v>
      </c>
      <c r="K921" s="818">
        <v>1</v>
      </c>
      <c r="L921" s="818"/>
      <c r="O921" s="656"/>
      <c r="P921" s="819"/>
      <c r="R921" s="801">
        <v>3</v>
      </c>
    </row>
    <row r="922" spans="1:18">
      <c r="A922" s="801">
        <v>4</v>
      </c>
      <c r="B922" t="s">
        <v>5696</v>
      </c>
      <c r="C922" s="656"/>
      <c r="D922" t="s">
        <v>4641</v>
      </c>
      <c r="E922" s="656"/>
      <c r="F922" s="1640">
        <v>115</v>
      </c>
      <c r="G922" s="1648">
        <v>23</v>
      </c>
      <c r="H922" s="1642"/>
      <c r="J922" s="1642">
        <v>20</v>
      </c>
      <c r="K922" s="818">
        <v>1</v>
      </c>
      <c r="L922" s="818"/>
      <c r="O922" s="656"/>
      <c r="P922" s="819"/>
      <c r="R922" s="801">
        <v>4</v>
      </c>
    </row>
    <row r="923" spans="1:18">
      <c r="A923" s="801">
        <v>5</v>
      </c>
      <c r="B923" t="s">
        <v>6629</v>
      </c>
      <c r="C923" s="656"/>
      <c r="D923" t="s">
        <v>4641</v>
      </c>
      <c r="E923" s="656"/>
      <c r="F923" s="1640">
        <v>115</v>
      </c>
      <c r="G923" s="1648">
        <v>13.8</v>
      </c>
      <c r="H923" s="1642">
        <v>7.97</v>
      </c>
      <c r="J923" s="1642">
        <v>24</v>
      </c>
      <c r="K923" s="818">
        <v>1</v>
      </c>
      <c r="L923" s="818"/>
      <c r="O923" s="656"/>
      <c r="P923" s="819"/>
      <c r="R923" s="801">
        <v>5</v>
      </c>
    </row>
    <row r="924" spans="1:18">
      <c r="A924" s="816">
        <v>6</v>
      </c>
      <c r="B924" t="s">
        <v>6629</v>
      </c>
      <c r="C924" s="656"/>
      <c r="D924" t="s">
        <v>4641</v>
      </c>
      <c r="E924" s="656"/>
      <c r="F924" s="1640">
        <v>115</v>
      </c>
      <c r="G924" s="1648">
        <v>34.5</v>
      </c>
      <c r="H924" s="1642"/>
      <c r="J924" s="1642">
        <v>60</v>
      </c>
      <c r="K924" s="818">
        <v>2</v>
      </c>
      <c r="L924" s="818"/>
      <c r="O924" s="656"/>
      <c r="P924" s="819"/>
      <c r="R924" s="816">
        <v>6</v>
      </c>
    </row>
    <row r="925" spans="1:18">
      <c r="A925" s="816">
        <v>7</v>
      </c>
      <c r="B925" t="s">
        <v>6630</v>
      </c>
      <c r="C925" s="656"/>
      <c r="D925" t="s">
        <v>4641</v>
      </c>
      <c r="E925" s="656"/>
      <c r="F925" s="1640">
        <v>115</v>
      </c>
      <c r="G925" s="1648">
        <v>19.920000000000002</v>
      </c>
      <c r="H925" s="1642"/>
      <c r="J925" s="1642">
        <v>30</v>
      </c>
      <c r="K925" s="818">
        <v>1</v>
      </c>
      <c r="L925" s="818"/>
      <c r="O925" s="656"/>
      <c r="P925" s="819"/>
      <c r="R925" s="816">
        <v>7</v>
      </c>
    </row>
    <row r="926" spans="1:18">
      <c r="A926" s="816">
        <v>8</v>
      </c>
      <c r="B926" t="s">
        <v>6630</v>
      </c>
      <c r="C926" s="656"/>
      <c r="D926" t="s">
        <v>4641</v>
      </c>
      <c r="E926" s="656"/>
      <c r="F926" s="1640">
        <v>115</v>
      </c>
      <c r="G926" s="1648">
        <v>34.5</v>
      </c>
      <c r="H926" s="1642"/>
      <c r="J926" s="1642">
        <v>30</v>
      </c>
      <c r="K926" s="818">
        <v>1</v>
      </c>
      <c r="L926" s="818"/>
      <c r="O926" s="656"/>
      <c r="P926" s="819"/>
      <c r="R926" s="816">
        <v>8</v>
      </c>
    </row>
    <row r="927" spans="1:18">
      <c r="A927" s="816">
        <v>9</v>
      </c>
      <c r="B927" t="s">
        <v>6631</v>
      </c>
      <c r="C927" s="656"/>
      <c r="D927" t="s">
        <v>4643</v>
      </c>
      <c r="E927" s="656"/>
      <c r="F927" s="1640">
        <v>113</v>
      </c>
      <c r="G927" s="1648">
        <v>13.8</v>
      </c>
      <c r="H927" s="1642"/>
      <c r="J927" s="1642">
        <v>48</v>
      </c>
      <c r="K927" s="818">
        <v>2</v>
      </c>
      <c r="L927" s="818"/>
      <c r="O927" s="656"/>
      <c r="P927" s="819"/>
      <c r="R927" s="816">
        <v>9</v>
      </c>
    </row>
    <row r="928" spans="1:18">
      <c r="A928" s="816">
        <v>10</v>
      </c>
      <c r="B928" t="s">
        <v>6631</v>
      </c>
      <c r="C928" s="656"/>
      <c r="D928" t="s">
        <v>4643</v>
      </c>
      <c r="E928" s="656"/>
      <c r="F928" s="1640">
        <v>115</v>
      </c>
      <c r="G928" s="1648">
        <v>13.8</v>
      </c>
      <c r="H928" s="1642"/>
      <c r="J928" s="1642">
        <v>50.9</v>
      </c>
      <c r="K928" s="818">
        <v>2</v>
      </c>
      <c r="L928" s="818"/>
      <c r="O928" s="656"/>
      <c r="P928" s="819"/>
      <c r="R928" s="816">
        <v>10</v>
      </c>
    </row>
    <row r="929" spans="1:18">
      <c r="A929" s="816">
        <v>11</v>
      </c>
      <c r="B929" t="s">
        <v>6632</v>
      </c>
      <c r="C929" s="656"/>
      <c r="D929" t="s">
        <v>4641</v>
      </c>
      <c r="E929" s="656"/>
      <c r="F929" s="1640">
        <v>110</v>
      </c>
      <c r="G929" s="1648">
        <v>13.2</v>
      </c>
      <c r="H929" s="1642"/>
      <c r="J929" s="1642">
        <v>27</v>
      </c>
      <c r="K929" s="818">
        <v>1</v>
      </c>
      <c r="L929" s="818"/>
      <c r="O929" s="656"/>
      <c r="P929" s="819"/>
      <c r="R929" s="816">
        <v>11</v>
      </c>
    </row>
    <row r="930" spans="1:18">
      <c r="A930" s="816">
        <v>12</v>
      </c>
      <c r="B930" t="s">
        <v>6632</v>
      </c>
      <c r="C930" s="656"/>
      <c r="D930" t="s">
        <v>4641</v>
      </c>
      <c r="E930" s="656"/>
      <c r="F930" s="1640">
        <v>115</v>
      </c>
      <c r="G930" s="1648">
        <v>13.8</v>
      </c>
      <c r="H930" s="1642">
        <v>7.97</v>
      </c>
      <c r="J930" s="1642">
        <v>24</v>
      </c>
      <c r="K930" s="818">
        <v>1</v>
      </c>
      <c r="L930" s="818"/>
      <c r="O930" s="656"/>
      <c r="P930" s="819"/>
      <c r="R930" s="816">
        <v>12</v>
      </c>
    </row>
    <row r="931" spans="1:18">
      <c r="A931" s="816">
        <v>13</v>
      </c>
      <c r="B931" t="s">
        <v>5697</v>
      </c>
      <c r="C931" s="656"/>
      <c r="D931" t="s">
        <v>4643</v>
      </c>
      <c r="E931" s="656"/>
      <c r="F931" s="1640">
        <v>34.4</v>
      </c>
      <c r="G931" s="1648">
        <v>5</v>
      </c>
      <c r="H931" s="1642"/>
      <c r="J931" s="1642">
        <v>3.75</v>
      </c>
      <c r="K931" s="818">
        <v>1</v>
      </c>
      <c r="L931" s="818"/>
      <c r="O931" s="656"/>
      <c r="P931" s="819"/>
      <c r="R931" s="816">
        <v>13</v>
      </c>
    </row>
    <row r="932" spans="1:18">
      <c r="A932" s="816">
        <v>14</v>
      </c>
      <c r="B932" t="s">
        <v>6633</v>
      </c>
      <c r="C932" s="656"/>
      <c r="D932" t="s">
        <v>4643</v>
      </c>
      <c r="E932" s="656"/>
      <c r="F932" s="1640">
        <v>115</v>
      </c>
      <c r="G932" s="1648">
        <v>13.2</v>
      </c>
      <c r="H932" s="1642"/>
      <c r="J932" s="1642">
        <v>30</v>
      </c>
      <c r="K932" s="818">
        <v>2</v>
      </c>
      <c r="L932" s="818"/>
      <c r="O932" s="656"/>
      <c r="P932" s="819"/>
      <c r="R932" s="816">
        <v>14</v>
      </c>
    </row>
    <row r="933" spans="1:18">
      <c r="A933" s="816">
        <v>15</v>
      </c>
      <c r="B933" t="s">
        <v>5698</v>
      </c>
      <c r="C933" s="656"/>
      <c r="D933" t="s">
        <v>4643</v>
      </c>
      <c r="E933" s="656"/>
      <c r="F933" s="1640">
        <v>34.4</v>
      </c>
      <c r="G933" s="1648">
        <v>4.4000000000000004</v>
      </c>
      <c r="H933" s="1642"/>
      <c r="J933" s="1642">
        <v>5</v>
      </c>
      <c r="K933" s="818">
        <v>1</v>
      </c>
      <c r="L933" s="818"/>
      <c r="O933" s="656"/>
      <c r="P933" s="819"/>
      <c r="R933" s="816">
        <v>15</v>
      </c>
    </row>
    <row r="934" spans="1:18">
      <c r="A934" s="816">
        <v>16</v>
      </c>
      <c r="B934" t="s">
        <v>6634</v>
      </c>
      <c r="C934" s="656"/>
      <c r="D934" t="s">
        <v>4641</v>
      </c>
      <c r="E934" s="656"/>
      <c r="F934" s="1640">
        <v>110</v>
      </c>
      <c r="G934" s="1648">
        <v>34.5</v>
      </c>
      <c r="H934" s="1642"/>
      <c r="J934" s="1642">
        <v>40</v>
      </c>
      <c r="K934" s="818">
        <v>2</v>
      </c>
      <c r="L934" s="818"/>
      <c r="O934" s="656"/>
      <c r="P934" s="819"/>
      <c r="R934" s="816">
        <v>16</v>
      </c>
    </row>
    <row r="935" spans="1:18">
      <c r="A935" s="801">
        <v>17</v>
      </c>
      <c r="B935" t="s">
        <v>5699</v>
      </c>
      <c r="C935" s="656"/>
      <c r="D935" t="s">
        <v>4641</v>
      </c>
      <c r="E935" s="656"/>
      <c r="F935" s="1640">
        <v>115</v>
      </c>
      <c r="G935" s="1648">
        <v>46</v>
      </c>
      <c r="H935" s="1642"/>
      <c r="J935" s="1642">
        <v>30</v>
      </c>
      <c r="K935" s="818">
        <v>1</v>
      </c>
      <c r="L935" s="818"/>
      <c r="O935" s="656"/>
      <c r="P935" s="819"/>
      <c r="R935" s="801">
        <v>17</v>
      </c>
    </row>
    <row r="936" spans="1:18">
      <c r="A936" s="801">
        <v>18</v>
      </c>
      <c r="B936" t="s">
        <v>6635</v>
      </c>
      <c r="C936" s="656"/>
      <c r="D936" t="s">
        <v>4643</v>
      </c>
      <c r="E936" s="656"/>
      <c r="F936" s="1640">
        <v>13.8</v>
      </c>
      <c r="G936" s="1648">
        <v>4.3600000000000003</v>
      </c>
      <c r="H936" s="1642"/>
      <c r="J936" s="1642">
        <v>7.5</v>
      </c>
      <c r="K936" s="818">
        <v>1</v>
      </c>
      <c r="L936" s="818"/>
      <c r="O936" s="656"/>
      <c r="P936" s="819"/>
      <c r="R936" s="801">
        <v>18</v>
      </c>
    </row>
    <row r="937" spans="1:18">
      <c r="A937" s="801">
        <v>19</v>
      </c>
      <c r="B937" t="s">
        <v>6635</v>
      </c>
      <c r="C937" s="656"/>
      <c r="D937" t="s">
        <v>4643</v>
      </c>
      <c r="E937" s="656"/>
      <c r="F937" s="1640">
        <v>113</v>
      </c>
      <c r="G937" s="1648">
        <v>13.8</v>
      </c>
      <c r="H937" s="1642"/>
      <c r="J937" s="1642">
        <v>67.2</v>
      </c>
      <c r="K937" s="818">
        <v>2</v>
      </c>
      <c r="L937" s="818"/>
      <c r="O937" s="656"/>
      <c r="P937" s="819"/>
      <c r="R937" s="801">
        <v>19</v>
      </c>
    </row>
    <row r="938" spans="1:18">
      <c r="A938" s="801">
        <v>20</v>
      </c>
      <c r="B938" t="s">
        <v>6636</v>
      </c>
      <c r="C938" s="656"/>
      <c r="D938" t="s">
        <v>4643</v>
      </c>
      <c r="E938" s="656"/>
      <c r="F938" s="1640">
        <v>33</v>
      </c>
      <c r="G938" s="1648">
        <v>4.5999999999999996</v>
      </c>
      <c r="H938" s="1642"/>
      <c r="J938" s="1642">
        <v>0.75</v>
      </c>
      <c r="K938" s="818">
        <v>3</v>
      </c>
      <c r="L938" s="818"/>
      <c r="O938" s="656"/>
      <c r="P938" s="819"/>
      <c r="R938" s="801">
        <v>20</v>
      </c>
    </row>
    <row r="939" spans="1:18">
      <c r="A939" s="801">
        <v>21</v>
      </c>
      <c r="B939" t="s">
        <v>6636</v>
      </c>
      <c r="C939" s="656"/>
      <c r="D939" t="s">
        <v>4643</v>
      </c>
      <c r="E939" s="656"/>
      <c r="F939" s="1640">
        <v>33</v>
      </c>
      <c r="G939" s="1648">
        <v>4.8</v>
      </c>
      <c r="H939" s="1642"/>
      <c r="J939" s="1642">
        <v>0.99</v>
      </c>
      <c r="K939" s="818">
        <v>3</v>
      </c>
      <c r="L939" s="818"/>
      <c r="O939" s="656"/>
      <c r="P939" s="819"/>
      <c r="R939" s="801">
        <v>21</v>
      </c>
    </row>
    <row r="940" spans="1:18">
      <c r="A940" s="801">
        <v>22</v>
      </c>
      <c r="B940" t="s">
        <v>5700</v>
      </c>
      <c r="C940" s="656"/>
      <c r="D940" t="s">
        <v>4643</v>
      </c>
      <c r="E940" s="656"/>
      <c r="F940" s="1640">
        <v>110</v>
      </c>
      <c r="G940" s="1648">
        <v>13.8</v>
      </c>
      <c r="H940" s="1642"/>
      <c r="J940" s="1642">
        <v>5</v>
      </c>
      <c r="K940" s="818">
        <v>1</v>
      </c>
      <c r="L940" s="818"/>
      <c r="O940" s="656"/>
      <c r="P940" s="819"/>
      <c r="R940" s="801">
        <v>22</v>
      </c>
    </row>
    <row r="941" spans="1:18">
      <c r="A941" s="801">
        <v>23</v>
      </c>
      <c r="B941" t="s">
        <v>5701</v>
      </c>
      <c r="C941" s="656"/>
      <c r="D941" t="s">
        <v>4643</v>
      </c>
      <c r="E941" s="656"/>
      <c r="F941" s="1640">
        <v>115</v>
      </c>
      <c r="G941" s="1648">
        <v>13.8</v>
      </c>
      <c r="H941" s="1642"/>
      <c r="J941" s="1642">
        <v>15</v>
      </c>
      <c r="K941" s="818">
        <v>1</v>
      </c>
      <c r="L941" s="818"/>
      <c r="O941" s="656"/>
      <c r="P941" s="819"/>
      <c r="R941" s="801">
        <v>23</v>
      </c>
    </row>
    <row r="942" spans="1:18">
      <c r="A942" s="801">
        <v>24</v>
      </c>
      <c r="B942" t="s">
        <v>5702</v>
      </c>
      <c r="C942" s="656"/>
      <c r="D942" t="s">
        <v>4643</v>
      </c>
      <c r="E942" s="656"/>
      <c r="F942" s="1640">
        <v>46</v>
      </c>
      <c r="G942" s="1648">
        <v>7</v>
      </c>
      <c r="H942" s="1642"/>
      <c r="J942" s="1642">
        <v>13</v>
      </c>
      <c r="K942" s="818">
        <v>1</v>
      </c>
      <c r="L942" s="818"/>
      <c r="O942" s="656"/>
      <c r="P942" s="819"/>
      <c r="R942" s="801">
        <v>24</v>
      </c>
    </row>
    <row r="943" spans="1:18">
      <c r="A943" s="801">
        <v>25</v>
      </c>
      <c r="B943" t="s">
        <v>5703</v>
      </c>
      <c r="C943" s="656"/>
      <c r="D943" t="s">
        <v>4641</v>
      </c>
      <c r="E943" s="656"/>
      <c r="F943" s="1640">
        <v>115</v>
      </c>
      <c r="G943" s="1648">
        <v>13.8</v>
      </c>
      <c r="H943" s="1642"/>
      <c r="J943" s="1642">
        <v>15</v>
      </c>
      <c r="K943" s="818">
        <v>1</v>
      </c>
      <c r="L943" s="818"/>
      <c r="O943" s="656"/>
      <c r="P943" s="819"/>
      <c r="R943" s="801">
        <v>25</v>
      </c>
    </row>
    <row r="944" spans="1:18">
      <c r="A944" s="801">
        <v>26</v>
      </c>
      <c r="B944" t="s">
        <v>6637</v>
      </c>
      <c r="C944" s="656"/>
      <c r="D944" t="s">
        <v>4641</v>
      </c>
      <c r="E944" s="656"/>
      <c r="F944" s="1640">
        <v>44</v>
      </c>
      <c r="G944" s="1648">
        <v>2.4</v>
      </c>
      <c r="H944" s="1642"/>
      <c r="J944" s="1642">
        <v>0.501</v>
      </c>
      <c r="K944" s="818">
        <v>3</v>
      </c>
      <c r="L944" s="818"/>
      <c r="O944" s="656"/>
      <c r="P944" s="819"/>
      <c r="R944" s="801">
        <v>26</v>
      </c>
    </row>
    <row r="945" spans="1:18">
      <c r="A945" s="801">
        <v>27</v>
      </c>
      <c r="B945" t="s">
        <v>5704</v>
      </c>
      <c r="C945" s="656"/>
      <c r="D945" t="s">
        <v>4643</v>
      </c>
      <c r="E945" s="656"/>
      <c r="F945" s="1640">
        <v>34.4</v>
      </c>
      <c r="G945" s="1648">
        <v>13.8</v>
      </c>
      <c r="H945" s="1642"/>
      <c r="J945" s="1642">
        <v>7.5</v>
      </c>
      <c r="K945" s="818">
        <v>1</v>
      </c>
      <c r="L945" s="818"/>
      <c r="O945" s="656"/>
      <c r="P945" s="819"/>
      <c r="R945" s="801">
        <v>27</v>
      </c>
    </row>
    <row r="946" spans="1:18">
      <c r="A946" s="801">
        <v>28</v>
      </c>
      <c r="B946" t="s">
        <v>5705</v>
      </c>
      <c r="C946" s="656"/>
      <c r="D946" t="s">
        <v>4643</v>
      </c>
      <c r="E946" s="656"/>
      <c r="F946" s="1640">
        <v>34.5</v>
      </c>
      <c r="G946" s="1648">
        <v>13.2</v>
      </c>
      <c r="H946" s="1642"/>
      <c r="J946" s="1642">
        <v>10</v>
      </c>
      <c r="K946" s="818">
        <v>1</v>
      </c>
      <c r="L946" s="818"/>
      <c r="O946" s="656"/>
      <c r="P946" s="819"/>
      <c r="R946" s="801">
        <v>28</v>
      </c>
    </row>
    <row r="947" spans="1:18">
      <c r="A947" s="801">
        <v>29</v>
      </c>
      <c r="B947" t="s">
        <v>5706</v>
      </c>
      <c r="C947" s="656"/>
      <c r="D947" t="s">
        <v>4643</v>
      </c>
      <c r="E947" s="656"/>
      <c r="F947" s="1640">
        <v>115</v>
      </c>
      <c r="G947" s="1648">
        <v>13.8</v>
      </c>
      <c r="H947" s="1642"/>
      <c r="J947" s="1642">
        <v>12</v>
      </c>
      <c r="K947" s="818">
        <v>1</v>
      </c>
      <c r="L947" s="818"/>
      <c r="O947" s="656"/>
      <c r="P947" s="819"/>
      <c r="R947" s="801">
        <v>29</v>
      </c>
    </row>
    <row r="948" spans="1:18">
      <c r="A948" s="801">
        <v>30</v>
      </c>
      <c r="B948" t="s">
        <v>6638</v>
      </c>
      <c r="C948" s="656"/>
      <c r="D948" t="s">
        <v>4643</v>
      </c>
      <c r="E948" s="656"/>
      <c r="F948" s="1640">
        <v>115</v>
      </c>
      <c r="G948" s="1648">
        <v>13.8</v>
      </c>
      <c r="H948" s="1642"/>
      <c r="J948" s="1642">
        <v>15</v>
      </c>
      <c r="K948" s="818">
        <v>1</v>
      </c>
      <c r="L948" s="818"/>
      <c r="O948" s="656"/>
      <c r="P948" s="819"/>
      <c r="R948" s="801">
        <v>30</v>
      </c>
    </row>
    <row r="949" spans="1:18">
      <c r="A949" s="801">
        <v>31</v>
      </c>
      <c r="B949" t="s">
        <v>6638</v>
      </c>
      <c r="C949" s="656"/>
      <c r="D949" t="s">
        <v>4643</v>
      </c>
      <c r="E949" s="656"/>
      <c r="F949" s="1640">
        <v>115</v>
      </c>
      <c r="G949" s="1648">
        <v>69</v>
      </c>
      <c r="H949" s="1642">
        <v>13.8</v>
      </c>
      <c r="J949" s="1642">
        <v>30</v>
      </c>
      <c r="K949" s="818">
        <v>1</v>
      </c>
      <c r="L949" s="818"/>
      <c r="O949" s="656"/>
      <c r="P949" s="819"/>
      <c r="R949" s="801">
        <v>31</v>
      </c>
    </row>
    <row r="950" spans="1:18">
      <c r="A950" s="801">
        <v>32</v>
      </c>
      <c r="B950" t="s">
        <v>5707</v>
      </c>
      <c r="C950" s="656"/>
      <c r="D950" t="s">
        <v>4643</v>
      </c>
      <c r="E950" s="656"/>
      <c r="F950" s="1640">
        <v>115</v>
      </c>
      <c r="G950" s="1648">
        <v>13.8</v>
      </c>
      <c r="H950" s="1642"/>
      <c r="J950" s="1642">
        <v>13.4</v>
      </c>
      <c r="K950" s="818">
        <v>1</v>
      </c>
      <c r="L950" s="818"/>
      <c r="O950" s="656"/>
      <c r="P950" s="819"/>
      <c r="R950" s="801">
        <v>32</v>
      </c>
    </row>
    <row r="951" spans="1:18">
      <c r="A951" s="801">
        <v>33</v>
      </c>
      <c r="B951" t="s">
        <v>6639</v>
      </c>
      <c r="C951" s="656"/>
      <c r="D951" t="s">
        <v>4643</v>
      </c>
      <c r="E951" s="656"/>
      <c r="F951" s="1640">
        <v>115</v>
      </c>
      <c r="G951" s="1648">
        <v>13.8</v>
      </c>
      <c r="H951" s="1642"/>
      <c r="J951" s="1642">
        <v>35</v>
      </c>
      <c r="K951" s="818">
        <v>2</v>
      </c>
      <c r="L951" s="818"/>
      <c r="O951" s="656"/>
      <c r="P951" s="819"/>
      <c r="R951" s="801">
        <v>33</v>
      </c>
    </row>
    <row r="952" spans="1:18">
      <c r="A952" s="801">
        <v>34</v>
      </c>
      <c r="B952" t="s">
        <v>6640</v>
      </c>
      <c r="C952" s="656"/>
      <c r="D952" t="s">
        <v>4643</v>
      </c>
      <c r="E952" s="656"/>
      <c r="F952" s="1640">
        <v>115</v>
      </c>
      <c r="G952" s="1648">
        <v>4.16</v>
      </c>
      <c r="H952" s="1642"/>
      <c r="J952" s="1642">
        <v>15</v>
      </c>
      <c r="K952" s="818">
        <v>2</v>
      </c>
      <c r="L952" s="818"/>
      <c r="O952" s="656"/>
      <c r="P952" s="819"/>
      <c r="R952" s="801">
        <v>34</v>
      </c>
    </row>
    <row r="953" spans="1:18">
      <c r="A953" s="801">
        <v>35</v>
      </c>
      <c r="B953" t="s">
        <v>6640</v>
      </c>
      <c r="C953" s="656"/>
      <c r="D953" t="s">
        <v>4643</v>
      </c>
      <c r="E953" s="656"/>
      <c r="F953" s="1640">
        <v>115</v>
      </c>
      <c r="G953" s="1648">
        <v>46</v>
      </c>
      <c r="H953" s="1642"/>
      <c r="J953" s="1642">
        <v>30</v>
      </c>
      <c r="K953" s="818">
        <v>3</v>
      </c>
      <c r="L953" s="818"/>
      <c r="O953" s="656"/>
      <c r="P953" s="819"/>
      <c r="R953" s="801">
        <v>35</v>
      </c>
    </row>
    <row r="954" spans="1:18">
      <c r="A954" s="801">
        <v>36</v>
      </c>
      <c r="B954" t="s">
        <v>5708</v>
      </c>
      <c r="C954" s="656"/>
      <c r="D954" t="s">
        <v>4643</v>
      </c>
      <c r="E954" s="656"/>
      <c r="F954" s="1640">
        <v>34.5</v>
      </c>
      <c r="G954" s="1648">
        <v>13.2</v>
      </c>
      <c r="H954" s="1642"/>
      <c r="J954" s="1642">
        <v>5</v>
      </c>
      <c r="K954" s="818">
        <v>1</v>
      </c>
      <c r="L954" s="818"/>
      <c r="O954" s="656"/>
      <c r="P954" s="819"/>
      <c r="R954" s="801">
        <v>36</v>
      </c>
    </row>
    <row r="955" spans="1:18">
      <c r="A955" s="801">
        <v>37</v>
      </c>
      <c r="B955" t="s">
        <v>6641</v>
      </c>
      <c r="C955" s="656"/>
      <c r="D955" t="s">
        <v>4643</v>
      </c>
      <c r="E955" s="656"/>
      <c r="F955" s="1640">
        <v>34.4</v>
      </c>
      <c r="G955" s="1648">
        <v>13.8</v>
      </c>
      <c r="H955" s="1642"/>
      <c r="J955" s="1642">
        <v>15</v>
      </c>
      <c r="K955" s="818">
        <v>2</v>
      </c>
      <c r="L955" s="818"/>
      <c r="O955" s="656"/>
      <c r="P955" s="819"/>
      <c r="R955" s="801">
        <v>37</v>
      </c>
    </row>
    <row r="956" spans="1:18">
      <c r="A956" s="801">
        <v>38</v>
      </c>
      <c r="B956" t="s">
        <v>6642</v>
      </c>
      <c r="C956" s="656"/>
      <c r="D956" t="s">
        <v>4643</v>
      </c>
      <c r="E956" s="656"/>
      <c r="F956" s="1640">
        <v>115</v>
      </c>
      <c r="G956" s="1648">
        <v>34.5</v>
      </c>
      <c r="H956" s="1642"/>
      <c r="J956" s="1642">
        <v>7.5</v>
      </c>
      <c r="K956" s="818">
        <v>1</v>
      </c>
      <c r="L956" s="818">
        <v>1</v>
      </c>
      <c r="O956" s="656"/>
      <c r="P956" s="819"/>
      <c r="R956" s="801">
        <v>38</v>
      </c>
    </row>
    <row r="957" spans="1:18">
      <c r="A957" s="801">
        <v>39</v>
      </c>
      <c r="B957" t="s">
        <v>5709</v>
      </c>
      <c r="C957" s="656"/>
      <c r="D957" t="s">
        <v>4643</v>
      </c>
      <c r="E957" s="656"/>
      <c r="F957" s="1640">
        <v>115</v>
      </c>
      <c r="G957" s="1648">
        <v>13.8</v>
      </c>
      <c r="H957" s="1642"/>
      <c r="J957" s="1642">
        <v>15</v>
      </c>
      <c r="K957" s="818">
        <v>1</v>
      </c>
      <c r="L957" s="818"/>
      <c r="O957" s="656"/>
      <c r="P957" s="819"/>
      <c r="R957" s="801">
        <v>39</v>
      </c>
    </row>
    <row r="958" spans="1:18">
      <c r="A958" s="801">
        <v>40</v>
      </c>
      <c r="B958" t="s">
        <v>5710</v>
      </c>
      <c r="C958" s="656"/>
      <c r="D958" t="s">
        <v>4643</v>
      </c>
      <c r="E958" s="656"/>
      <c r="F958" s="1640">
        <v>115</v>
      </c>
      <c r="G958" s="1648">
        <v>13.8</v>
      </c>
      <c r="H958" s="1642"/>
      <c r="J958" s="1642">
        <v>15</v>
      </c>
      <c r="K958" s="818">
        <v>1</v>
      </c>
      <c r="L958" s="818"/>
      <c r="O958" s="656"/>
      <c r="P958" s="819"/>
      <c r="R958" s="801">
        <v>40</v>
      </c>
    </row>
    <row r="959" spans="1:18">
      <c r="A959" s="801">
        <v>41</v>
      </c>
      <c r="B959" t="s">
        <v>6643</v>
      </c>
      <c r="C959" s="656"/>
      <c r="D959" t="s">
        <v>4643</v>
      </c>
      <c r="E959" s="656"/>
      <c r="F959" s="1640">
        <v>115</v>
      </c>
      <c r="G959" s="1648">
        <v>13.8</v>
      </c>
      <c r="H959" s="1642"/>
      <c r="J959" s="1642">
        <v>10</v>
      </c>
      <c r="K959" s="818">
        <v>1</v>
      </c>
      <c r="L959" s="818"/>
      <c r="O959" s="656"/>
      <c r="P959" s="819"/>
      <c r="R959" s="801">
        <v>41</v>
      </c>
    </row>
    <row r="960" spans="1:18">
      <c r="A960" s="801">
        <v>42</v>
      </c>
      <c r="B960" t="s">
        <v>6643</v>
      </c>
      <c r="C960" s="656"/>
      <c r="D960" t="s">
        <v>4643</v>
      </c>
      <c r="E960" s="656"/>
      <c r="F960" s="1640">
        <v>115</v>
      </c>
      <c r="G960" s="1648">
        <v>34.4</v>
      </c>
      <c r="H960" s="1642"/>
      <c r="J960" s="1642">
        <v>30</v>
      </c>
      <c r="K960" s="818">
        <v>1</v>
      </c>
      <c r="L960" s="818"/>
      <c r="O960" s="656"/>
      <c r="P960" s="819"/>
      <c r="R960" s="801">
        <v>42</v>
      </c>
    </row>
    <row r="961" spans="1:18">
      <c r="A961" s="801">
        <v>43</v>
      </c>
      <c r="B961" t="s">
        <v>5711</v>
      </c>
      <c r="C961" s="656"/>
      <c r="D961" t="s">
        <v>4643</v>
      </c>
      <c r="E961" s="656"/>
      <c r="F961" s="1640">
        <v>23</v>
      </c>
      <c r="G961" s="1648">
        <v>0.20799999999999999</v>
      </c>
      <c r="H961" s="1642"/>
      <c r="J961" s="1642">
        <v>0.75</v>
      </c>
      <c r="K961" s="818">
        <v>1</v>
      </c>
      <c r="L961" s="818"/>
      <c r="O961" s="656"/>
      <c r="P961" s="819"/>
      <c r="R961" s="801">
        <v>43</v>
      </c>
    </row>
    <row r="962" spans="1:18">
      <c r="A962" s="801">
        <v>44</v>
      </c>
      <c r="B962" t="s">
        <v>5712</v>
      </c>
      <c r="C962" s="656"/>
      <c r="D962" t="s">
        <v>4643</v>
      </c>
      <c r="E962" s="656"/>
      <c r="F962" s="1640">
        <v>23</v>
      </c>
      <c r="G962" s="1648">
        <v>4.16</v>
      </c>
      <c r="H962" s="1642"/>
      <c r="J962" s="1642">
        <v>3.75</v>
      </c>
      <c r="K962" s="818">
        <v>1</v>
      </c>
      <c r="L962" s="818"/>
      <c r="O962" s="656"/>
      <c r="P962" s="819"/>
      <c r="R962" s="801">
        <v>44</v>
      </c>
    </row>
    <row r="963" spans="1:18">
      <c r="A963" s="801">
        <v>45</v>
      </c>
      <c r="B963" t="s">
        <v>5713</v>
      </c>
      <c r="C963" s="656"/>
      <c r="D963" t="s">
        <v>4641</v>
      </c>
      <c r="E963" s="656"/>
      <c r="F963" s="1640">
        <v>34.5</v>
      </c>
      <c r="G963" s="1648">
        <v>4.8</v>
      </c>
      <c r="H963" s="1642"/>
      <c r="J963" s="1642">
        <v>3.75</v>
      </c>
      <c r="K963" s="818">
        <v>1</v>
      </c>
      <c r="L963" s="818"/>
      <c r="O963" s="656"/>
      <c r="P963" s="819"/>
      <c r="R963" s="801">
        <v>45</v>
      </c>
    </row>
    <row r="964" spans="1:18">
      <c r="A964" s="801">
        <v>46</v>
      </c>
      <c r="B964" t="s">
        <v>5714</v>
      </c>
      <c r="C964" s="656"/>
      <c r="D964" t="s">
        <v>4643</v>
      </c>
      <c r="E964" s="656"/>
      <c r="F964" s="1640">
        <v>34.4</v>
      </c>
      <c r="G964" s="1648">
        <v>13.8</v>
      </c>
      <c r="H964" s="1642"/>
      <c r="J964" s="1642">
        <v>10</v>
      </c>
      <c r="K964" s="818">
        <v>1</v>
      </c>
      <c r="L964" s="818"/>
      <c r="O964" s="656"/>
      <c r="P964" s="819"/>
      <c r="R964" s="801">
        <v>46</v>
      </c>
    </row>
    <row r="965" spans="1:18">
      <c r="A965" s="801">
        <v>47</v>
      </c>
      <c r="B965" t="s">
        <v>5715</v>
      </c>
      <c r="C965" s="656"/>
      <c r="D965" t="s">
        <v>4643</v>
      </c>
      <c r="E965" s="656"/>
      <c r="F965" s="1640">
        <v>34.5</v>
      </c>
      <c r="G965" s="1648">
        <v>13.2</v>
      </c>
      <c r="H965" s="1642"/>
      <c r="J965" s="1642">
        <v>10</v>
      </c>
      <c r="K965" s="818">
        <v>1</v>
      </c>
      <c r="L965" s="818"/>
      <c r="O965" s="656"/>
      <c r="P965" s="819"/>
      <c r="R965" s="801">
        <v>47</v>
      </c>
    </row>
    <row r="966" spans="1:18">
      <c r="A966" s="801">
        <v>48</v>
      </c>
      <c r="B966" t="s">
        <v>6644</v>
      </c>
      <c r="C966" s="656"/>
      <c r="D966" t="s">
        <v>4643</v>
      </c>
      <c r="E966" s="656"/>
      <c r="F966" s="1640">
        <v>115</v>
      </c>
      <c r="G966" s="1648">
        <v>13.8</v>
      </c>
      <c r="H966" s="1642"/>
      <c r="J966" s="1642">
        <v>40</v>
      </c>
      <c r="K966" s="818">
        <v>2</v>
      </c>
      <c r="L966" s="818"/>
      <c r="O966" s="656"/>
      <c r="P966" s="819"/>
      <c r="R966" s="801">
        <v>48</v>
      </c>
    </row>
    <row r="967" spans="1:18">
      <c r="A967" s="801">
        <v>49</v>
      </c>
      <c r="B967" t="s">
        <v>5716</v>
      </c>
      <c r="C967" s="656"/>
      <c r="D967" t="s">
        <v>4643</v>
      </c>
      <c r="E967" s="656"/>
      <c r="F967" s="1640">
        <v>23</v>
      </c>
      <c r="G967" s="1648">
        <v>4.8</v>
      </c>
      <c r="H967" s="1642"/>
      <c r="J967" s="1642">
        <v>2.5</v>
      </c>
      <c r="K967" s="818">
        <v>1</v>
      </c>
      <c r="L967" s="818"/>
      <c r="O967" s="656"/>
      <c r="P967" s="819"/>
      <c r="R967" s="801">
        <v>49</v>
      </c>
    </row>
    <row r="968" spans="1:18">
      <c r="A968" s="801">
        <v>50</v>
      </c>
      <c r="B968" t="s">
        <v>5717</v>
      </c>
      <c r="C968" s="656"/>
      <c r="D968" t="s">
        <v>4643</v>
      </c>
      <c r="E968" s="656"/>
      <c r="F968" s="1640">
        <v>115</v>
      </c>
      <c r="G968" s="1648">
        <v>13.8</v>
      </c>
      <c r="H968" s="1642"/>
      <c r="J968" s="1642">
        <v>15</v>
      </c>
      <c r="K968" s="818">
        <v>1</v>
      </c>
      <c r="L968" s="818"/>
      <c r="O968" s="656"/>
      <c r="P968" s="819"/>
      <c r="R968" s="801">
        <v>50</v>
      </c>
    </row>
    <row r="969" spans="1:18">
      <c r="A969" s="801">
        <v>51</v>
      </c>
      <c r="B969" t="s">
        <v>6645</v>
      </c>
      <c r="C969" s="656"/>
      <c r="D969" t="s">
        <v>4643</v>
      </c>
      <c r="E969" s="656"/>
      <c r="F969" s="1640">
        <v>34.5</v>
      </c>
      <c r="G969" s="1648">
        <v>13.2</v>
      </c>
      <c r="H969" s="1642"/>
      <c r="J969" s="1642">
        <v>9.8000000000000007</v>
      </c>
      <c r="K969" s="818">
        <v>2</v>
      </c>
      <c r="L969" s="818"/>
      <c r="O969" s="656"/>
      <c r="P969" s="819"/>
      <c r="R969" s="801">
        <v>51</v>
      </c>
    </row>
    <row r="970" spans="1:18">
      <c r="A970" s="801">
        <v>52</v>
      </c>
      <c r="B970" t="s">
        <v>5718</v>
      </c>
      <c r="C970" s="656"/>
      <c r="D970" t="s">
        <v>4641</v>
      </c>
      <c r="E970" s="656"/>
      <c r="F970" s="1640">
        <v>115</v>
      </c>
      <c r="G970" s="1648">
        <v>34.5</v>
      </c>
      <c r="H970" s="1642"/>
      <c r="J970" s="1642">
        <v>15</v>
      </c>
      <c r="K970" s="818">
        <v>1</v>
      </c>
      <c r="L970" s="818"/>
      <c r="O970" s="656"/>
      <c r="P970" s="819"/>
      <c r="R970" s="801">
        <v>52</v>
      </c>
    </row>
    <row r="971" spans="1:18">
      <c r="A971" s="801">
        <v>53</v>
      </c>
      <c r="B971" t="s">
        <v>6646</v>
      </c>
      <c r="C971" s="656"/>
      <c r="D971" t="s">
        <v>4643</v>
      </c>
      <c r="E971" s="656"/>
      <c r="F971" s="1640">
        <v>115</v>
      </c>
      <c r="G971" s="1648">
        <v>13.8</v>
      </c>
      <c r="H971" s="1642"/>
      <c r="J971" s="1642">
        <v>40</v>
      </c>
      <c r="K971" s="818">
        <v>2</v>
      </c>
      <c r="L971" s="818"/>
      <c r="O971" s="656"/>
      <c r="P971" s="819"/>
      <c r="R971" s="801">
        <v>53</v>
      </c>
    </row>
    <row r="972" spans="1:18">
      <c r="A972" s="801">
        <v>54</v>
      </c>
      <c r="B972" t="s">
        <v>5719</v>
      </c>
      <c r="C972" s="656"/>
      <c r="D972" t="s">
        <v>4643</v>
      </c>
      <c r="E972" s="656"/>
      <c r="F972" s="1640">
        <v>43.8</v>
      </c>
      <c r="G972" s="1648">
        <v>13.8</v>
      </c>
      <c r="H972" s="1642"/>
      <c r="J972" s="1642">
        <v>5</v>
      </c>
      <c r="K972" s="818">
        <v>1</v>
      </c>
      <c r="L972" s="818"/>
      <c r="O972" s="656"/>
      <c r="P972" s="819"/>
      <c r="R972" s="801">
        <v>54</v>
      </c>
    </row>
    <row r="973" spans="1:18">
      <c r="A973" s="801">
        <v>55</v>
      </c>
      <c r="B973" t="s">
        <v>5720</v>
      </c>
      <c r="C973" s="656"/>
      <c r="D973" t="s">
        <v>4643</v>
      </c>
      <c r="E973" s="656"/>
      <c r="F973" s="1640">
        <v>34.4</v>
      </c>
      <c r="G973" s="1648">
        <v>13.8</v>
      </c>
      <c r="H973" s="1642"/>
      <c r="J973" s="1642">
        <v>5.6</v>
      </c>
      <c r="K973" s="818">
        <v>1</v>
      </c>
      <c r="L973" s="818"/>
      <c r="O973" s="656"/>
      <c r="P973" s="819"/>
      <c r="R973" s="801">
        <v>55</v>
      </c>
    </row>
    <row r="974" spans="1:18">
      <c r="A974" s="801">
        <v>56</v>
      </c>
      <c r="B974" t="s">
        <v>6647</v>
      </c>
      <c r="C974" s="656"/>
      <c r="D974" t="s">
        <v>4643</v>
      </c>
      <c r="E974" s="656"/>
      <c r="F974" s="1640">
        <v>115</v>
      </c>
      <c r="G974" s="1648">
        <v>13.8</v>
      </c>
      <c r="H974" s="1642"/>
      <c r="J974" s="1642">
        <v>27</v>
      </c>
      <c r="K974" s="818">
        <v>2</v>
      </c>
      <c r="L974" s="818"/>
      <c r="O974" s="656"/>
      <c r="P974" s="819"/>
      <c r="R974" s="801">
        <v>56</v>
      </c>
    </row>
    <row r="975" spans="1:18">
      <c r="A975" s="801">
        <v>57</v>
      </c>
      <c r="B975" t="s">
        <v>5721</v>
      </c>
      <c r="C975" s="656"/>
      <c r="D975" t="s">
        <v>4643</v>
      </c>
      <c r="E975" s="656"/>
      <c r="F975" s="1640">
        <v>34.5</v>
      </c>
      <c r="G975" s="1648">
        <v>13.8</v>
      </c>
      <c r="H975" s="1642"/>
      <c r="J975" s="1642">
        <v>5</v>
      </c>
      <c r="K975" s="818">
        <v>1</v>
      </c>
      <c r="L975" s="818"/>
      <c r="O975" s="656"/>
      <c r="P975" s="819"/>
      <c r="R975" s="801">
        <v>57</v>
      </c>
    </row>
    <row r="976" spans="1:18" ht="15.75" thickBot="1">
      <c r="A976" s="801">
        <v>58</v>
      </c>
      <c r="B976" t="s">
        <v>5722</v>
      </c>
      <c r="C976" s="656"/>
      <c r="D976" t="s">
        <v>4641</v>
      </c>
      <c r="E976" s="656"/>
      <c r="F976" s="1640">
        <v>34.5</v>
      </c>
      <c r="G976" s="1648">
        <v>4.8</v>
      </c>
      <c r="H976" s="1642"/>
      <c r="J976" s="1642">
        <v>1.5</v>
      </c>
      <c r="K976" s="818">
        <v>1</v>
      </c>
      <c r="L976" s="818"/>
      <c r="O976" s="656"/>
      <c r="P976" s="819"/>
      <c r="R976" s="801">
        <v>58</v>
      </c>
    </row>
    <row r="977" spans="1:18" ht="15.75" thickBot="1">
      <c r="A977" s="820">
        <v>59</v>
      </c>
      <c r="B977" s="1651"/>
      <c r="C977" s="773" t="s">
        <v>4893</v>
      </c>
      <c r="D977" s="1651"/>
      <c r="E977" s="1673"/>
      <c r="F977" s="1674"/>
      <c r="G977" s="1675"/>
      <c r="H977" s="1676"/>
      <c r="J977" s="1677"/>
      <c r="K977" s="1631">
        <f>SUM(K919:K976)</f>
        <v>79</v>
      </c>
      <c r="L977" s="1631">
        <f>SUM(L919:L976)</f>
        <v>1</v>
      </c>
      <c r="M977" s="752"/>
      <c r="N977" s="752"/>
      <c r="O977" s="773"/>
      <c r="P977" s="1631">
        <f>SUM(P919:P976)</f>
        <v>0</v>
      </c>
      <c r="Q977" s="1631">
        <f>SUM(Q919:Q976)</f>
        <v>0</v>
      </c>
      <c r="R977" s="1678">
        <v>59</v>
      </c>
    </row>
    <row r="979" spans="1:18">
      <c r="A979" s="16" t="s">
        <v>4859</v>
      </c>
      <c r="B979" s="709"/>
      <c r="C979" s="709"/>
      <c r="D979" s="709"/>
      <c r="E979" s="709"/>
      <c r="F979" s="709"/>
      <c r="G979" s="709"/>
      <c r="H979" s="709"/>
      <c r="J979" s="16" t="s">
        <v>4860</v>
      </c>
      <c r="K979" s="709"/>
      <c r="L979" s="709"/>
      <c r="M979" s="709"/>
      <c r="N979" s="709"/>
      <c r="O979" s="709"/>
      <c r="P979" s="709"/>
      <c r="Q979" s="709"/>
    </row>
    <row r="981" spans="1:18" ht="15.75" thickBot="1">
      <c r="A981" s="13"/>
      <c r="B981" s="1651"/>
      <c r="C981" s="752"/>
      <c r="D981" s="752"/>
      <c r="E981" s="752"/>
      <c r="F981" s="1726"/>
      <c r="G981" s="1726"/>
      <c r="H981" s="803"/>
      <c r="J981" s="13"/>
      <c r="K981" s="752"/>
      <c r="L981" s="752"/>
      <c r="M981" s="752"/>
      <c r="N981" s="752"/>
      <c r="O981" s="752"/>
      <c r="P981" s="1726"/>
      <c r="Q981" s="1726"/>
    </row>
    <row r="982" spans="1:18" ht="16.5" thickBot="1">
      <c r="A982" s="946" t="s">
        <v>3325</v>
      </c>
      <c r="B982" s="458"/>
      <c r="C982" s="458"/>
      <c r="D982" s="803"/>
      <c r="E982" s="803"/>
      <c r="F982" s="805"/>
      <c r="G982" s="805"/>
      <c r="H982" s="814"/>
      <c r="J982" s="946" t="s">
        <v>3325</v>
      </c>
      <c r="K982" s="458"/>
      <c r="L982" s="458"/>
      <c r="M982" s="803"/>
      <c r="N982" s="803"/>
      <c r="O982" s="803"/>
      <c r="P982" s="805"/>
      <c r="Q982" s="805"/>
      <c r="R982" s="806"/>
    </row>
    <row r="983" spans="1:18">
      <c r="A983" s="797"/>
      <c r="C983" s="656"/>
      <c r="D983" s="661"/>
      <c r="E983" s="717"/>
      <c r="F983" s="709"/>
      <c r="G983" s="709"/>
      <c r="H983" s="782"/>
      <c r="J983" s="797"/>
      <c r="K983" s="656"/>
      <c r="L983" s="656"/>
      <c r="M983" s="709" t="s">
        <v>3113</v>
      </c>
      <c r="N983" s="709"/>
      <c r="O983" s="709"/>
      <c r="P983" s="709"/>
      <c r="Q983" s="759"/>
      <c r="R983" s="807"/>
    </row>
    <row r="984" spans="1:18" ht="15.75" thickBot="1">
      <c r="A984" s="810"/>
      <c r="B984" s="661"/>
      <c r="C984" s="717"/>
      <c r="D984" s="661"/>
      <c r="E984" s="717"/>
      <c r="F984" s="803" t="s">
        <v>3114</v>
      </c>
      <c r="G984" s="803"/>
      <c r="H984" s="814"/>
      <c r="J984" s="810" t="s">
        <v>3115</v>
      </c>
      <c r="K984" s="717" t="s">
        <v>3116</v>
      </c>
      <c r="L984" s="717" t="s">
        <v>3116</v>
      </c>
      <c r="M984" s="803" t="s">
        <v>3117</v>
      </c>
      <c r="N984" s="803"/>
      <c r="O984" s="803"/>
      <c r="P984" s="803"/>
      <c r="Q984" s="814"/>
      <c r="R984" s="717"/>
    </row>
    <row r="985" spans="1:18">
      <c r="A985" s="810"/>
      <c r="B985" s="661"/>
      <c r="C985" s="717"/>
      <c r="D985" s="661"/>
      <c r="E985" s="717"/>
      <c r="F985" s="717"/>
      <c r="G985" s="759"/>
      <c r="H985" s="717"/>
      <c r="J985" s="810" t="s">
        <v>3118</v>
      </c>
      <c r="K985" s="717" t="s">
        <v>3119</v>
      </c>
      <c r="L985" s="717" t="s">
        <v>3120</v>
      </c>
      <c r="M985" s="661"/>
      <c r="N985" s="661"/>
      <c r="O985" s="717"/>
      <c r="P985" s="717"/>
      <c r="Q985" s="759"/>
      <c r="R985" s="717"/>
    </row>
    <row r="986" spans="1:18">
      <c r="A986" s="810" t="s">
        <v>1686</v>
      </c>
      <c r="B986" s="709" t="s">
        <v>3121</v>
      </c>
      <c r="C986" s="759"/>
      <c r="D986" s="709" t="s">
        <v>3122</v>
      </c>
      <c r="E986" s="759"/>
      <c r="F986" s="717"/>
      <c r="G986" s="759"/>
      <c r="H986" s="717"/>
      <c r="J986" s="810" t="s">
        <v>3123</v>
      </c>
      <c r="K986" s="717" t="s">
        <v>3124</v>
      </c>
      <c r="L986" s="717" t="s">
        <v>3119</v>
      </c>
      <c r="M986" s="709"/>
      <c r="N986" s="709"/>
      <c r="O986" s="759"/>
      <c r="P986" s="717" t="s">
        <v>1744</v>
      </c>
      <c r="Q986" s="759" t="s">
        <v>3125</v>
      </c>
      <c r="R986" s="717" t="s">
        <v>1686</v>
      </c>
    </row>
    <row r="987" spans="1:18">
      <c r="A987" s="810" t="s">
        <v>1689</v>
      </c>
      <c r="C987" s="656"/>
      <c r="D987" s="661"/>
      <c r="E987" s="717"/>
      <c r="F987" s="717" t="s">
        <v>1794</v>
      </c>
      <c r="G987" s="759" t="s">
        <v>3126</v>
      </c>
      <c r="H987" s="717" t="s">
        <v>3127</v>
      </c>
      <c r="J987" s="810" t="s">
        <v>3128</v>
      </c>
      <c r="K987" s="717" t="s">
        <v>4</v>
      </c>
      <c r="L987" s="717" t="s">
        <v>3124</v>
      </c>
      <c r="M987" s="709" t="s">
        <v>3129</v>
      </c>
      <c r="N987" s="709"/>
      <c r="O987" s="759"/>
      <c r="P987" s="717" t="s">
        <v>3130</v>
      </c>
      <c r="Q987" s="759" t="s">
        <v>3131</v>
      </c>
      <c r="R987" s="717" t="s">
        <v>1689</v>
      </c>
    </row>
    <row r="988" spans="1:18">
      <c r="A988" s="801"/>
      <c r="C988" s="717"/>
      <c r="E988" s="717"/>
      <c r="F988" s="717"/>
      <c r="G988" s="759"/>
      <c r="H988" s="656"/>
      <c r="J988" s="801"/>
      <c r="K988" s="656"/>
      <c r="L988" s="717"/>
      <c r="O988" s="717"/>
      <c r="P988" s="717"/>
      <c r="Q988" s="717"/>
      <c r="R988" s="656"/>
    </row>
    <row r="989" spans="1:18" ht="15.75" thickBot="1">
      <c r="A989" s="820"/>
      <c r="B989" s="803" t="s">
        <v>2935</v>
      </c>
      <c r="C989" s="814"/>
      <c r="D989" s="803" t="s">
        <v>2936</v>
      </c>
      <c r="E989" s="814"/>
      <c r="F989" s="813" t="s">
        <v>2937</v>
      </c>
      <c r="G989" s="814" t="s">
        <v>2938</v>
      </c>
      <c r="H989" s="814" t="s">
        <v>2268</v>
      </c>
      <c r="J989" s="812" t="s">
        <v>2269</v>
      </c>
      <c r="K989" s="812" t="s">
        <v>2270</v>
      </c>
      <c r="L989" s="812" t="s">
        <v>2271</v>
      </c>
      <c r="M989" s="803" t="s">
        <v>2272</v>
      </c>
      <c r="N989" s="803"/>
      <c r="O989" s="814"/>
      <c r="P989" s="813" t="s">
        <v>2273</v>
      </c>
      <c r="Q989" s="813" t="s">
        <v>2274</v>
      </c>
      <c r="R989" s="813"/>
    </row>
    <row r="990" spans="1:18">
      <c r="A990" s="801">
        <v>1</v>
      </c>
      <c r="B990" t="s">
        <v>5723</v>
      </c>
      <c r="C990" s="656"/>
      <c r="D990" t="s">
        <v>4643</v>
      </c>
      <c r="E990" s="656"/>
      <c r="F990" s="1640">
        <v>34.5</v>
      </c>
      <c r="G990" s="1648">
        <v>4.8</v>
      </c>
      <c r="H990" s="1642"/>
      <c r="J990" s="1642">
        <v>2.5</v>
      </c>
      <c r="K990" s="818">
        <v>1</v>
      </c>
      <c r="L990" s="818"/>
      <c r="O990" s="656"/>
      <c r="P990" s="819"/>
      <c r="R990" s="801">
        <v>1</v>
      </c>
    </row>
    <row r="991" spans="1:18">
      <c r="A991" s="801">
        <v>2</v>
      </c>
      <c r="B991" t="s">
        <v>5724</v>
      </c>
      <c r="C991" s="656"/>
      <c r="D991" t="s">
        <v>4643</v>
      </c>
      <c r="E991" s="656"/>
      <c r="F991" s="1640">
        <v>34.5</v>
      </c>
      <c r="G991" s="1648">
        <v>4.16</v>
      </c>
      <c r="H991" s="1642"/>
      <c r="J991" s="1642">
        <v>7.5</v>
      </c>
      <c r="K991" s="818">
        <v>1</v>
      </c>
      <c r="L991" s="818"/>
      <c r="O991" s="656"/>
      <c r="P991" s="819"/>
      <c r="R991" s="801">
        <v>2</v>
      </c>
    </row>
    <row r="992" spans="1:18">
      <c r="A992" s="801">
        <v>3</v>
      </c>
      <c r="B992" t="s">
        <v>6649</v>
      </c>
      <c r="C992" s="656"/>
      <c r="D992" t="s">
        <v>4643</v>
      </c>
      <c r="E992" s="656"/>
      <c r="F992" s="1640">
        <v>34.4</v>
      </c>
      <c r="G992" s="1648">
        <v>5</v>
      </c>
      <c r="H992" s="1642"/>
      <c r="J992" s="1642">
        <v>1.25</v>
      </c>
      <c r="K992" s="818">
        <v>1</v>
      </c>
      <c r="L992" s="818"/>
      <c r="O992" s="656"/>
      <c r="P992" s="819"/>
      <c r="R992" s="801">
        <v>3</v>
      </c>
    </row>
    <row r="993" spans="1:18">
      <c r="A993" s="801">
        <v>4</v>
      </c>
      <c r="B993" t="s">
        <v>6649</v>
      </c>
      <c r="C993" s="656"/>
      <c r="D993" t="s">
        <v>4643</v>
      </c>
      <c r="E993" s="656"/>
      <c r="F993" s="1640">
        <v>34.5</v>
      </c>
      <c r="G993" s="1648">
        <v>5</v>
      </c>
      <c r="H993" s="1642"/>
      <c r="J993" s="1642">
        <v>2.5</v>
      </c>
      <c r="K993" s="818">
        <v>2</v>
      </c>
      <c r="L993" s="818"/>
      <c r="O993" s="656"/>
      <c r="P993" s="819"/>
      <c r="R993" s="801">
        <v>4</v>
      </c>
    </row>
    <row r="994" spans="1:18">
      <c r="A994" s="801">
        <v>5</v>
      </c>
      <c r="B994" t="s">
        <v>6650</v>
      </c>
      <c r="C994" s="656"/>
      <c r="D994" t="s">
        <v>4643</v>
      </c>
      <c r="E994" s="656"/>
      <c r="F994" s="1640">
        <v>34.5</v>
      </c>
      <c r="G994" s="1648">
        <v>4.8</v>
      </c>
      <c r="H994" s="1642"/>
      <c r="J994" s="1642">
        <v>2</v>
      </c>
      <c r="K994" s="818">
        <v>2</v>
      </c>
      <c r="L994" s="818"/>
      <c r="O994" s="656"/>
      <c r="P994" s="819"/>
      <c r="R994" s="801">
        <v>5</v>
      </c>
    </row>
    <row r="995" spans="1:18">
      <c r="A995" s="816">
        <v>6</v>
      </c>
      <c r="B995" t="s">
        <v>6651</v>
      </c>
      <c r="C995" s="656"/>
      <c r="D995" t="s">
        <v>4643</v>
      </c>
      <c r="E995" s="656"/>
      <c r="F995" s="1640">
        <v>115</v>
      </c>
      <c r="G995" s="1648">
        <v>13.8</v>
      </c>
      <c r="H995" s="1642"/>
      <c r="J995" s="1642">
        <v>48</v>
      </c>
      <c r="K995" s="818">
        <v>2</v>
      </c>
      <c r="L995" s="818"/>
      <c r="O995" s="656"/>
      <c r="P995" s="819"/>
      <c r="R995" s="816">
        <v>6</v>
      </c>
    </row>
    <row r="996" spans="1:18">
      <c r="A996" s="816">
        <v>7</v>
      </c>
      <c r="B996" t="s">
        <v>5725</v>
      </c>
      <c r="C996" s="656"/>
      <c r="D996" t="s">
        <v>4643</v>
      </c>
      <c r="E996" s="656"/>
      <c r="F996" s="1640">
        <v>115</v>
      </c>
      <c r="G996" s="1648">
        <v>13.8</v>
      </c>
      <c r="H996" s="1642"/>
      <c r="J996" s="1642">
        <v>18</v>
      </c>
      <c r="K996" s="818">
        <v>1</v>
      </c>
      <c r="L996" s="818"/>
      <c r="O996" s="656"/>
      <c r="P996" s="819"/>
      <c r="R996" s="816">
        <v>7</v>
      </c>
    </row>
    <row r="997" spans="1:18">
      <c r="A997" s="816">
        <v>8</v>
      </c>
      <c r="B997" t="s">
        <v>6652</v>
      </c>
      <c r="C997" s="656"/>
      <c r="D997" t="s">
        <v>4643</v>
      </c>
      <c r="E997" s="656"/>
      <c r="F997" s="1640">
        <v>43.8</v>
      </c>
      <c r="G997" s="1648">
        <v>5</v>
      </c>
      <c r="H997" s="1642"/>
      <c r="J997" s="1642">
        <v>1.5</v>
      </c>
      <c r="K997" s="818">
        <v>3</v>
      </c>
      <c r="L997" s="818"/>
      <c r="O997" s="656"/>
      <c r="P997" s="819"/>
      <c r="R997" s="816">
        <v>8</v>
      </c>
    </row>
    <row r="998" spans="1:18">
      <c r="A998" s="816">
        <v>9</v>
      </c>
      <c r="B998" t="s">
        <v>5726</v>
      </c>
      <c r="C998" s="656"/>
      <c r="D998" t="s">
        <v>4641</v>
      </c>
      <c r="E998" s="656"/>
      <c r="F998" s="1640">
        <v>115</v>
      </c>
      <c r="G998" s="1648">
        <v>13.2</v>
      </c>
      <c r="H998" s="1642"/>
      <c r="J998" s="1642">
        <v>8.4</v>
      </c>
      <c r="K998" s="818">
        <v>1</v>
      </c>
      <c r="L998" s="818"/>
      <c r="O998" s="656"/>
      <c r="P998" s="819"/>
      <c r="R998" s="816">
        <v>9</v>
      </c>
    </row>
    <row r="999" spans="1:18">
      <c r="A999" s="816">
        <v>10</v>
      </c>
      <c r="B999" t="s">
        <v>5727</v>
      </c>
      <c r="C999" s="656"/>
      <c r="D999" t="s">
        <v>4643</v>
      </c>
      <c r="E999" s="656"/>
      <c r="F999" s="1640">
        <v>43.8</v>
      </c>
      <c r="G999" s="1648">
        <v>4.4000000000000004</v>
      </c>
      <c r="H999" s="1642"/>
      <c r="J999" s="1642">
        <v>5</v>
      </c>
      <c r="K999" s="818">
        <v>1</v>
      </c>
      <c r="L999" s="818"/>
      <c r="O999" s="656"/>
      <c r="P999" s="819"/>
      <c r="R999" s="816">
        <v>10</v>
      </c>
    </row>
    <row r="1000" spans="1:18">
      <c r="A1000" s="816">
        <v>11</v>
      </c>
      <c r="B1000" t="s">
        <v>5728</v>
      </c>
      <c r="C1000" s="656"/>
      <c r="D1000" t="s">
        <v>4643</v>
      </c>
      <c r="E1000" s="656"/>
      <c r="F1000" s="1640">
        <v>34.5</v>
      </c>
      <c r="G1000" s="1648">
        <v>4.8</v>
      </c>
      <c r="H1000" s="1642"/>
      <c r="J1000" s="1642">
        <v>1.5</v>
      </c>
      <c r="K1000" s="818">
        <v>1</v>
      </c>
      <c r="L1000" s="818"/>
      <c r="O1000" s="656"/>
      <c r="P1000" s="819"/>
      <c r="R1000" s="816">
        <v>11</v>
      </c>
    </row>
    <row r="1001" spans="1:18">
      <c r="A1001" s="816">
        <v>12</v>
      </c>
      <c r="B1001" t="s">
        <v>5729</v>
      </c>
      <c r="C1001" s="656"/>
      <c r="D1001" t="s">
        <v>4641</v>
      </c>
      <c r="E1001" s="656"/>
      <c r="F1001" s="1640">
        <v>115</v>
      </c>
      <c r="G1001" s="1648">
        <v>34.5</v>
      </c>
      <c r="H1001" s="1642"/>
      <c r="J1001" s="1642">
        <v>7.5</v>
      </c>
      <c r="K1001" s="818">
        <v>1</v>
      </c>
      <c r="L1001" s="818"/>
      <c r="O1001" s="656"/>
      <c r="P1001" s="819"/>
      <c r="R1001" s="816">
        <v>12</v>
      </c>
    </row>
    <row r="1002" spans="1:18">
      <c r="A1002" s="816">
        <v>13</v>
      </c>
      <c r="B1002" t="s">
        <v>5730</v>
      </c>
      <c r="C1002" s="656"/>
      <c r="D1002" t="s">
        <v>4643</v>
      </c>
      <c r="E1002" s="656"/>
      <c r="F1002" s="1640">
        <v>34.5</v>
      </c>
      <c r="G1002" s="1648">
        <v>4.8</v>
      </c>
      <c r="H1002" s="1642"/>
      <c r="J1002" s="1642">
        <v>2.5</v>
      </c>
      <c r="K1002" s="818">
        <v>1</v>
      </c>
      <c r="L1002" s="818"/>
      <c r="O1002" s="656"/>
      <c r="P1002" s="819"/>
      <c r="R1002" s="816">
        <v>13</v>
      </c>
    </row>
    <row r="1003" spans="1:18">
      <c r="A1003" s="816">
        <v>14</v>
      </c>
      <c r="B1003" t="s">
        <v>5731</v>
      </c>
      <c r="C1003" s="656"/>
      <c r="D1003" t="s">
        <v>4643</v>
      </c>
      <c r="E1003" s="656"/>
      <c r="F1003" s="1640">
        <v>34.5</v>
      </c>
      <c r="G1003" s="1648">
        <v>13.2</v>
      </c>
      <c r="H1003" s="1642"/>
      <c r="J1003" s="1642">
        <v>12</v>
      </c>
      <c r="K1003" s="818">
        <v>1</v>
      </c>
      <c r="L1003" s="818"/>
      <c r="O1003" s="656"/>
      <c r="P1003" s="819"/>
      <c r="R1003" s="816">
        <v>14</v>
      </c>
    </row>
    <row r="1004" spans="1:18">
      <c r="A1004" s="816">
        <v>15</v>
      </c>
      <c r="B1004" t="s">
        <v>5732</v>
      </c>
      <c r="C1004" s="656"/>
      <c r="D1004" t="s">
        <v>4643</v>
      </c>
      <c r="E1004" s="656"/>
      <c r="F1004" s="1640">
        <v>116</v>
      </c>
      <c r="G1004" s="1648">
        <v>13.8</v>
      </c>
      <c r="H1004" s="1642"/>
      <c r="J1004" s="1642">
        <v>12</v>
      </c>
      <c r="K1004" s="818">
        <v>1</v>
      </c>
      <c r="L1004" s="818"/>
      <c r="O1004" s="656"/>
      <c r="P1004" s="819"/>
      <c r="R1004" s="816">
        <v>15</v>
      </c>
    </row>
    <row r="1005" spans="1:18">
      <c r="A1005" s="816">
        <v>16</v>
      </c>
      <c r="B1005" t="s">
        <v>6653</v>
      </c>
      <c r="C1005" s="656"/>
      <c r="D1005" t="s">
        <v>4643</v>
      </c>
      <c r="E1005" s="656"/>
      <c r="F1005" s="1640">
        <v>113</v>
      </c>
      <c r="G1005" s="1648">
        <v>13.8</v>
      </c>
      <c r="H1005" s="1642"/>
      <c r="J1005" s="1642">
        <v>18</v>
      </c>
      <c r="K1005" s="818">
        <v>1</v>
      </c>
      <c r="L1005" s="818"/>
      <c r="O1005" s="656"/>
      <c r="P1005" s="819"/>
      <c r="R1005" s="816">
        <v>16</v>
      </c>
    </row>
    <row r="1006" spans="1:18">
      <c r="A1006" s="801">
        <v>17</v>
      </c>
      <c r="B1006" t="s">
        <v>6653</v>
      </c>
      <c r="C1006" s="656"/>
      <c r="D1006" t="s">
        <v>4643</v>
      </c>
      <c r="E1006" s="656"/>
      <c r="F1006" s="1640">
        <v>115</v>
      </c>
      <c r="G1006" s="1648">
        <v>13.8</v>
      </c>
      <c r="H1006" s="1642"/>
      <c r="J1006" s="1642">
        <v>18</v>
      </c>
      <c r="K1006" s="818">
        <v>1</v>
      </c>
      <c r="L1006" s="818"/>
      <c r="O1006" s="656"/>
      <c r="P1006" s="819"/>
      <c r="R1006" s="801">
        <v>17</v>
      </c>
    </row>
    <row r="1007" spans="1:18">
      <c r="A1007" s="801">
        <v>18</v>
      </c>
      <c r="B1007" t="s">
        <v>6654</v>
      </c>
      <c r="C1007" s="656"/>
      <c r="D1007" t="s">
        <v>4641</v>
      </c>
      <c r="E1007" s="656"/>
      <c r="F1007" s="1640">
        <v>110</v>
      </c>
      <c r="G1007" s="1648">
        <v>34.5</v>
      </c>
      <c r="H1007" s="1642"/>
      <c r="J1007" s="1642">
        <v>60</v>
      </c>
      <c r="K1007" s="818">
        <v>2</v>
      </c>
      <c r="L1007" s="818"/>
      <c r="O1007" s="656"/>
      <c r="P1007" s="819"/>
      <c r="R1007" s="801">
        <v>18</v>
      </c>
    </row>
    <row r="1008" spans="1:18">
      <c r="A1008" s="801">
        <v>19</v>
      </c>
      <c r="B1008" t="s">
        <v>6655</v>
      </c>
      <c r="C1008" s="656"/>
      <c r="D1008" t="s">
        <v>4641</v>
      </c>
      <c r="E1008" s="656"/>
      <c r="F1008" s="1640">
        <v>110</v>
      </c>
      <c r="G1008" s="1648">
        <v>34.4</v>
      </c>
      <c r="H1008" s="1642">
        <v>13.8</v>
      </c>
      <c r="J1008" s="1642">
        <v>20.010000000000002</v>
      </c>
      <c r="K1008" s="818">
        <v>3</v>
      </c>
      <c r="L1008" s="818"/>
      <c r="O1008" s="656"/>
      <c r="P1008" s="819"/>
      <c r="R1008" s="801">
        <v>19</v>
      </c>
    </row>
    <row r="1009" spans="1:18">
      <c r="A1009" s="801">
        <v>20</v>
      </c>
      <c r="B1009" t="s">
        <v>6655</v>
      </c>
      <c r="C1009" s="656"/>
      <c r="D1009" t="s">
        <v>4641</v>
      </c>
      <c r="E1009" s="656"/>
      <c r="F1009" s="1640">
        <v>110</v>
      </c>
      <c r="G1009" s="1648">
        <v>34.4</v>
      </c>
      <c r="H1009" s="1642"/>
      <c r="J1009" s="1642">
        <v>30</v>
      </c>
      <c r="K1009" s="818">
        <v>1</v>
      </c>
      <c r="L1009" s="818"/>
      <c r="O1009" s="656"/>
      <c r="P1009" s="819"/>
      <c r="R1009" s="801">
        <v>20</v>
      </c>
    </row>
    <row r="1010" spans="1:18">
      <c r="A1010" s="801">
        <v>21</v>
      </c>
      <c r="B1010" t="s">
        <v>5733</v>
      </c>
      <c r="C1010" s="656"/>
      <c r="D1010" t="s">
        <v>4643</v>
      </c>
      <c r="E1010" s="656"/>
      <c r="F1010" s="1640">
        <v>23</v>
      </c>
      <c r="G1010" s="1648">
        <v>13.8</v>
      </c>
      <c r="H1010" s="1642">
        <v>5.04</v>
      </c>
      <c r="J1010" s="1642">
        <v>6</v>
      </c>
      <c r="K1010" s="818">
        <v>1</v>
      </c>
      <c r="L1010" s="818"/>
      <c r="O1010" s="656"/>
      <c r="P1010" s="819"/>
      <c r="R1010" s="801">
        <v>21</v>
      </c>
    </row>
    <row r="1011" spans="1:18">
      <c r="A1011" s="801">
        <v>22</v>
      </c>
      <c r="B1011" t="s">
        <v>6656</v>
      </c>
      <c r="C1011" s="656"/>
      <c r="D1011" t="s">
        <v>4641</v>
      </c>
      <c r="E1011" s="656"/>
      <c r="F1011" s="1640">
        <v>113</v>
      </c>
      <c r="G1011" s="1648">
        <v>46</v>
      </c>
      <c r="H1011" s="1642"/>
      <c r="J1011" s="1642">
        <v>21</v>
      </c>
      <c r="K1011" s="818">
        <v>1</v>
      </c>
      <c r="L1011" s="818"/>
      <c r="O1011" s="656"/>
      <c r="P1011" s="819"/>
      <c r="R1011" s="801">
        <v>22</v>
      </c>
    </row>
    <row r="1012" spans="1:18">
      <c r="A1012" s="801">
        <v>23</v>
      </c>
      <c r="B1012" t="s">
        <v>6656</v>
      </c>
      <c r="C1012" s="656"/>
      <c r="D1012" t="s">
        <v>4641</v>
      </c>
      <c r="E1012" s="656"/>
      <c r="F1012" s="1640">
        <v>115</v>
      </c>
      <c r="G1012" s="1648">
        <v>13.2</v>
      </c>
      <c r="H1012" s="1642"/>
      <c r="J1012" s="1642">
        <v>18</v>
      </c>
      <c r="K1012" s="818">
        <v>1</v>
      </c>
      <c r="L1012" s="818"/>
      <c r="O1012" s="656"/>
      <c r="P1012" s="819"/>
      <c r="R1012" s="801">
        <v>23</v>
      </c>
    </row>
    <row r="1013" spans="1:18">
      <c r="A1013" s="801">
        <v>24</v>
      </c>
      <c r="B1013" t="s">
        <v>6656</v>
      </c>
      <c r="C1013" s="656"/>
      <c r="D1013" t="s">
        <v>4641</v>
      </c>
      <c r="E1013" s="656"/>
      <c r="F1013" s="1640">
        <v>115</v>
      </c>
      <c r="G1013" s="1648">
        <v>46</v>
      </c>
      <c r="H1013" s="1642"/>
      <c r="J1013" s="1642">
        <v>20</v>
      </c>
      <c r="K1013" s="818">
        <v>1</v>
      </c>
      <c r="L1013" s="818"/>
      <c r="O1013" s="656"/>
      <c r="P1013" s="819"/>
      <c r="R1013" s="801">
        <v>24</v>
      </c>
    </row>
    <row r="1014" spans="1:18">
      <c r="A1014" s="801">
        <v>25</v>
      </c>
      <c r="B1014" t="s">
        <v>5734</v>
      </c>
      <c r="C1014" s="656"/>
      <c r="D1014" t="s">
        <v>4643</v>
      </c>
      <c r="E1014" s="656"/>
      <c r="F1014" s="1640">
        <v>69</v>
      </c>
      <c r="G1014" s="1648">
        <v>13.2</v>
      </c>
      <c r="H1014" s="1642"/>
      <c r="J1014" s="1642">
        <v>8.4</v>
      </c>
      <c r="K1014" s="818">
        <v>1</v>
      </c>
      <c r="L1014" s="818"/>
      <c r="O1014" s="656"/>
      <c r="P1014" s="819"/>
      <c r="R1014" s="801">
        <v>25</v>
      </c>
    </row>
    <row r="1015" spans="1:18">
      <c r="A1015" s="801">
        <v>26</v>
      </c>
      <c r="B1015" t="s">
        <v>6657</v>
      </c>
      <c r="C1015" s="656"/>
      <c r="D1015" t="s">
        <v>4641</v>
      </c>
      <c r="E1015" s="656"/>
      <c r="F1015" s="1640">
        <v>115</v>
      </c>
      <c r="G1015" s="1648">
        <v>34.5</v>
      </c>
      <c r="H1015" s="1642"/>
      <c r="J1015" s="1642">
        <v>40</v>
      </c>
      <c r="K1015" s="818">
        <v>2</v>
      </c>
      <c r="L1015" s="818"/>
      <c r="O1015" s="656"/>
      <c r="P1015" s="819"/>
      <c r="R1015" s="801">
        <v>26</v>
      </c>
    </row>
    <row r="1016" spans="1:18">
      <c r="A1016" s="801">
        <v>27</v>
      </c>
      <c r="B1016" t="s">
        <v>4642</v>
      </c>
      <c r="C1016" s="656"/>
      <c r="D1016" t="s">
        <v>4643</v>
      </c>
      <c r="E1016" s="656"/>
      <c r="F1016" s="1640">
        <v>34.4</v>
      </c>
      <c r="G1016" s="1648">
        <v>13.8</v>
      </c>
      <c r="H1016" s="1642"/>
      <c r="J1016" s="1642">
        <v>3.75</v>
      </c>
      <c r="K1016" s="818">
        <v>0</v>
      </c>
      <c r="L1016" s="818">
        <v>1</v>
      </c>
      <c r="O1016" s="656"/>
      <c r="P1016" s="819"/>
      <c r="R1016" s="801">
        <v>27</v>
      </c>
    </row>
    <row r="1017" spans="1:18">
      <c r="A1017" s="801">
        <v>28</v>
      </c>
      <c r="B1017" t="s">
        <v>6350</v>
      </c>
      <c r="C1017" s="656"/>
      <c r="D1017" t="s">
        <v>4641</v>
      </c>
      <c r="E1017" s="656"/>
      <c r="F1017" s="1640">
        <v>34.4</v>
      </c>
      <c r="G1017" s="1648">
        <v>4.16</v>
      </c>
      <c r="H1017" s="1642"/>
      <c r="J1017" s="1642">
        <v>5</v>
      </c>
      <c r="K1017" s="818">
        <v>0</v>
      </c>
      <c r="L1017" s="818">
        <v>1</v>
      </c>
      <c r="O1017" s="656"/>
      <c r="P1017" s="819"/>
      <c r="R1017" s="801">
        <v>28</v>
      </c>
    </row>
    <row r="1018" spans="1:18">
      <c r="A1018" s="801">
        <v>29</v>
      </c>
      <c r="B1018" t="s">
        <v>6350</v>
      </c>
      <c r="C1018" s="656"/>
      <c r="D1018" t="s">
        <v>4641</v>
      </c>
      <c r="E1018" s="656"/>
      <c r="F1018" s="1640">
        <v>34.5</v>
      </c>
      <c r="G1018" s="1648">
        <v>4.8</v>
      </c>
      <c r="H1018" s="1642"/>
      <c r="J1018" s="1642">
        <v>3.75</v>
      </c>
      <c r="K1018" s="818">
        <v>0</v>
      </c>
      <c r="L1018" s="818">
        <v>1</v>
      </c>
      <c r="O1018" s="656"/>
      <c r="P1018" s="819"/>
      <c r="R1018" s="801">
        <v>29</v>
      </c>
    </row>
    <row r="1019" spans="1:18">
      <c r="A1019" s="801">
        <v>30</v>
      </c>
      <c r="B1019" t="s">
        <v>6353</v>
      </c>
      <c r="C1019" s="656"/>
      <c r="D1019" t="s">
        <v>4641</v>
      </c>
      <c r="E1019" s="656"/>
      <c r="F1019" s="1640">
        <v>34.5</v>
      </c>
      <c r="G1019" s="1648">
        <v>4.8</v>
      </c>
      <c r="H1019" s="1642"/>
      <c r="J1019" s="1642">
        <v>3.75</v>
      </c>
      <c r="K1019" s="818">
        <v>0</v>
      </c>
      <c r="L1019" s="818">
        <v>1</v>
      </c>
      <c r="O1019" s="656"/>
      <c r="P1019" s="819"/>
      <c r="R1019" s="801">
        <v>30</v>
      </c>
    </row>
    <row r="1020" spans="1:18">
      <c r="A1020" s="801">
        <v>31</v>
      </c>
      <c r="B1020" t="s">
        <v>6353</v>
      </c>
      <c r="C1020" s="656"/>
      <c r="D1020" t="s">
        <v>4641</v>
      </c>
      <c r="E1020" s="656"/>
      <c r="F1020" s="1640">
        <v>115</v>
      </c>
      <c r="G1020" s="1648">
        <v>23</v>
      </c>
      <c r="H1020" s="1642"/>
      <c r="J1020" s="1642">
        <v>30</v>
      </c>
      <c r="K1020" s="818">
        <v>0</v>
      </c>
      <c r="L1020" s="818">
        <v>1</v>
      </c>
      <c r="O1020" s="656"/>
      <c r="P1020" s="819"/>
      <c r="R1020" s="801">
        <v>31</v>
      </c>
    </row>
    <row r="1021" spans="1:18">
      <c r="A1021" s="801">
        <v>32</v>
      </c>
      <c r="B1021" t="s">
        <v>6379</v>
      </c>
      <c r="C1021" s="656"/>
      <c r="D1021" t="s">
        <v>4643</v>
      </c>
      <c r="E1021" s="656"/>
      <c r="F1021" s="1640">
        <v>113</v>
      </c>
      <c r="G1021" s="1648">
        <v>13.8</v>
      </c>
      <c r="H1021" s="1642"/>
      <c r="J1021" s="1642">
        <v>13.4</v>
      </c>
      <c r="K1021" s="818">
        <v>0</v>
      </c>
      <c r="L1021" s="818">
        <v>1</v>
      </c>
      <c r="O1021" s="656"/>
      <c r="P1021" s="819"/>
      <c r="R1021" s="801">
        <v>32</v>
      </c>
    </row>
    <row r="1022" spans="1:18">
      <c r="A1022" s="801">
        <v>33</v>
      </c>
      <c r="B1022" t="s">
        <v>6393</v>
      </c>
      <c r="C1022" s="656"/>
      <c r="D1022" t="s">
        <v>4643</v>
      </c>
      <c r="E1022" s="656"/>
      <c r="F1022" s="1640">
        <v>66</v>
      </c>
      <c r="G1022" s="1648">
        <v>34.5</v>
      </c>
      <c r="H1022" s="1642"/>
      <c r="J1022" s="1642">
        <v>7.5</v>
      </c>
      <c r="K1022" s="818">
        <v>0</v>
      </c>
      <c r="L1022" s="818">
        <v>1</v>
      </c>
      <c r="O1022" s="656"/>
      <c r="P1022" s="819"/>
      <c r="R1022" s="801">
        <v>33</v>
      </c>
    </row>
    <row r="1023" spans="1:18">
      <c r="A1023" s="801">
        <v>34</v>
      </c>
      <c r="B1023" t="s">
        <v>6397</v>
      </c>
      <c r="C1023" s="656"/>
      <c r="D1023" t="s">
        <v>4641</v>
      </c>
      <c r="E1023" s="656"/>
      <c r="F1023" s="1640">
        <v>345</v>
      </c>
      <c r="G1023" s="1648">
        <v>230</v>
      </c>
      <c r="H1023" s="1642">
        <v>13.8</v>
      </c>
      <c r="J1023" s="1642">
        <v>448</v>
      </c>
      <c r="K1023" s="818">
        <v>0</v>
      </c>
      <c r="L1023" s="818">
        <v>1</v>
      </c>
      <c r="O1023" s="656"/>
      <c r="P1023" s="819"/>
      <c r="R1023" s="801">
        <v>34</v>
      </c>
    </row>
    <row r="1024" spans="1:18">
      <c r="A1024" s="801">
        <v>35</v>
      </c>
      <c r="B1024" t="s">
        <v>6415</v>
      </c>
      <c r="C1024" s="656"/>
      <c r="D1024" t="s">
        <v>4641</v>
      </c>
      <c r="E1024" s="656"/>
      <c r="F1024" s="1640">
        <v>13.2</v>
      </c>
      <c r="G1024" s="1648">
        <v>12</v>
      </c>
      <c r="H1024" s="1642"/>
      <c r="J1024" s="1642">
        <v>22.5</v>
      </c>
      <c r="K1024" s="818">
        <v>0</v>
      </c>
      <c r="L1024" s="818">
        <v>3</v>
      </c>
      <c r="O1024" s="656"/>
      <c r="P1024" s="819"/>
      <c r="R1024" s="801">
        <v>35</v>
      </c>
    </row>
    <row r="1025" spans="1:18">
      <c r="A1025" s="801">
        <v>36</v>
      </c>
      <c r="B1025" t="s">
        <v>6424</v>
      </c>
      <c r="C1025" s="656"/>
      <c r="D1025" t="s">
        <v>4641</v>
      </c>
      <c r="E1025" s="656"/>
      <c r="F1025" s="1640">
        <v>13.2</v>
      </c>
      <c r="G1025" s="1648">
        <v>7.6210000000000004</v>
      </c>
      <c r="H1025" s="1642"/>
      <c r="J1025" s="1642">
        <v>7.5</v>
      </c>
      <c r="K1025" s="818">
        <v>0</v>
      </c>
      <c r="L1025" s="818">
        <v>1</v>
      </c>
      <c r="O1025" s="656"/>
      <c r="P1025" s="819"/>
      <c r="R1025" s="801">
        <v>36</v>
      </c>
    </row>
    <row r="1026" spans="1:18">
      <c r="A1026" s="801">
        <v>37</v>
      </c>
      <c r="B1026" t="s">
        <v>6424</v>
      </c>
      <c r="C1026" s="656"/>
      <c r="D1026" t="s">
        <v>4641</v>
      </c>
      <c r="E1026" s="656"/>
      <c r="F1026" s="1640">
        <v>34.5</v>
      </c>
      <c r="G1026" s="1648">
        <v>4.16</v>
      </c>
      <c r="H1026" s="1642"/>
      <c r="J1026" s="1642">
        <v>4.2</v>
      </c>
      <c r="K1026" s="818">
        <v>0</v>
      </c>
      <c r="L1026" s="818">
        <v>1</v>
      </c>
      <c r="O1026" s="656"/>
      <c r="P1026" s="819"/>
      <c r="R1026" s="801">
        <v>37</v>
      </c>
    </row>
    <row r="1027" spans="1:18">
      <c r="A1027" s="801">
        <v>38</v>
      </c>
      <c r="B1027" t="s">
        <v>6424</v>
      </c>
      <c r="C1027" s="656"/>
      <c r="D1027" t="s">
        <v>4641</v>
      </c>
      <c r="E1027" s="656"/>
      <c r="F1027" s="1640">
        <v>34.5</v>
      </c>
      <c r="G1027" s="1648">
        <v>4.8</v>
      </c>
      <c r="H1027" s="1642"/>
      <c r="J1027" s="1642">
        <v>7.5</v>
      </c>
      <c r="K1027" s="818">
        <v>0</v>
      </c>
      <c r="L1027" s="818">
        <v>2</v>
      </c>
      <c r="O1027" s="656"/>
      <c r="P1027" s="819"/>
      <c r="R1027" s="801">
        <v>38</v>
      </c>
    </row>
    <row r="1028" spans="1:18">
      <c r="A1028" s="801">
        <v>39</v>
      </c>
      <c r="B1028" t="s">
        <v>6424</v>
      </c>
      <c r="C1028" s="656"/>
      <c r="D1028" t="s">
        <v>4641</v>
      </c>
      <c r="E1028" s="656"/>
      <c r="F1028" s="1640">
        <v>115</v>
      </c>
      <c r="G1028" s="1648">
        <v>13.8</v>
      </c>
      <c r="H1028" s="1642"/>
      <c r="J1028" s="1642">
        <v>39</v>
      </c>
      <c r="K1028" s="818">
        <v>0</v>
      </c>
      <c r="L1028" s="818">
        <v>2</v>
      </c>
      <c r="O1028" s="656"/>
      <c r="P1028" s="819"/>
      <c r="R1028" s="801">
        <v>39</v>
      </c>
    </row>
    <row r="1029" spans="1:18">
      <c r="A1029" s="801">
        <v>40</v>
      </c>
      <c r="B1029" t="s">
        <v>6424</v>
      </c>
      <c r="C1029" s="656"/>
      <c r="D1029" t="s">
        <v>4641</v>
      </c>
      <c r="E1029" s="656"/>
      <c r="F1029" s="1640"/>
      <c r="G1029" s="1648"/>
      <c r="H1029" s="1642"/>
      <c r="J1029" s="1642"/>
      <c r="K1029" s="818">
        <v>0</v>
      </c>
      <c r="L1029" s="818">
        <v>2</v>
      </c>
      <c r="O1029" s="656"/>
      <c r="P1029" s="819"/>
      <c r="R1029" s="801">
        <v>40</v>
      </c>
    </row>
    <row r="1030" spans="1:18">
      <c r="A1030" s="801">
        <v>41</v>
      </c>
      <c r="B1030" t="s">
        <v>6465</v>
      </c>
      <c r="C1030" s="656"/>
      <c r="D1030" t="s">
        <v>4641</v>
      </c>
      <c r="E1030" s="656"/>
      <c r="F1030" s="1640">
        <v>69</v>
      </c>
      <c r="G1030" s="1648">
        <v>13.2</v>
      </c>
      <c r="H1030" s="1642"/>
      <c r="J1030" s="1642">
        <v>11.2</v>
      </c>
      <c r="K1030" s="818">
        <v>0</v>
      </c>
      <c r="L1030" s="818">
        <v>1</v>
      </c>
      <c r="O1030" s="656"/>
      <c r="P1030" s="819"/>
      <c r="R1030" s="801">
        <v>41</v>
      </c>
    </row>
    <row r="1031" spans="1:18">
      <c r="A1031" s="801">
        <v>42</v>
      </c>
      <c r="B1031" t="s">
        <v>6465</v>
      </c>
      <c r="C1031" s="656"/>
      <c r="D1031" t="s">
        <v>4641</v>
      </c>
      <c r="E1031" s="656"/>
      <c r="F1031" s="1640">
        <v>69</v>
      </c>
      <c r="G1031" s="1648">
        <v>13.8</v>
      </c>
      <c r="H1031" s="1642"/>
      <c r="J1031" s="1642">
        <v>10</v>
      </c>
      <c r="K1031" s="818">
        <v>0</v>
      </c>
      <c r="L1031" s="818">
        <v>1</v>
      </c>
      <c r="O1031" s="656"/>
      <c r="P1031" s="819"/>
      <c r="R1031" s="801">
        <v>42</v>
      </c>
    </row>
    <row r="1032" spans="1:18">
      <c r="A1032" s="801">
        <v>43</v>
      </c>
      <c r="B1032" t="s">
        <v>6465</v>
      </c>
      <c r="C1032" s="656"/>
      <c r="D1032" t="s">
        <v>4641</v>
      </c>
      <c r="E1032" s="656"/>
      <c r="F1032" s="1640">
        <v>69</v>
      </c>
      <c r="G1032" s="1648">
        <v>23</v>
      </c>
      <c r="H1032" s="1642"/>
      <c r="J1032" s="1642">
        <v>10</v>
      </c>
      <c r="K1032" s="818">
        <v>0</v>
      </c>
      <c r="L1032" s="818">
        <v>1</v>
      </c>
      <c r="O1032" s="656"/>
      <c r="P1032" s="819"/>
      <c r="R1032" s="801">
        <v>43</v>
      </c>
    </row>
    <row r="1033" spans="1:18">
      <c r="A1033" s="801">
        <v>44</v>
      </c>
      <c r="B1033" t="s">
        <v>6486</v>
      </c>
      <c r="C1033" s="656"/>
      <c r="D1033" t="s">
        <v>4641</v>
      </c>
      <c r="E1033" s="656"/>
      <c r="F1033" s="1640">
        <v>13.8</v>
      </c>
      <c r="G1033" s="1648">
        <v>0.48</v>
      </c>
      <c r="H1033" s="1642"/>
      <c r="J1033" s="1642">
        <v>3</v>
      </c>
      <c r="K1033" s="818">
        <v>0</v>
      </c>
      <c r="L1033" s="818">
        <v>1</v>
      </c>
      <c r="O1033" s="656"/>
      <c r="P1033" s="819"/>
      <c r="R1033" s="801">
        <v>44</v>
      </c>
    </row>
    <row r="1034" spans="1:18">
      <c r="A1034" s="801">
        <v>45</v>
      </c>
      <c r="B1034" t="s">
        <v>6511</v>
      </c>
      <c r="C1034" s="656"/>
      <c r="D1034" t="s">
        <v>4641</v>
      </c>
      <c r="E1034" s="656"/>
      <c r="F1034" s="1640">
        <v>230</v>
      </c>
      <c r="G1034" s="1648">
        <v>120</v>
      </c>
      <c r="H1034" s="1642">
        <v>13.8</v>
      </c>
      <c r="J1034" s="1642">
        <v>200</v>
      </c>
      <c r="K1034" s="818">
        <v>0</v>
      </c>
      <c r="L1034" s="818">
        <v>1</v>
      </c>
      <c r="O1034" s="656"/>
      <c r="P1034" s="819"/>
      <c r="R1034" s="801">
        <v>45</v>
      </c>
    </row>
    <row r="1035" spans="1:18">
      <c r="A1035" s="801">
        <v>46</v>
      </c>
      <c r="B1035" t="s">
        <v>6519</v>
      </c>
      <c r="C1035" s="656"/>
      <c r="D1035" t="s">
        <v>4643</v>
      </c>
      <c r="E1035" s="656"/>
      <c r="F1035" s="1640">
        <v>13.2</v>
      </c>
      <c r="G1035" s="1648">
        <v>12</v>
      </c>
      <c r="H1035" s="1642"/>
      <c r="J1035" s="1642">
        <v>1</v>
      </c>
      <c r="K1035" s="818">
        <v>0</v>
      </c>
      <c r="L1035" s="818">
        <v>1</v>
      </c>
      <c r="O1035" s="656"/>
      <c r="P1035" s="819"/>
      <c r="R1035" s="801">
        <v>46</v>
      </c>
    </row>
    <row r="1036" spans="1:18">
      <c r="A1036" s="801">
        <v>47</v>
      </c>
      <c r="B1036" t="s">
        <v>6519</v>
      </c>
      <c r="C1036" s="656"/>
      <c r="D1036" t="s">
        <v>4643</v>
      </c>
      <c r="E1036" s="656"/>
      <c r="F1036" s="1640">
        <v>34.4</v>
      </c>
      <c r="G1036" s="1648">
        <v>13.8</v>
      </c>
      <c r="H1036" s="1642"/>
      <c r="J1036" s="1642">
        <v>7.5</v>
      </c>
      <c r="K1036" s="818">
        <v>0</v>
      </c>
      <c r="L1036" s="818">
        <v>1</v>
      </c>
      <c r="O1036" s="656"/>
      <c r="P1036" s="819"/>
      <c r="R1036" s="801">
        <v>47</v>
      </c>
    </row>
    <row r="1037" spans="1:18">
      <c r="A1037" s="801">
        <v>48</v>
      </c>
      <c r="B1037" t="s">
        <v>6519</v>
      </c>
      <c r="C1037" s="656"/>
      <c r="D1037" t="s">
        <v>4643</v>
      </c>
      <c r="E1037" s="656"/>
      <c r="F1037" s="1640">
        <v>34.5</v>
      </c>
      <c r="G1037" s="1648">
        <v>0.48</v>
      </c>
      <c r="H1037" s="1642"/>
      <c r="J1037" s="1642">
        <v>2</v>
      </c>
      <c r="K1037" s="818">
        <v>0</v>
      </c>
      <c r="L1037" s="818">
        <v>1</v>
      </c>
      <c r="O1037" s="656"/>
      <c r="P1037" s="819"/>
      <c r="R1037" s="801">
        <v>48</v>
      </c>
    </row>
    <row r="1038" spans="1:18">
      <c r="A1038" s="801">
        <v>49</v>
      </c>
      <c r="B1038" t="s">
        <v>6519</v>
      </c>
      <c r="C1038" s="656"/>
      <c r="D1038" t="s">
        <v>4643</v>
      </c>
      <c r="E1038" s="656"/>
      <c r="F1038" s="1640">
        <v>34.5</v>
      </c>
      <c r="G1038" s="1648"/>
      <c r="H1038" s="1642"/>
      <c r="J1038" s="1642">
        <v>1</v>
      </c>
      <c r="K1038" s="818">
        <v>0</v>
      </c>
      <c r="L1038" s="818">
        <v>1</v>
      </c>
      <c r="O1038" s="656"/>
      <c r="P1038" s="819"/>
      <c r="R1038" s="801">
        <v>49</v>
      </c>
    </row>
    <row r="1039" spans="1:18">
      <c r="A1039" s="801">
        <v>50</v>
      </c>
      <c r="B1039" t="s">
        <v>6519</v>
      </c>
      <c r="C1039" s="656"/>
      <c r="D1039" t="s">
        <v>4643</v>
      </c>
      <c r="E1039" s="656"/>
      <c r="F1039" s="1640">
        <v>68.8</v>
      </c>
      <c r="G1039" s="1648">
        <v>34.4</v>
      </c>
      <c r="H1039" s="1642"/>
      <c r="J1039" s="1642">
        <v>5.6</v>
      </c>
      <c r="K1039" s="818">
        <v>0</v>
      </c>
      <c r="L1039" s="818">
        <v>1</v>
      </c>
      <c r="O1039" s="656"/>
      <c r="P1039" s="819"/>
      <c r="R1039" s="801">
        <v>50</v>
      </c>
    </row>
    <row r="1040" spans="1:18">
      <c r="A1040" s="801">
        <v>51</v>
      </c>
      <c r="B1040" t="s">
        <v>6519</v>
      </c>
      <c r="C1040" s="656"/>
      <c r="D1040" t="s">
        <v>4643</v>
      </c>
      <c r="E1040" s="656"/>
      <c r="F1040" s="1640">
        <v>69</v>
      </c>
      <c r="G1040" s="1648">
        <v>4.3600000000000003</v>
      </c>
      <c r="H1040" s="1642">
        <v>3.3889999999999998</v>
      </c>
      <c r="J1040" s="1642">
        <v>10</v>
      </c>
      <c r="K1040" s="818">
        <v>0</v>
      </c>
      <c r="L1040" s="818">
        <v>1</v>
      </c>
      <c r="O1040" s="656"/>
      <c r="P1040" s="819"/>
      <c r="R1040" s="801">
        <v>51</v>
      </c>
    </row>
    <row r="1041" spans="1:18">
      <c r="A1041" s="801">
        <v>52</v>
      </c>
      <c r="B1041" t="s">
        <v>6519</v>
      </c>
      <c r="C1041" s="656"/>
      <c r="D1041" t="s">
        <v>4643</v>
      </c>
      <c r="E1041" s="656"/>
      <c r="F1041" s="1640">
        <v>115</v>
      </c>
      <c r="G1041" s="1648">
        <v>13.8</v>
      </c>
      <c r="H1041" s="1642"/>
      <c r="J1041" s="1642">
        <v>25</v>
      </c>
      <c r="K1041" s="818">
        <v>0</v>
      </c>
      <c r="L1041" s="818">
        <v>2</v>
      </c>
      <c r="O1041" s="656"/>
      <c r="P1041" s="819"/>
      <c r="R1041" s="801">
        <v>52</v>
      </c>
    </row>
    <row r="1042" spans="1:18">
      <c r="A1042" s="801">
        <v>53</v>
      </c>
      <c r="B1042" t="s">
        <v>6519</v>
      </c>
      <c r="C1042" s="656"/>
      <c r="D1042" t="s">
        <v>4643</v>
      </c>
      <c r="E1042" s="656"/>
      <c r="F1042" s="1640">
        <v>115</v>
      </c>
      <c r="G1042" s="1648">
        <v>34.5</v>
      </c>
      <c r="H1042" s="1642"/>
      <c r="J1042" s="1642">
        <v>30</v>
      </c>
      <c r="K1042" s="818">
        <v>0</v>
      </c>
      <c r="L1042" s="818">
        <v>1</v>
      </c>
      <c r="O1042" s="656"/>
      <c r="P1042" s="819"/>
      <c r="R1042" s="801">
        <v>53</v>
      </c>
    </row>
    <row r="1043" spans="1:18">
      <c r="A1043" s="801">
        <v>54</v>
      </c>
      <c r="B1043" t="s">
        <v>6519</v>
      </c>
      <c r="C1043" s="656"/>
      <c r="D1043" t="s">
        <v>4643</v>
      </c>
      <c r="E1043" s="656"/>
      <c r="F1043" s="1640">
        <v>115</v>
      </c>
      <c r="G1043" s="1648">
        <v>69</v>
      </c>
      <c r="H1043" s="1642">
        <v>13.8</v>
      </c>
      <c r="J1043" s="1642">
        <v>33.6</v>
      </c>
      <c r="K1043" s="818">
        <v>0</v>
      </c>
      <c r="L1043" s="818">
        <v>1</v>
      </c>
      <c r="O1043" s="656"/>
      <c r="P1043" s="819"/>
      <c r="R1043" s="801">
        <v>54</v>
      </c>
    </row>
    <row r="1044" spans="1:18">
      <c r="A1044" s="801">
        <v>55</v>
      </c>
      <c r="B1044" t="s">
        <v>6519</v>
      </c>
      <c r="C1044" s="656"/>
      <c r="D1044" t="s">
        <v>4643</v>
      </c>
      <c r="E1044" s="656"/>
      <c r="F1044" s="1640">
        <v>34400</v>
      </c>
      <c r="G1044" s="1648">
        <v>19860</v>
      </c>
      <c r="H1044" s="1642"/>
      <c r="J1044" s="1642">
        <v>15</v>
      </c>
      <c r="K1044" s="818">
        <v>0</v>
      </c>
      <c r="L1044" s="818">
        <v>2</v>
      </c>
      <c r="O1044" s="656"/>
      <c r="P1044" s="819"/>
      <c r="R1044" s="801">
        <v>55</v>
      </c>
    </row>
    <row r="1045" spans="1:18">
      <c r="A1045" s="801">
        <v>56</v>
      </c>
      <c r="B1045" t="s">
        <v>6519</v>
      </c>
      <c r="C1045" s="656"/>
      <c r="D1045" t="s">
        <v>4643</v>
      </c>
      <c r="E1045" s="656"/>
      <c r="F1045" s="1640"/>
      <c r="G1045" s="1648">
        <v>13.8</v>
      </c>
      <c r="H1045" s="1642"/>
      <c r="J1045" s="1642"/>
      <c r="K1045" s="818">
        <v>0</v>
      </c>
      <c r="L1045" s="818">
        <v>1</v>
      </c>
      <c r="O1045" s="656"/>
      <c r="P1045" s="819"/>
      <c r="R1045" s="801">
        <v>56</v>
      </c>
    </row>
    <row r="1046" spans="1:18">
      <c r="A1046" s="801">
        <v>57</v>
      </c>
      <c r="B1046" t="s">
        <v>6519</v>
      </c>
      <c r="C1046" s="656"/>
      <c r="D1046" t="s">
        <v>4643</v>
      </c>
      <c r="E1046" s="656"/>
      <c r="F1046" s="1640"/>
      <c r="G1046" s="1648"/>
      <c r="H1046" s="1642"/>
      <c r="J1046" s="1642"/>
      <c r="K1046" s="818">
        <v>0</v>
      </c>
      <c r="L1046" s="818">
        <v>3</v>
      </c>
      <c r="O1046" s="656"/>
      <c r="P1046" s="819"/>
      <c r="R1046" s="801">
        <v>57</v>
      </c>
    </row>
    <row r="1047" spans="1:18" ht="15.75" thickBot="1">
      <c r="A1047" s="801">
        <v>58</v>
      </c>
      <c r="B1047" t="s">
        <v>6521</v>
      </c>
      <c r="C1047" s="656"/>
      <c r="D1047" t="s">
        <v>4641</v>
      </c>
      <c r="E1047" s="656"/>
      <c r="F1047" s="1640">
        <v>46</v>
      </c>
      <c r="G1047" s="1648">
        <v>13.8</v>
      </c>
      <c r="H1047" s="1642"/>
      <c r="J1047" s="1642">
        <v>10</v>
      </c>
      <c r="K1047" s="818">
        <v>0</v>
      </c>
      <c r="L1047" s="818">
        <v>1</v>
      </c>
      <c r="O1047" s="656"/>
      <c r="P1047" s="819"/>
      <c r="R1047" s="801">
        <v>58</v>
      </c>
    </row>
    <row r="1048" spans="1:18" ht="15.75" thickBot="1">
      <c r="A1048" s="1678">
        <v>59</v>
      </c>
      <c r="B1048" s="1651"/>
      <c r="C1048" s="773" t="s">
        <v>4893</v>
      </c>
      <c r="D1048" s="1651"/>
      <c r="E1048" s="1673"/>
      <c r="F1048" s="1674"/>
      <c r="G1048" s="1675"/>
      <c r="H1048" s="1676"/>
      <c r="J1048" s="1677"/>
      <c r="K1048" s="1631">
        <f>SUM(K990:K1047)</f>
        <v>35</v>
      </c>
      <c r="L1048" s="1631">
        <f>SUM(L990:L1047)</f>
        <v>41</v>
      </c>
      <c r="M1048" s="752"/>
      <c r="N1048" s="752"/>
      <c r="O1048" s="773"/>
      <c r="P1048" s="1631">
        <f>SUM(P990:P1047)</f>
        <v>0</v>
      </c>
      <c r="Q1048" s="1631">
        <f>SUM(Q990:Q1047)</f>
        <v>0</v>
      </c>
      <c r="R1048" s="1678">
        <v>59</v>
      </c>
    </row>
    <row r="1050" spans="1:18">
      <c r="A1050" s="16" t="s">
        <v>4861</v>
      </c>
      <c r="B1050" s="709"/>
      <c r="C1050" s="709"/>
      <c r="D1050" s="709"/>
      <c r="E1050" s="709"/>
      <c r="F1050" s="709"/>
      <c r="G1050" s="709"/>
      <c r="H1050" s="709"/>
      <c r="J1050" s="16" t="s">
        <v>4862</v>
      </c>
      <c r="K1050" s="709"/>
      <c r="L1050" s="709"/>
      <c r="M1050" s="709"/>
      <c r="N1050" s="709"/>
      <c r="O1050" s="709"/>
      <c r="P1050" s="709"/>
      <c r="Q1050" s="709"/>
    </row>
    <row r="1052" spans="1:18" ht="15.75" thickBot="1">
      <c r="A1052" s="13"/>
      <c r="B1052" s="1651"/>
      <c r="C1052" s="752"/>
      <c r="D1052" s="752"/>
      <c r="E1052" s="752"/>
      <c r="F1052" s="1726"/>
      <c r="G1052" s="1726"/>
      <c r="H1052" s="803"/>
      <c r="J1052" s="13"/>
      <c r="K1052" s="752"/>
      <c r="L1052" s="752"/>
      <c r="M1052" s="752"/>
      <c r="N1052" s="752"/>
      <c r="O1052" s="752"/>
      <c r="P1052" s="1726"/>
      <c r="Q1052" s="1726"/>
    </row>
    <row r="1053" spans="1:18" ht="16.5" thickBot="1">
      <c r="A1053" s="946" t="s">
        <v>3325</v>
      </c>
      <c r="B1053" s="458"/>
      <c r="C1053" s="458"/>
      <c r="D1053" s="803"/>
      <c r="E1053" s="803"/>
      <c r="F1053" s="805"/>
      <c r="G1053" s="805"/>
      <c r="H1053" s="814"/>
      <c r="J1053" s="946" t="s">
        <v>3325</v>
      </c>
      <c r="K1053" s="458"/>
      <c r="L1053" s="458"/>
      <c r="M1053" s="803"/>
      <c r="N1053" s="803"/>
      <c r="O1053" s="803"/>
      <c r="P1053" s="805"/>
      <c r="Q1053" s="805"/>
      <c r="R1053" s="806"/>
    </row>
    <row r="1054" spans="1:18">
      <c r="A1054" s="797"/>
      <c r="C1054" s="656"/>
      <c r="D1054" s="661"/>
      <c r="E1054" s="717"/>
      <c r="F1054" s="709"/>
      <c r="G1054" s="709"/>
      <c r="H1054" s="782"/>
      <c r="J1054" s="797"/>
      <c r="K1054" s="656"/>
      <c r="L1054" s="656"/>
      <c r="M1054" s="709" t="s">
        <v>3113</v>
      </c>
      <c r="N1054" s="709"/>
      <c r="O1054" s="709"/>
      <c r="P1054" s="709"/>
      <c r="Q1054" s="759"/>
      <c r="R1054" s="807"/>
    </row>
    <row r="1055" spans="1:18" ht="15.75" thickBot="1">
      <c r="A1055" s="810"/>
      <c r="B1055" s="661"/>
      <c r="C1055" s="717"/>
      <c r="D1055" s="661"/>
      <c r="E1055" s="717"/>
      <c r="F1055" s="803" t="s">
        <v>3114</v>
      </c>
      <c r="G1055" s="803"/>
      <c r="H1055" s="814"/>
      <c r="J1055" s="810" t="s">
        <v>3115</v>
      </c>
      <c r="K1055" s="717" t="s">
        <v>3116</v>
      </c>
      <c r="L1055" s="717" t="s">
        <v>3116</v>
      </c>
      <c r="M1055" s="803" t="s">
        <v>3117</v>
      </c>
      <c r="N1055" s="803"/>
      <c r="O1055" s="803"/>
      <c r="P1055" s="803"/>
      <c r="Q1055" s="814"/>
      <c r="R1055" s="717"/>
    </row>
    <row r="1056" spans="1:18">
      <c r="A1056" s="810"/>
      <c r="B1056" s="661"/>
      <c r="C1056" s="717"/>
      <c r="D1056" s="661"/>
      <c r="E1056" s="717"/>
      <c r="F1056" s="717"/>
      <c r="G1056" s="759"/>
      <c r="H1056" s="717"/>
      <c r="J1056" s="810" t="s">
        <v>3118</v>
      </c>
      <c r="K1056" s="717" t="s">
        <v>3119</v>
      </c>
      <c r="L1056" s="717" t="s">
        <v>3120</v>
      </c>
      <c r="M1056" s="661"/>
      <c r="N1056" s="661"/>
      <c r="O1056" s="717"/>
      <c r="P1056" s="717"/>
      <c r="Q1056" s="759"/>
      <c r="R1056" s="717"/>
    </row>
    <row r="1057" spans="1:18">
      <c r="A1057" s="810" t="s">
        <v>1686</v>
      </c>
      <c r="B1057" s="709" t="s">
        <v>3121</v>
      </c>
      <c r="C1057" s="759"/>
      <c r="D1057" s="709" t="s">
        <v>3122</v>
      </c>
      <c r="E1057" s="759"/>
      <c r="F1057" s="717"/>
      <c r="G1057" s="759"/>
      <c r="H1057" s="717"/>
      <c r="J1057" s="810" t="s">
        <v>3123</v>
      </c>
      <c r="K1057" s="717" t="s">
        <v>3124</v>
      </c>
      <c r="L1057" s="717" t="s">
        <v>3119</v>
      </c>
      <c r="M1057" s="709"/>
      <c r="N1057" s="709"/>
      <c r="O1057" s="759"/>
      <c r="P1057" s="717" t="s">
        <v>1744</v>
      </c>
      <c r="Q1057" s="759" t="s">
        <v>3125</v>
      </c>
      <c r="R1057" s="717" t="s">
        <v>1686</v>
      </c>
    </row>
    <row r="1058" spans="1:18">
      <c r="A1058" s="810" t="s">
        <v>1689</v>
      </c>
      <c r="C1058" s="656"/>
      <c r="D1058" s="661"/>
      <c r="E1058" s="717"/>
      <c r="F1058" s="717" t="s">
        <v>1794</v>
      </c>
      <c r="G1058" s="759" t="s">
        <v>3126</v>
      </c>
      <c r="H1058" s="717" t="s">
        <v>3127</v>
      </c>
      <c r="J1058" s="810" t="s">
        <v>3128</v>
      </c>
      <c r="K1058" s="717" t="s">
        <v>4</v>
      </c>
      <c r="L1058" s="717" t="s">
        <v>3124</v>
      </c>
      <c r="M1058" s="709" t="s">
        <v>3129</v>
      </c>
      <c r="N1058" s="709"/>
      <c r="O1058" s="759"/>
      <c r="P1058" s="717" t="s">
        <v>3130</v>
      </c>
      <c r="Q1058" s="759" t="s">
        <v>3131</v>
      </c>
      <c r="R1058" s="717" t="s">
        <v>1689</v>
      </c>
    </row>
    <row r="1059" spans="1:18">
      <c r="A1059" s="801"/>
      <c r="C1059" s="717"/>
      <c r="E1059" s="717"/>
      <c r="F1059" s="717"/>
      <c r="G1059" s="759"/>
      <c r="H1059" s="656"/>
      <c r="J1059" s="801"/>
      <c r="K1059" s="656"/>
      <c r="L1059" s="717"/>
      <c r="O1059" s="717"/>
      <c r="P1059" s="717"/>
      <c r="Q1059" s="717"/>
      <c r="R1059" s="656"/>
    </row>
    <row r="1060" spans="1:18" ht="15.75" thickBot="1">
      <c r="A1060" s="820"/>
      <c r="B1060" s="803" t="s">
        <v>2935</v>
      </c>
      <c r="C1060" s="814"/>
      <c r="D1060" s="803" t="s">
        <v>2936</v>
      </c>
      <c r="E1060" s="814"/>
      <c r="F1060" s="813" t="s">
        <v>2937</v>
      </c>
      <c r="G1060" s="814" t="s">
        <v>2938</v>
      </c>
      <c r="H1060" s="814" t="s">
        <v>2268</v>
      </c>
      <c r="J1060" s="812" t="s">
        <v>2269</v>
      </c>
      <c r="K1060" s="812" t="s">
        <v>2270</v>
      </c>
      <c r="L1060" s="812" t="s">
        <v>2271</v>
      </c>
      <c r="M1060" s="803" t="s">
        <v>2272</v>
      </c>
      <c r="N1060" s="803"/>
      <c r="O1060" s="814"/>
      <c r="P1060" s="813" t="s">
        <v>2273</v>
      </c>
      <c r="Q1060" s="813" t="s">
        <v>2274</v>
      </c>
      <c r="R1060" s="813"/>
    </row>
    <row r="1061" spans="1:18">
      <c r="A1061" s="801">
        <v>1</v>
      </c>
      <c r="B1061" t="s">
        <v>6521</v>
      </c>
      <c r="C1061" s="656"/>
      <c r="D1061" t="s">
        <v>4641</v>
      </c>
      <c r="E1061" s="656"/>
      <c r="F1061" s="1640">
        <v>46</v>
      </c>
      <c r="G1061" s="1648"/>
      <c r="H1061" s="1642">
        <v>5.04</v>
      </c>
      <c r="J1061" s="1642">
        <v>5</v>
      </c>
      <c r="K1061" s="818">
        <v>0</v>
      </c>
      <c r="L1061" s="818">
        <v>1</v>
      </c>
      <c r="O1061" s="656"/>
      <c r="P1061" s="819"/>
      <c r="R1061" s="801">
        <v>1</v>
      </c>
    </row>
    <row r="1062" spans="1:18">
      <c r="A1062" s="801">
        <v>2</v>
      </c>
      <c r="B1062" t="s">
        <v>6525</v>
      </c>
      <c r="C1062" s="656"/>
      <c r="D1062" t="s">
        <v>4641</v>
      </c>
      <c r="E1062" s="656"/>
      <c r="F1062" s="1640">
        <v>22.9</v>
      </c>
      <c r="G1062" s="1648">
        <v>4.3600000000000003</v>
      </c>
      <c r="H1062" s="1642"/>
      <c r="J1062" s="1642">
        <v>7.95</v>
      </c>
      <c r="K1062" s="818">
        <v>0</v>
      </c>
      <c r="L1062" s="818">
        <v>2</v>
      </c>
      <c r="O1062" s="656"/>
      <c r="P1062" s="819"/>
      <c r="R1062" s="801">
        <v>2</v>
      </c>
    </row>
    <row r="1063" spans="1:18">
      <c r="A1063" s="801">
        <v>3</v>
      </c>
      <c r="B1063" t="s">
        <v>6525</v>
      </c>
      <c r="C1063" s="656"/>
      <c r="D1063" t="s">
        <v>4641</v>
      </c>
      <c r="E1063" s="656"/>
      <c r="F1063" s="1640">
        <v>22.9</v>
      </c>
      <c r="G1063" s="1648"/>
      <c r="H1063" s="1642"/>
      <c r="J1063" s="1642">
        <v>2.5</v>
      </c>
      <c r="K1063" s="818">
        <v>0</v>
      </c>
      <c r="L1063" s="818">
        <v>1</v>
      </c>
      <c r="O1063" s="656"/>
      <c r="P1063" s="819"/>
      <c r="R1063" s="801">
        <v>3</v>
      </c>
    </row>
    <row r="1064" spans="1:18">
      <c r="A1064" s="801">
        <v>4</v>
      </c>
      <c r="B1064" t="s">
        <v>6525</v>
      </c>
      <c r="C1064" s="656"/>
      <c r="D1064" t="s">
        <v>4641</v>
      </c>
      <c r="E1064" s="656"/>
      <c r="F1064" s="1640">
        <v>34.5</v>
      </c>
      <c r="G1064" s="1648">
        <v>4.8</v>
      </c>
      <c r="H1064" s="1642"/>
      <c r="J1064" s="1642">
        <v>0.5</v>
      </c>
      <c r="K1064" s="818">
        <v>0</v>
      </c>
      <c r="L1064" s="818">
        <v>1</v>
      </c>
      <c r="O1064" s="656"/>
      <c r="P1064" s="819"/>
      <c r="R1064" s="801">
        <v>4</v>
      </c>
    </row>
    <row r="1065" spans="1:18">
      <c r="A1065" s="801">
        <v>5</v>
      </c>
      <c r="B1065" t="s">
        <v>6525</v>
      </c>
      <c r="C1065" s="656"/>
      <c r="D1065" t="s">
        <v>4641</v>
      </c>
      <c r="E1065" s="656"/>
      <c r="F1065" s="1640"/>
      <c r="G1065" s="1648"/>
      <c r="H1065" s="1642"/>
      <c r="J1065" s="1642"/>
      <c r="K1065" s="818">
        <v>0</v>
      </c>
      <c r="L1065" s="818">
        <v>1</v>
      </c>
      <c r="O1065" s="656"/>
      <c r="P1065" s="819"/>
      <c r="R1065" s="801">
        <v>5</v>
      </c>
    </row>
    <row r="1066" spans="1:18">
      <c r="A1066" s="816">
        <v>6</v>
      </c>
      <c r="B1066" t="s">
        <v>6526</v>
      </c>
      <c r="C1066" s="656"/>
      <c r="D1066" t="s">
        <v>4643</v>
      </c>
      <c r="E1066" s="656"/>
      <c r="F1066" s="1640">
        <v>12</v>
      </c>
      <c r="G1066" s="1648">
        <v>0.48</v>
      </c>
      <c r="H1066" s="1642"/>
      <c r="J1066" s="1642">
        <v>1.6659999999999999</v>
      </c>
      <c r="K1066" s="818">
        <v>0</v>
      </c>
      <c r="L1066" s="818">
        <v>2</v>
      </c>
      <c r="O1066" s="656"/>
      <c r="P1066" s="819"/>
      <c r="R1066" s="816">
        <v>6</v>
      </c>
    </row>
    <row r="1067" spans="1:18">
      <c r="A1067" s="816">
        <v>7</v>
      </c>
      <c r="B1067" t="s">
        <v>6526</v>
      </c>
      <c r="C1067" s="656"/>
      <c r="D1067" t="s">
        <v>4643</v>
      </c>
      <c r="E1067" s="656"/>
      <c r="F1067" s="1640">
        <v>44</v>
      </c>
      <c r="G1067" s="1648">
        <v>4.16</v>
      </c>
      <c r="H1067" s="1642"/>
      <c r="J1067" s="1642">
        <v>10</v>
      </c>
      <c r="K1067" s="818">
        <v>0</v>
      </c>
      <c r="L1067" s="818">
        <v>1</v>
      </c>
      <c r="O1067" s="656"/>
      <c r="P1067" s="819"/>
      <c r="R1067" s="816">
        <v>7</v>
      </c>
    </row>
    <row r="1068" spans="1:18">
      <c r="A1068" s="816">
        <v>8</v>
      </c>
      <c r="B1068" t="s">
        <v>5631</v>
      </c>
      <c r="C1068" s="656"/>
      <c r="D1068" t="s">
        <v>4643</v>
      </c>
      <c r="E1068" s="656"/>
      <c r="F1068" s="1640">
        <v>34.5</v>
      </c>
      <c r="G1068" s="1648">
        <v>4.16</v>
      </c>
      <c r="H1068" s="1642"/>
      <c r="J1068" s="1642">
        <v>5.6</v>
      </c>
      <c r="K1068" s="818">
        <v>0</v>
      </c>
      <c r="L1068" s="818">
        <v>1</v>
      </c>
      <c r="O1068" s="656"/>
      <c r="P1068" s="819"/>
      <c r="R1068" s="816">
        <v>8</v>
      </c>
    </row>
    <row r="1069" spans="1:18">
      <c r="A1069" s="816">
        <v>9</v>
      </c>
      <c r="B1069" t="s">
        <v>5632</v>
      </c>
      <c r="C1069" s="656"/>
      <c r="D1069" t="s">
        <v>4643</v>
      </c>
      <c r="E1069" s="656"/>
      <c r="F1069" s="1640">
        <v>34.5</v>
      </c>
      <c r="G1069" s="1648">
        <v>13.8</v>
      </c>
      <c r="H1069" s="1642"/>
      <c r="J1069" s="1642">
        <v>5</v>
      </c>
      <c r="K1069" s="818">
        <v>0</v>
      </c>
      <c r="L1069" s="818">
        <v>1</v>
      </c>
      <c r="O1069" s="656"/>
      <c r="P1069" s="819"/>
      <c r="R1069" s="816">
        <v>9</v>
      </c>
    </row>
    <row r="1070" spans="1:18">
      <c r="A1070" s="816">
        <v>10</v>
      </c>
      <c r="B1070" t="s">
        <v>6527</v>
      </c>
      <c r="C1070" s="656"/>
      <c r="D1070" t="s">
        <v>4643</v>
      </c>
      <c r="E1070" s="656"/>
      <c r="F1070" s="1640">
        <v>34.4</v>
      </c>
      <c r="G1070" s="1648">
        <v>4.3600000000000003</v>
      </c>
      <c r="H1070" s="1642"/>
      <c r="J1070" s="1642">
        <v>5</v>
      </c>
      <c r="K1070" s="818">
        <v>0</v>
      </c>
      <c r="L1070" s="818">
        <v>1</v>
      </c>
      <c r="O1070" s="656"/>
      <c r="P1070" s="819"/>
      <c r="R1070" s="816">
        <v>10</v>
      </c>
    </row>
    <row r="1071" spans="1:18">
      <c r="A1071" s="816">
        <v>11</v>
      </c>
      <c r="B1071" t="s">
        <v>6527</v>
      </c>
      <c r="C1071" s="656"/>
      <c r="D1071" t="s">
        <v>4643</v>
      </c>
      <c r="E1071" s="656"/>
      <c r="F1071" s="1640">
        <v>34.4</v>
      </c>
      <c r="G1071" s="1648">
        <v>13.2</v>
      </c>
      <c r="H1071" s="1642"/>
      <c r="J1071" s="1642">
        <v>1</v>
      </c>
      <c r="K1071" s="818">
        <v>0</v>
      </c>
      <c r="L1071" s="818">
        <v>2</v>
      </c>
      <c r="O1071" s="656"/>
      <c r="P1071" s="819"/>
      <c r="R1071" s="816">
        <v>11</v>
      </c>
    </row>
    <row r="1072" spans="1:18">
      <c r="A1072" s="816">
        <v>12</v>
      </c>
      <c r="B1072" t="s">
        <v>6527</v>
      </c>
      <c r="C1072" s="656"/>
      <c r="D1072" t="s">
        <v>4643</v>
      </c>
      <c r="E1072" s="656"/>
      <c r="F1072" s="1640">
        <v>115</v>
      </c>
      <c r="G1072" s="1648">
        <v>4.3600000000000003</v>
      </c>
      <c r="H1072" s="1642">
        <v>4.3600000000000003</v>
      </c>
      <c r="J1072" s="1642">
        <v>7.5</v>
      </c>
      <c r="K1072" s="818">
        <v>0</v>
      </c>
      <c r="L1072" s="818">
        <v>1</v>
      </c>
      <c r="O1072" s="656"/>
      <c r="P1072" s="819"/>
      <c r="R1072" s="816">
        <v>12</v>
      </c>
    </row>
    <row r="1073" spans="1:18">
      <c r="A1073" s="816">
        <v>13</v>
      </c>
      <c r="B1073" t="s">
        <v>6527</v>
      </c>
      <c r="C1073" s="656"/>
      <c r="D1073" t="s">
        <v>4643</v>
      </c>
      <c r="E1073" s="656"/>
      <c r="F1073" s="1640">
        <v>115</v>
      </c>
      <c r="G1073" s="1648">
        <v>7.97</v>
      </c>
      <c r="H1073" s="1642"/>
      <c r="J1073" s="1642">
        <v>7.5</v>
      </c>
      <c r="K1073" s="818">
        <v>0</v>
      </c>
      <c r="L1073" s="818">
        <v>1</v>
      </c>
      <c r="O1073" s="656"/>
      <c r="P1073" s="819"/>
      <c r="R1073" s="816">
        <v>13</v>
      </c>
    </row>
    <row r="1074" spans="1:18">
      <c r="A1074" s="816">
        <v>14</v>
      </c>
      <c r="B1074" t="s">
        <v>6527</v>
      </c>
      <c r="C1074" s="656"/>
      <c r="D1074" t="s">
        <v>4643</v>
      </c>
      <c r="E1074" s="656"/>
      <c r="F1074" s="1640">
        <v>115</v>
      </c>
      <c r="G1074" s="1648">
        <v>11.5</v>
      </c>
      <c r="H1074" s="1642"/>
      <c r="J1074" s="1642">
        <v>201</v>
      </c>
      <c r="K1074" s="818">
        <v>0</v>
      </c>
      <c r="L1074" s="818">
        <v>1</v>
      </c>
      <c r="O1074" s="656"/>
      <c r="P1074" s="819"/>
      <c r="R1074" s="816">
        <v>14</v>
      </c>
    </row>
    <row r="1075" spans="1:18">
      <c r="A1075" s="816">
        <v>15</v>
      </c>
      <c r="B1075" t="s">
        <v>6527</v>
      </c>
      <c r="C1075" s="656"/>
      <c r="D1075" t="s">
        <v>4643</v>
      </c>
      <c r="E1075" s="656"/>
      <c r="F1075" s="1640">
        <v>115</v>
      </c>
      <c r="G1075" s="1648">
        <v>13.2</v>
      </c>
      <c r="H1075" s="1642"/>
      <c r="J1075" s="1642">
        <v>10</v>
      </c>
      <c r="K1075" s="818">
        <v>0</v>
      </c>
      <c r="L1075" s="818">
        <v>1</v>
      </c>
      <c r="O1075" s="656"/>
      <c r="P1075" s="819"/>
      <c r="R1075" s="816">
        <v>15</v>
      </c>
    </row>
    <row r="1076" spans="1:18">
      <c r="A1076" s="816">
        <v>16</v>
      </c>
      <c r="B1076" t="s">
        <v>6527</v>
      </c>
      <c r="C1076" s="656"/>
      <c r="D1076" t="s">
        <v>4643</v>
      </c>
      <c r="E1076" s="656"/>
      <c r="F1076" s="1640">
        <v>115</v>
      </c>
      <c r="G1076" s="1648">
        <v>13.8</v>
      </c>
      <c r="H1076" s="1642"/>
      <c r="J1076" s="1642">
        <v>15</v>
      </c>
      <c r="K1076" s="818">
        <v>0</v>
      </c>
      <c r="L1076" s="818">
        <v>1</v>
      </c>
      <c r="O1076" s="656"/>
      <c r="P1076" s="819"/>
      <c r="R1076" s="816">
        <v>16</v>
      </c>
    </row>
    <row r="1077" spans="1:18">
      <c r="A1077" s="801">
        <v>17</v>
      </c>
      <c r="B1077" t="s">
        <v>6527</v>
      </c>
      <c r="C1077" s="656"/>
      <c r="D1077" t="s">
        <v>4643</v>
      </c>
      <c r="E1077" s="656"/>
      <c r="F1077" s="1640">
        <v>115</v>
      </c>
      <c r="G1077" s="1648">
        <v>23</v>
      </c>
      <c r="H1077" s="1642"/>
      <c r="J1077" s="1642">
        <v>30</v>
      </c>
      <c r="K1077" s="818">
        <v>0</v>
      </c>
      <c r="L1077" s="818">
        <v>2</v>
      </c>
      <c r="O1077" s="656"/>
      <c r="P1077" s="819"/>
      <c r="R1077" s="801">
        <v>17</v>
      </c>
    </row>
    <row r="1078" spans="1:18">
      <c r="A1078" s="801">
        <v>18</v>
      </c>
      <c r="B1078" t="s">
        <v>6527</v>
      </c>
      <c r="C1078" s="656"/>
      <c r="D1078" t="s">
        <v>4643</v>
      </c>
      <c r="E1078" s="656"/>
      <c r="F1078" s="1640">
        <v>115</v>
      </c>
      <c r="G1078" s="1648">
        <v>26.5</v>
      </c>
      <c r="H1078" s="1642"/>
      <c r="J1078" s="1642">
        <v>7.5</v>
      </c>
      <c r="K1078" s="818">
        <v>0</v>
      </c>
      <c r="L1078" s="818">
        <v>1</v>
      </c>
      <c r="O1078" s="656"/>
      <c r="P1078" s="819"/>
      <c r="R1078" s="801">
        <v>18</v>
      </c>
    </row>
    <row r="1079" spans="1:18">
      <c r="A1079" s="801">
        <v>19</v>
      </c>
      <c r="B1079" t="s">
        <v>6527</v>
      </c>
      <c r="C1079" s="656"/>
      <c r="D1079" t="s">
        <v>4643</v>
      </c>
      <c r="E1079" s="656"/>
      <c r="F1079" s="1640">
        <v>115</v>
      </c>
      <c r="G1079" s="1648">
        <v>34.5</v>
      </c>
      <c r="H1079" s="1642"/>
      <c r="J1079" s="1642">
        <v>30</v>
      </c>
      <c r="K1079" s="818">
        <v>0</v>
      </c>
      <c r="L1079" s="818">
        <v>1</v>
      </c>
      <c r="O1079" s="656"/>
      <c r="P1079" s="819"/>
      <c r="R1079" s="801">
        <v>19</v>
      </c>
    </row>
    <row r="1080" spans="1:18">
      <c r="A1080" s="801">
        <v>20</v>
      </c>
      <c r="B1080" t="s">
        <v>6527</v>
      </c>
      <c r="C1080" s="656"/>
      <c r="D1080" t="s">
        <v>4643</v>
      </c>
      <c r="E1080" s="656"/>
      <c r="F1080" s="1640">
        <v>115</v>
      </c>
      <c r="G1080" s="1648">
        <v>46</v>
      </c>
      <c r="H1080" s="1642"/>
      <c r="J1080" s="1642">
        <v>20</v>
      </c>
      <c r="K1080" s="818">
        <v>0</v>
      </c>
      <c r="L1080" s="818">
        <v>1</v>
      </c>
      <c r="O1080" s="656"/>
      <c r="P1080" s="819"/>
      <c r="R1080" s="801">
        <v>20</v>
      </c>
    </row>
    <row r="1081" spans="1:18">
      <c r="A1081" s="801">
        <v>21</v>
      </c>
      <c r="B1081" t="s">
        <v>6528</v>
      </c>
      <c r="C1081" s="656"/>
      <c r="D1081" t="s">
        <v>4643</v>
      </c>
      <c r="E1081" s="656"/>
      <c r="F1081" s="1640">
        <v>22.9</v>
      </c>
      <c r="G1081" s="1648">
        <v>5.04</v>
      </c>
      <c r="H1081" s="1642"/>
      <c r="J1081" s="1642">
        <v>5</v>
      </c>
      <c r="K1081" s="818">
        <v>0</v>
      </c>
      <c r="L1081" s="818">
        <v>1</v>
      </c>
      <c r="O1081" s="656"/>
      <c r="P1081" s="819"/>
      <c r="R1081" s="801">
        <v>21</v>
      </c>
    </row>
    <row r="1082" spans="1:18">
      <c r="A1082" s="801">
        <v>22</v>
      </c>
      <c r="B1082" t="s">
        <v>6528</v>
      </c>
      <c r="C1082" s="656"/>
      <c r="D1082" t="s">
        <v>4643</v>
      </c>
      <c r="E1082" s="656"/>
      <c r="F1082" s="1640">
        <v>23</v>
      </c>
      <c r="G1082" s="1648">
        <v>4.8</v>
      </c>
      <c r="H1082" s="1642"/>
      <c r="J1082" s="1642">
        <v>1.667</v>
      </c>
      <c r="K1082" s="818">
        <v>0</v>
      </c>
      <c r="L1082" s="818">
        <v>1</v>
      </c>
      <c r="O1082" s="656"/>
      <c r="P1082" s="819"/>
      <c r="R1082" s="801">
        <v>22</v>
      </c>
    </row>
    <row r="1083" spans="1:18">
      <c r="A1083" s="801">
        <v>23</v>
      </c>
      <c r="B1083" t="s">
        <v>6528</v>
      </c>
      <c r="C1083" s="656"/>
      <c r="D1083" t="s">
        <v>4643</v>
      </c>
      <c r="E1083" s="656"/>
      <c r="F1083" s="1640">
        <v>23</v>
      </c>
      <c r="G1083" s="1648">
        <v>5.04</v>
      </c>
      <c r="H1083" s="1642"/>
      <c r="J1083" s="1642">
        <v>2.5</v>
      </c>
      <c r="K1083" s="818">
        <v>0</v>
      </c>
      <c r="L1083" s="818">
        <v>1</v>
      </c>
      <c r="O1083" s="656"/>
      <c r="P1083" s="819"/>
      <c r="R1083" s="801">
        <v>23</v>
      </c>
    </row>
    <row r="1084" spans="1:18">
      <c r="A1084" s="801">
        <v>24</v>
      </c>
      <c r="B1084" t="s">
        <v>6528</v>
      </c>
      <c r="C1084" s="656"/>
      <c r="D1084" t="s">
        <v>4643</v>
      </c>
      <c r="E1084" s="656"/>
      <c r="F1084" s="1640">
        <v>34.4</v>
      </c>
      <c r="G1084" s="1648">
        <v>5</v>
      </c>
      <c r="H1084" s="1642"/>
      <c r="J1084" s="1642">
        <v>1.25</v>
      </c>
      <c r="K1084" s="818">
        <v>0</v>
      </c>
      <c r="L1084" s="818">
        <v>1</v>
      </c>
      <c r="O1084" s="656"/>
      <c r="P1084" s="819"/>
      <c r="R1084" s="801">
        <v>24</v>
      </c>
    </row>
    <row r="1085" spans="1:18">
      <c r="A1085" s="801">
        <v>25</v>
      </c>
      <c r="B1085" t="s">
        <v>6528</v>
      </c>
      <c r="C1085" s="656"/>
      <c r="D1085" t="s">
        <v>4643</v>
      </c>
      <c r="E1085" s="656"/>
      <c r="F1085" s="1640">
        <v>43.8</v>
      </c>
      <c r="G1085" s="1648">
        <v>5.04</v>
      </c>
      <c r="H1085" s="1642"/>
      <c r="J1085" s="1642">
        <v>1.5</v>
      </c>
      <c r="K1085" s="818">
        <v>0</v>
      </c>
      <c r="L1085" s="818">
        <v>3</v>
      </c>
      <c r="O1085" s="656"/>
      <c r="P1085" s="819"/>
      <c r="R1085" s="801">
        <v>25</v>
      </c>
    </row>
    <row r="1086" spans="1:18">
      <c r="A1086" s="801">
        <v>26</v>
      </c>
      <c r="B1086" t="s">
        <v>6528</v>
      </c>
      <c r="C1086" s="656"/>
      <c r="D1086" t="s">
        <v>4643</v>
      </c>
      <c r="E1086" s="656"/>
      <c r="F1086" s="1640">
        <v>115</v>
      </c>
      <c r="G1086" s="1648">
        <v>4.8</v>
      </c>
      <c r="H1086" s="1642"/>
      <c r="J1086" s="1642">
        <v>2.5</v>
      </c>
      <c r="K1086" s="818">
        <v>0</v>
      </c>
      <c r="L1086" s="818">
        <v>1</v>
      </c>
      <c r="O1086" s="656"/>
      <c r="P1086" s="819"/>
      <c r="R1086" s="801">
        <v>26</v>
      </c>
    </row>
    <row r="1087" spans="1:18">
      <c r="A1087" s="801">
        <v>27</v>
      </c>
      <c r="B1087" t="s">
        <v>5633</v>
      </c>
      <c r="C1087" s="656"/>
      <c r="D1087" t="s">
        <v>4643</v>
      </c>
      <c r="E1087" s="656"/>
      <c r="F1087" s="1640">
        <v>23</v>
      </c>
      <c r="G1087" s="1648">
        <v>4.8</v>
      </c>
      <c r="H1087" s="1642"/>
      <c r="J1087" s="1642">
        <v>5</v>
      </c>
      <c r="K1087" s="818">
        <v>0</v>
      </c>
      <c r="L1087" s="818">
        <v>1</v>
      </c>
      <c r="O1087" s="656"/>
      <c r="P1087" s="819"/>
      <c r="R1087" s="801">
        <v>27</v>
      </c>
    </row>
    <row r="1088" spans="1:18">
      <c r="A1088" s="801">
        <v>28</v>
      </c>
      <c r="B1088" t="s">
        <v>6532</v>
      </c>
      <c r="C1088" s="656"/>
      <c r="D1088" t="s">
        <v>4641</v>
      </c>
      <c r="E1088" s="656"/>
      <c r="F1088" s="1640">
        <v>23</v>
      </c>
      <c r="G1088" s="1648">
        <v>13.3</v>
      </c>
      <c r="H1088" s="1642"/>
      <c r="J1088" s="1642">
        <v>2.16</v>
      </c>
      <c r="K1088" s="818">
        <v>0</v>
      </c>
      <c r="L1088" s="818">
        <v>1</v>
      </c>
      <c r="O1088" s="656"/>
      <c r="P1088" s="819"/>
      <c r="R1088" s="801">
        <v>28</v>
      </c>
    </row>
    <row r="1089" spans="1:18">
      <c r="A1089" s="801">
        <v>29</v>
      </c>
      <c r="B1089" t="s">
        <v>6537</v>
      </c>
      <c r="C1089" s="656"/>
      <c r="D1089" t="s">
        <v>4641</v>
      </c>
      <c r="E1089" s="656"/>
      <c r="F1089" s="1640">
        <v>230</v>
      </c>
      <c r="G1089" s="1648">
        <v>23</v>
      </c>
      <c r="H1089" s="1642"/>
      <c r="J1089" s="1642">
        <v>60</v>
      </c>
      <c r="K1089" s="818">
        <v>0</v>
      </c>
      <c r="L1089" s="818">
        <v>1</v>
      </c>
      <c r="O1089" s="656"/>
      <c r="P1089" s="819"/>
      <c r="R1089" s="801">
        <v>29</v>
      </c>
    </row>
    <row r="1090" spans="1:18">
      <c r="A1090" s="801">
        <v>30</v>
      </c>
      <c r="B1090" t="s">
        <v>6596</v>
      </c>
      <c r="C1090" s="656"/>
      <c r="D1090" t="s">
        <v>4643</v>
      </c>
      <c r="E1090" s="656"/>
      <c r="F1090" s="1640">
        <v>12</v>
      </c>
      <c r="G1090" s="1648">
        <v>4.16</v>
      </c>
      <c r="H1090" s="1642"/>
      <c r="J1090" s="1642">
        <v>3.75</v>
      </c>
      <c r="K1090" s="818">
        <v>0</v>
      </c>
      <c r="L1090" s="818">
        <v>1</v>
      </c>
      <c r="O1090" s="656"/>
      <c r="P1090" s="819"/>
      <c r="R1090" s="801">
        <v>30</v>
      </c>
    </row>
    <row r="1091" spans="1:18">
      <c r="A1091" s="801">
        <v>31</v>
      </c>
      <c r="B1091" t="s">
        <v>6602</v>
      </c>
      <c r="C1091" s="656"/>
      <c r="D1091" t="s">
        <v>4643</v>
      </c>
      <c r="E1091" s="656"/>
      <c r="F1091" s="1640">
        <v>22.9</v>
      </c>
      <c r="G1091" s="1648">
        <v>4.3600000000000003</v>
      </c>
      <c r="H1091" s="1642"/>
      <c r="J1091" s="1642">
        <v>7.5</v>
      </c>
      <c r="K1091" s="818">
        <v>0</v>
      </c>
      <c r="L1091" s="818">
        <v>1</v>
      </c>
      <c r="O1091" s="656"/>
      <c r="P1091" s="819"/>
      <c r="R1091" s="801">
        <v>31</v>
      </c>
    </row>
    <row r="1092" spans="1:18">
      <c r="A1092" s="801">
        <v>32</v>
      </c>
      <c r="B1092" t="s">
        <v>6617</v>
      </c>
      <c r="C1092" s="656"/>
      <c r="D1092" t="s">
        <v>4643</v>
      </c>
      <c r="E1092" s="656"/>
      <c r="F1092" s="1640">
        <v>34.4</v>
      </c>
      <c r="G1092" s="1648">
        <v>13.8</v>
      </c>
      <c r="H1092" s="1642"/>
      <c r="J1092" s="1642">
        <v>3.75</v>
      </c>
      <c r="K1092" s="818">
        <v>0</v>
      </c>
      <c r="L1092" s="818">
        <v>1</v>
      </c>
      <c r="O1092" s="656"/>
      <c r="P1092" s="819"/>
      <c r="R1092" s="801">
        <v>32</v>
      </c>
    </row>
    <row r="1093" spans="1:18">
      <c r="A1093" s="801">
        <v>33</v>
      </c>
      <c r="B1093" t="s">
        <v>6648</v>
      </c>
      <c r="C1093" s="656"/>
      <c r="D1093" t="s">
        <v>4641</v>
      </c>
      <c r="E1093" s="656"/>
      <c r="F1093" s="1640">
        <v>11</v>
      </c>
      <c r="G1093" s="1648">
        <v>4.5999999999999996</v>
      </c>
      <c r="H1093" s="1642"/>
      <c r="J1093" s="1642">
        <v>3.5</v>
      </c>
      <c r="K1093" s="818">
        <v>0</v>
      </c>
      <c r="L1093" s="818">
        <v>1</v>
      </c>
      <c r="O1093" s="656"/>
      <c r="P1093" s="819"/>
      <c r="R1093" s="801">
        <v>33</v>
      </c>
    </row>
    <row r="1094" spans="1:18">
      <c r="A1094" s="801">
        <v>34</v>
      </c>
      <c r="B1094" t="s">
        <v>6648</v>
      </c>
      <c r="C1094" s="656"/>
      <c r="D1094" t="s">
        <v>4641</v>
      </c>
      <c r="E1094" s="656"/>
      <c r="F1094" s="1640">
        <v>13.2</v>
      </c>
      <c r="G1094" s="1648">
        <v>12</v>
      </c>
      <c r="H1094" s="1642"/>
      <c r="J1094" s="1642">
        <v>30</v>
      </c>
      <c r="K1094" s="818">
        <v>0</v>
      </c>
      <c r="L1094" s="818">
        <v>4</v>
      </c>
      <c r="O1094" s="656"/>
      <c r="P1094" s="819"/>
      <c r="R1094" s="801">
        <v>34</v>
      </c>
    </row>
    <row r="1095" spans="1:18">
      <c r="A1095" s="801">
        <v>35</v>
      </c>
      <c r="B1095" t="s">
        <v>6648</v>
      </c>
      <c r="C1095" s="656"/>
      <c r="D1095" t="s">
        <v>4641</v>
      </c>
      <c r="E1095" s="656"/>
      <c r="F1095" s="1640">
        <v>13.8</v>
      </c>
      <c r="G1095" s="1648">
        <v>2.4</v>
      </c>
      <c r="H1095" s="1642">
        <v>4.16</v>
      </c>
      <c r="J1095" s="1642">
        <v>4.2</v>
      </c>
      <c r="K1095" s="818">
        <v>0</v>
      </c>
      <c r="L1095" s="818">
        <v>1</v>
      </c>
      <c r="O1095" s="656"/>
      <c r="P1095" s="819"/>
      <c r="R1095" s="801">
        <v>35</v>
      </c>
    </row>
    <row r="1096" spans="1:18">
      <c r="A1096" s="801">
        <v>36</v>
      </c>
      <c r="B1096" t="s">
        <v>6648</v>
      </c>
      <c r="C1096" s="656"/>
      <c r="D1096" t="s">
        <v>4641</v>
      </c>
      <c r="E1096" s="656"/>
      <c r="F1096" s="1640">
        <v>23</v>
      </c>
      <c r="G1096" s="1648">
        <v>2.4</v>
      </c>
      <c r="H1096" s="1642"/>
      <c r="J1096" s="1642">
        <v>3.75</v>
      </c>
      <c r="K1096" s="818">
        <v>0</v>
      </c>
      <c r="L1096" s="818">
        <v>3</v>
      </c>
      <c r="O1096" s="656"/>
      <c r="P1096" s="819"/>
      <c r="R1096" s="801">
        <v>36</v>
      </c>
    </row>
    <row r="1097" spans="1:18">
      <c r="A1097" s="801">
        <v>37</v>
      </c>
      <c r="B1097" t="s">
        <v>6648</v>
      </c>
      <c r="C1097" s="656"/>
      <c r="D1097" t="s">
        <v>4641</v>
      </c>
      <c r="E1097" s="656"/>
      <c r="F1097" s="1640">
        <v>23</v>
      </c>
      <c r="G1097" s="1648">
        <v>4.0599999999999996</v>
      </c>
      <c r="H1097" s="1642"/>
      <c r="J1097" s="1642">
        <v>5</v>
      </c>
      <c r="K1097" s="818">
        <v>0</v>
      </c>
      <c r="L1097" s="818">
        <v>1</v>
      </c>
      <c r="O1097" s="656"/>
      <c r="P1097" s="819"/>
      <c r="R1097" s="801">
        <v>37</v>
      </c>
    </row>
    <row r="1098" spans="1:18">
      <c r="A1098" s="801">
        <v>38</v>
      </c>
      <c r="B1098" t="s">
        <v>6648</v>
      </c>
      <c r="C1098" s="656"/>
      <c r="D1098" t="s">
        <v>4641</v>
      </c>
      <c r="E1098" s="656"/>
      <c r="F1098" s="1640">
        <v>23</v>
      </c>
      <c r="G1098" s="1648">
        <v>4.16</v>
      </c>
      <c r="H1098" s="1642"/>
      <c r="J1098" s="1642">
        <v>6.55</v>
      </c>
      <c r="K1098" s="818">
        <v>0</v>
      </c>
      <c r="L1098" s="818">
        <v>2</v>
      </c>
      <c r="O1098" s="656"/>
      <c r="P1098" s="819"/>
      <c r="R1098" s="801">
        <v>38</v>
      </c>
    </row>
    <row r="1099" spans="1:18">
      <c r="A1099" s="801">
        <v>39</v>
      </c>
      <c r="B1099" t="s">
        <v>6648</v>
      </c>
      <c r="C1099" s="656"/>
      <c r="D1099" t="s">
        <v>4641</v>
      </c>
      <c r="E1099" s="656"/>
      <c r="F1099" s="1640">
        <v>34.4</v>
      </c>
      <c r="G1099" s="1648">
        <v>4.3600000000000003</v>
      </c>
      <c r="H1099" s="1642"/>
      <c r="J1099" s="1642">
        <v>4.2</v>
      </c>
      <c r="K1099" s="818">
        <v>0</v>
      </c>
      <c r="L1099" s="818">
        <v>1</v>
      </c>
      <c r="O1099" s="656"/>
      <c r="P1099" s="819"/>
      <c r="R1099" s="801">
        <v>39</v>
      </c>
    </row>
    <row r="1100" spans="1:18">
      <c r="A1100" s="801">
        <v>40</v>
      </c>
      <c r="B1100" t="s">
        <v>6648</v>
      </c>
      <c r="C1100" s="656"/>
      <c r="D1100" t="s">
        <v>4641</v>
      </c>
      <c r="E1100" s="656"/>
      <c r="F1100" s="1640">
        <v>34.4</v>
      </c>
      <c r="G1100" s="1648">
        <v>5.04</v>
      </c>
      <c r="H1100" s="1642"/>
      <c r="J1100" s="1642">
        <v>2.5</v>
      </c>
      <c r="K1100" s="818">
        <v>0</v>
      </c>
      <c r="L1100" s="818">
        <v>1</v>
      </c>
      <c r="O1100" s="656"/>
      <c r="P1100" s="819"/>
      <c r="R1100" s="801">
        <v>40</v>
      </c>
    </row>
    <row r="1101" spans="1:18">
      <c r="A1101" s="801">
        <v>41</v>
      </c>
      <c r="B1101" t="s">
        <v>6648</v>
      </c>
      <c r="C1101" s="656"/>
      <c r="D1101" t="s">
        <v>4641</v>
      </c>
      <c r="E1101" s="656"/>
      <c r="F1101" s="1640">
        <v>34.4</v>
      </c>
      <c r="G1101" s="1648">
        <v>13.8</v>
      </c>
      <c r="H1101" s="1642"/>
      <c r="J1101" s="1642">
        <v>9</v>
      </c>
      <c r="K1101" s="818">
        <v>0</v>
      </c>
      <c r="L1101" s="818">
        <v>2</v>
      </c>
      <c r="O1101" s="656"/>
      <c r="P1101" s="819"/>
      <c r="R1101" s="801">
        <v>41</v>
      </c>
    </row>
    <row r="1102" spans="1:18">
      <c r="A1102" s="801">
        <v>42</v>
      </c>
      <c r="B1102" t="s">
        <v>6648</v>
      </c>
      <c r="C1102" s="656"/>
      <c r="D1102" t="s">
        <v>4641</v>
      </c>
      <c r="E1102" s="656"/>
      <c r="F1102" s="1640">
        <v>34.5</v>
      </c>
      <c r="G1102" s="1648">
        <v>0.48</v>
      </c>
      <c r="H1102" s="1642"/>
      <c r="J1102" s="857">
        <v>1.5</v>
      </c>
      <c r="K1102" s="818">
        <v>0</v>
      </c>
      <c r="L1102" s="818">
        <v>1</v>
      </c>
      <c r="O1102" s="656"/>
      <c r="P1102" s="819"/>
      <c r="R1102" s="801">
        <v>42</v>
      </c>
    </row>
    <row r="1103" spans="1:18">
      <c r="A1103" s="801">
        <v>43</v>
      </c>
      <c r="B1103" t="s">
        <v>6648</v>
      </c>
      <c r="C1103" s="656"/>
      <c r="D1103" t="s">
        <v>4641</v>
      </c>
      <c r="E1103" s="656"/>
      <c r="F1103" s="1640">
        <v>34.5</v>
      </c>
      <c r="G1103" s="1648">
        <v>4.16</v>
      </c>
      <c r="H1103" s="1642"/>
      <c r="J1103" s="857">
        <v>2.5</v>
      </c>
      <c r="K1103" s="818">
        <v>0</v>
      </c>
      <c r="L1103" s="818">
        <v>1</v>
      </c>
      <c r="O1103" s="656"/>
      <c r="P1103" s="819"/>
      <c r="R1103" s="801">
        <v>43</v>
      </c>
    </row>
    <row r="1104" spans="1:18">
      <c r="A1104" s="801">
        <v>44</v>
      </c>
      <c r="B1104" t="s">
        <v>6648</v>
      </c>
      <c r="C1104" s="656"/>
      <c r="D1104" t="s">
        <v>4641</v>
      </c>
      <c r="E1104" s="656"/>
      <c r="F1104" s="1640">
        <v>34.5</v>
      </c>
      <c r="G1104" s="1648">
        <v>4.8</v>
      </c>
      <c r="H1104" s="1642"/>
      <c r="J1104" s="857">
        <v>3.75</v>
      </c>
      <c r="K1104" s="818">
        <v>0</v>
      </c>
      <c r="L1104" s="818">
        <v>1</v>
      </c>
      <c r="O1104" s="656"/>
      <c r="P1104" s="819"/>
      <c r="R1104" s="801">
        <v>44</v>
      </c>
    </row>
    <row r="1105" spans="1:18">
      <c r="A1105" s="801">
        <v>45</v>
      </c>
      <c r="B1105" t="s">
        <v>6648</v>
      </c>
      <c r="C1105" s="656"/>
      <c r="D1105" t="s">
        <v>4641</v>
      </c>
      <c r="E1105" s="656"/>
      <c r="F1105" s="1640">
        <v>34.5</v>
      </c>
      <c r="G1105" s="1648">
        <v>13.2</v>
      </c>
      <c r="H1105" s="1642"/>
      <c r="J1105" s="857">
        <v>3.75</v>
      </c>
      <c r="K1105" s="818">
        <v>0</v>
      </c>
      <c r="L1105" s="818">
        <v>1</v>
      </c>
      <c r="O1105" s="656"/>
      <c r="P1105" s="819"/>
      <c r="R1105" s="801">
        <v>45</v>
      </c>
    </row>
    <row r="1106" spans="1:18">
      <c r="A1106" s="801">
        <v>46</v>
      </c>
      <c r="B1106" t="s">
        <v>6648</v>
      </c>
      <c r="C1106" s="656"/>
      <c r="D1106" t="s">
        <v>4641</v>
      </c>
      <c r="E1106" s="656"/>
      <c r="F1106" s="1640">
        <v>34.5</v>
      </c>
      <c r="G1106" s="1648">
        <v>13.8</v>
      </c>
      <c r="H1106" s="1642"/>
      <c r="J1106" s="857">
        <v>6.9320000000000004</v>
      </c>
      <c r="K1106" s="818">
        <v>0</v>
      </c>
      <c r="L1106" s="818">
        <v>5</v>
      </c>
      <c r="O1106" s="656"/>
      <c r="P1106" s="819"/>
      <c r="R1106" s="801">
        <v>46</v>
      </c>
    </row>
    <row r="1107" spans="1:18">
      <c r="A1107" s="801">
        <v>47</v>
      </c>
      <c r="B1107" t="s">
        <v>6648</v>
      </c>
      <c r="C1107" s="656"/>
      <c r="D1107" t="s">
        <v>4641</v>
      </c>
      <c r="E1107" s="656"/>
      <c r="F1107" s="1640">
        <v>115</v>
      </c>
      <c r="G1107" s="1648">
        <v>13.8</v>
      </c>
      <c r="H1107" s="1642"/>
      <c r="J1107" s="857">
        <v>15</v>
      </c>
      <c r="K1107" s="818">
        <v>0</v>
      </c>
      <c r="L1107" s="818">
        <v>1</v>
      </c>
      <c r="O1107" s="656"/>
      <c r="P1107" s="819"/>
      <c r="R1107" s="801">
        <v>47</v>
      </c>
    </row>
    <row r="1108" spans="1:18">
      <c r="A1108" s="801">
        <v>48</v>
      </c>
      <c r="B1108" t="s">
        <v>6648</v>
      </c>
      <c r="C1108" s="656"/>
      <c r="D1108" t="s">
        <v>4641</v>
      </c>
      <c r="E1108" s="656"/>
      <c r="F1108" s="1640">
        <v>115</v>
      </c>
      <c r="G1108" s="1648">
        <v>34.5</v>
      </c>
      <c r="H1108" s="1642"/>
      <c r="J1108" s="857">
        <v>15</v>
      </c>
      <c r="K1108" s="818">
        <v>0</v>
      </c>
      <c r="L1108" s="818">
        <v>1</v>
      </c>
      <c r="O1108" s="656"/>
      <c r="P1108" s="819"/>
      <c r="R1108" s="801">
        <v>48</v>
      </c>
    </row>
    <row r="1109" spans="1:18">
      <c r="A1109" s="801">
        <v>49</v>
      </c>
      <c r="B1109" t="s">
        <v>6648</v>
      </c>
      <c r="C1109" s="656"/>
      <c r="D1109" t="s">
        <v>4641</v>
      </c>
      <c r="E1109" s="656"/>
      <c r="F1109" s="1640"/>
      <c r="G1109" s="1648">
        <v>4.3600000000000003</v>
      </c>
      <c r="H1109" s="1642"/>
      <c r="J1109" s="857">
        <v>2.5</v>
      </c>
      <c r="K1109" s="818">
        <v>0</v>
      </c>
      <c r="L1109" s="818">
        <v>1</v>
      </c>
      <c r="O1109" s="656"/>
      <c r="P1109" s="819"/>
      <c r="R1109" s="801">
        <v>49</v>
      </c>
    </row>
    <row r="1110" spans="1:18">
      <c r="A1110" s="801">
        <v>50</v>
      </c>
      <c r="C1110" s="656"/>
      <c r="E1110" s="656"/>
      <c r="F1110" s="1640"/>
      <c r="G1110" s="1648"/>
      <c r="H1110" s="1642"/>
      <c r="J1110" s="857"/>
      <c r="K1110" s="818"/>
      <c r="L1110" s="818"/>
      <c r="O1110" s="656"/>
      <c r="P1110" s="819"/>
      <c r="R1110" s="801">
        <v>50</v>
      </c>
    </row>
    <row r="1111" spans="1:18">
      <c r="A1111" s="801">
        <v>51</v>
      </c>
      <c r="C1111" s="656"/>
      <c r="E1111" s="656"/>
      <c r="F1111" s="1640"/>
      <c r="G1111" s="1648"/>
      <c r="H1111" s="1642"/>
      <c r="J1111" s="857"/>
      <c r="K1111" s="818"/>
      <c r="L1111" s="818"/>
      <c r="O1111" s="656"/>
      <c r="P1111" s="819"/>
      <c r="R1111" s="801">
        <v>51</v>
      </c>
    </row>
    <row r="1112" spans="1:18">
      <c r="A1112" s="801">
        <v>52</v>
      </c>
      <c r="C1112" s="656"/>
      <c r="E1112" s="656"/>
      <c r="F1112" s="1640"/>
      <c r="G1112" s="1648"/>
      <c r="H1112" s="1642"/>
      <c r="J1112" s="857"/>
      <c r="K1112" s="818"/>
      <c r="L1112" s="818"/>
      <c r="O1112" s="656"/>
      <c r="P1112" s="819"/>
      <c r="R1112" s="801">
        <v>52</v>
      </c>
    </row>
    <row r="1113" spans="1:18">
      <c r="A1113" s="801">
        <v>53</v>
      </c>
      <c r="C1113" s="656"/>
      <c r="E1113" s="656"/>
      <c r="F1113" s="1640"/>
      <c r="G1113" s="1648"/>
      <c r="H1113" s="1642"/>
      <c r="J1113" s="857"/>
      <c r="K1113" s="818"/>
      <c r="L1113" s="818"/>
      <c r="O1113" s="656"/>
      <c r="P1113" s="819"/>
      <c r="R1113" s="801">
        <v>53</v>
      </c>
    </row>
    <row r="1114" spans="1:18">
      <c r="A1114" s="801">
        <v>54</v>
      </c>
      <c r="C1114" s="656"/>
      <c r="E1114" s="656"/>
      <c r="F1114" s="1640"/>
      <c r="G1114" s="1648"/>
      <c r="H1114" s="1642"/>
      <c r="J1114" s="857"/>
      <c r="K1114" s="818"/>
      <c r="L1114" s="818"/>
      <c r="O1114" s="656"/>
      <c r="P1114" s="819"/>
      <c r="R1114" s="801">
        <v>54</v>
      </c>
    </row>
    <row r="1115" spans="1:18">
      <c r="A1115" s="801">
        <v>55</v>
      </c>
      <c r="C1115" s="656"/>
      <c r="E1115" s="656"/>
      <c r="F1115" s="1640"/>
      <c r="G1115" s="1648"/>
      <c r="H1115" s="1642"/>
      <c r="J1115" s="857"/>
      <c r="K1115" s="818"/>
      <c r="L1115" s="818"/>
      <c r="O1115" s="656"/>
      <c r="P1115" s="819"/>
      <c r="R1115" s="801">
        <v>55</v>
      </c>
    </row>
    <row r="1116" spans="1:18">
      <c r="A1116" s="801">
        <v>56</v>
      </c>
      <c r="C1116" s="656"/>
      <c r="E1116" s="656"/>
      <c r="F1116" s="1640"/>
      <c r="G1116" s="1648"/>
      <c r="H1116" s="1642"/>
      <c r="J1116" s="857"/>
      <c r="K1116" s="818"/>
      <c r="L1116" s="818"/>
      <c r="O1116" s="656"/>
      <c r="P1116" s="819"/>
      <c r="R1116" s="801">
        <v>56</v>
      </c>
    </row>
    <row r="1117" spans="1:18">
      <c r="A1117" s="801">
        <v>57</v>
      </c>
      <c r="C1117" s="656"/>
      <c r="E1117" s="656"/>
      <c r="F1117" s="1640"/>
      <c r="G1117" s="1648"/>
      <c r="H1117" s="1642"/>
      <c r="J1117" s="857"/>
      <c r="K1117" s="818"/>
      <c r="L1117" s="818"/>
      <c r="O1117" s="656"/>
      <c r="P1117" s="819"/>
      <c r="R1117" s="801">
        <v>57</v>
      </c>
    </row>
    <row r="1118" spans="1:18" ht="15.75" thickBot="1">
      <c r="A1118" s="801">
        <v>58</v>
      </c>
      <c r="C1118" s="656"/>
      <c r="E1118" s="656"/>
      <c r="F1118" s="1640"/>
      <c r="G1118" s="1648"/>
      <c r="H1118" s="1642"/>
      <c r="J1118" s="857"/>
      <c r="K1118" s="818"/>
      <c r="L1118" s="818"/>
      <c r="O1118" s="656"/>
      <c r="P1118" s="819"/>
      <c r="R1118" s="801">
        <v>58</v>
      </c>
    </row>
    <row r="1119" spans="1:18" ht="15.75" thickBot="1">
      <c r="A1119" s="820">
        <v>59</v>
      </c>
      <c r="B1119" s="1651"/>
      <c r="C1119" s="773" t="s">
        <v>4893</v>
      </c>
      <c r="D1119" s="1651"/>
      <c r="E1119" s="1673"/>
      <c r="F1119" s="1674"/>
      <c r="G1119" s="1675"/>
      <c r="H1119" s="1676"/>
      <c r="J1119" s="1677"/>
      <c r="K1119" s="1631">
        <f>SUM(K1061:K1118)</f>
        <v>0</v>
      </c>
      <c r="L1119" s="1631">
        <f>SUM(L1061:L1118)</f>
        <v>66</v>
      </c>
      <c r="M1119" s="752"/>
      <c r="N1119" s="752"/>
      <c r="O1119" s="773"/>
      <c r="P1119" s="1631">
        <f>SUM(P1061:P1118)</f>
        <v>0</v>
      </c>
      <c r="Q1119" s="1631">
        <f>SUM(Q1061:Q1118)</f>
        <v>0</v>
      </c>
      <c r="R1119" s="1678">
        <v>59</v>
      </c>
    </row>
    <row r="1121" spans="1:18">
      <c r="A1121" s="16" t="s">
        <v>4863</v>
      </c>
      <c r="B1121" s="709"/>
      <c r="C1121" s="709"/>
      <c r="D1121" s="709"/>
      <c r="E1121" s="709"/>
      <c r="F1121" s="709"/>
      <c r="G1121" s="709"/>
      <c r="H1121" s="709"/>
      <c r="J1121" s="16" t="s">
        <v>4864</v>
      </c>
      <c r="K1121" s="709"/>
      <c r="L1121" s="709"/>
      <c r="M1121" s="709"/>
      <c r="N1121" s="709"/>
      <c r="O1121" s="709"/>
      <c r="P1121" s="709"/>
      <c r="Q1121" s="709"/>
    </row>
    <row r="1123" spans="1:18" ht="15.75" thickBot="1">
      <c r="A1123" s="13"/>
      <c r="B1123" s="1651"/>
      <c r="C1123" s="752"/>
      <c r="D1123" s="752"/>
      <c r="E1123" s="752"/>
      <c r="F1123" s="1862"/>
      <c r="G1123" s="1862"/>
      <c r="H1123" s="1862"/>
      <c r="J1123" s="1862"/>
      <c r="K1123" s="1862"/>
      <c r="L1123" s="1862"/>
      <c r="M1123" s="1862"/>
      <c r="N1123" s="752"/>
      <c r="O1123" s="752"/>
      <c r="P1123" s="1726"/>
      <c r="Q1123" s="1726"/>
    </row>
    <row r="1124" spans="1:18" ht="16.5" thickBot="1">
      <c r="A1124" s="946" t="s">
        <v>3325</v>
      </c>
      <c r="B1124" s="458"/>
      <c r="C1124" s="458"/>
      <c r="D1124" s="803"/>
      <c r="E1124" s="803"/>
      <c r="F1124" s="805"/>
      <c r="G1124" s="805"/>
      <c r="H1124" s="814"/>
      <c r="J1124" s="946" t="s">
        <v>3325</v>
      </c>
      <c r="K1124" s="458"/>
      <c r="L1124" s="458"/>
      <c r="M1124" s="803"/>
      <c r="N1124" s="803"/>
      <c r="O1124" s="803"/>
      <c r="P1124" s="805"/>
      <c r="Q1124" s="805"/>
      <c r="R1124" s="806"/>
    </row>
    <row r="1125" spans="1:18">
      <c r="A1125" s="797"/>
      <c r="C1125" s="656"/>
      <c r="D1125" s="661"/>
      <c r="E1125" s="717"/>
      <c r="F1125" s="709"/>
      <c r="G1125" s="709"/>
      <c r="H1125" s="782"/>
      <c r="J1125" s="797"/>
      <c r="K1125" s="656"/>
      <c r="L1125" s="656"/>
      <c r="M1125" s="709" t="s">
        <v>3113</v>
      </c>
      <c r="N1125" s="709"/>
      <c r="O1125" s="709"/>
      <c r="P1125" s="709"/>
      <c r="Q1125" s="759"/>
      <c r="R1125" s="807"/>
    </row>
    <row r="1126" spans="1:18" ht="15.75" thickBot="1">
      <c r="A1126" s="810"/>
      <c r="B1126" s="661"/>
      <c r="C1126" s="717"/>
      <c r="D1126" s="661"/>
      <c r="E1126" s="717"/>
      <c r="F1126" s="803" t="s">
        <v>3114</v>
      </c>
      <c r="G1126" s="803"/>
      <c r="H1126" s="814"/>
      <c r="J1126" s="810" t="s">
        <v>3115</v>
      </c>
      <c r="K1126" s="717" t="s">
        <v>3116</v>
      </c>
      <c r="L1126" s="717" t="s">
        <v>3116</v>
      </c>
      <c r="M1126" s="803" t="s">
        <v>3117</v>
      </c>
      <c r="N1126" s="803"/>
      <c r="O1126" s="803"/>
      <c r="P1126" s="803"/>
      <c r="Q1126" s="814"/>
      <c r="R1126" s="717"/>
    </row>
    <row r="1127" spans="1:18">
      <c r="A1127" s="810"/>
      <c r="B1127" s="661"/>
      <c r="C1127" s="717"/>
      <c r="D1127" s="661"/>
      <c r="E1127" s="717"/>
      <c r="F1127" s="717"/>
      <c r="G1127" s="759"/>
      <c r="H1127" s="717"/>
      <c r="J1127" s="810" t="s">
        <v>3118</v>
      </c>
      <c r="K1127" s="717" t="s">
        <v>3119</v>
      </c>
      <c r="L1127" s="717" t="s">
        <v>3120</v>
      </c>
      <c r="M1127" s="661"/>
      <c r="N1127" s="661"/>
      <c r="O1127" s="717"/>
      <c r="P1127" s="717"/>
      <c r="Q1127" s="759"/>
      <c r="R1127" s="717"/>
    </row>
    <row r="1128" spans="1:18">
      <c r="A1128" s="810" t="s">
        <v>1686</v>
      </c>
      <c r="B1128" s="709" t="s">
        <v>3121</v>
      </c>
      <c r="C1128" s="759"/>
      <c r="D1128" s="709" t="s">
        <v>3122</v>
      </c>
      <c r="E1128" s="759"/>
      <c r="F1128" s="717"/>
      <c r="G1128" s="759"/>
      <c r="H1128" s="717"/>
      <c r="J1128" s="810" t="s">
        <v>3123</v>
      </c>
      <c r="K1128" s="717" t="s">
        <v>3124</v>
      </c>
      <c r="L1128" s="717" t="s">
        <v>3119</v>
      </c>
      <c r="M1128" s="709"/>
      <c r="N1128" s="709"/>
      <c r="O1128" s="759"/>
      <c r="P1128" s="717" t="s">
        <v>1744</v>
      </c>
      <c r="Q1128" s="759" t="s">
        <v>3125</v>
      </c>
      <c r="R1128" s="717" t="s">
        <v>1686</v>
      </c>
    </row>
    <row r="1129" spans="1:18">
      <c r="A1129" s="810" t="s">
        <v>1689</v>
      </c>
      <c r="C1129" s="656"/>
      <c r="D1129" s="661"/>
      <c r="E1129" s="717"/>
      <c r="F1129" s="717" t="s">
        <v>1794</v>
      </c>
      <c r="G1129" s="759" t="s">
        <v>3126</v>
      </c>
      <c r="H1129" s="717" t="s">
        <v>3127</v>
      </c>
      <c r="J1129" s="810" t="s">
        <v>3128</v>
      </c>
      <c r="K1129" s="717" t="s">
        <v>4</v>
      </c>
      <c r="L1129" s="717" t="s">
        <v>3124</v>
      </c>
      <c r="M1129" s="709" t="s">
        <v>3129</v>
      </c>
      <c r="N1129" s="709"/>
      <c r="O1129" s="759"/>
      <c r="P1129" s="717" t="s">
        <v>3130</v>
      </c>
      <c r="Q1129" s="759" t="s">
        <v>3131</v>
      </c>
      <c r="R1129" s="717" t="s">
        <v>1689</v>
      </c>
    </row>
    <row r="1130" spans="1:18">
      <c r="A1130" s="801"/>
      <c r="C1130" s="717"/>
      <c r="E1130" s="717"/>
      <c r="F1130" s="717"/>
      <c r="G1130" s="759"/>
      <c r="H1130" s="656"/>
      <c r="J1130" s="801"/>
      <c r="K1130" s="656"/>
      <c r="L1130" s="717"/>
      <c r="O1130" s="717"/>
      <c r="P1130" s="717"/>
      <c r="Q1130" s="717"/>
      <c r="R1130" s="656"/>
    </row>
    <row r="1131" spans="1:18" ht="15.75" thickBot="1">
      <c r="A1131" s="820"/>
      <c r="B1131" s="803" t="s">
        <v>2935</v>
      </c>
      <c r="C1131" s="814"/>
      <c r="D1131" s="803" t="s">
        <v>2936</v>
      </c>
      <c r="E1131" s="814"/>
      <c r="F1131" s="813" t="s">
        <v>2937</v>
      </c>
      <c r="G1131" s="814" t="s">
        <v>2938</v>
      </c>
      <c r="H1131" s="814" t="s">
        <v>2268</v>
      </c>
      <c r="J1131" s="812" t="s">
        <v>2269</v>
      </c>
      <c r="K1131" s="812" t="s">
        <v>2270</v>
      </c>
      <c r="L1131" s="812" t="s">
        <v>2271</v>
      </c>
      <c r="M1131" s="803" t="s">
        <v>2272</v>
      </c>
      <c r="N1131" s="803"/>
      <c r="O1131" s="814"/>
      <c r="P1131" s="813" t="s">
        <v>2273</v>
      </c>
      <c r="Q1131" s="813" t="s">
        <v>2274</v>
      </c>
      <c r="R1131" s="813"/>
    </row>
    <row r="1132" spans="1:18">
      <c r="A1132" s="801">
        <v>1</v>
      </c>
      <c r="C1132" s="656"/>
      <c r="E1132" s="656"/>
      <c r="F1132" s="1640"/>
      <c r="G1132" s="1648"/>
      <c r="H1132" s="1642"/>
      <c r="J1132" s="857"/>
      <c r="K1132" s="818"/>
      <c r="L1132" s="818"/>
      <c r="O1132" s="656"/>
      <c r="P1132" s="819"/>
      <c r="R1132" s="801">
        <v>1</v>
      </c>
    </row>
    <row r="1133" spans="1:18">
      <c r="A1133" s="801">
        <v>2</v>
      </c>
      <c r="C1133" s="656"/>
      <c r="E1133" s="656"/>
      <c r="F1133" s="1640"/>
      <c r="G1133" s="1648"/>
      <c r="H1133" s="1642"/>
      <c r="J1133" s="857"/>
      <c r="K1133" s="818"/>
      <c r="L1133" s="818"/>
      <c r="O1133" s="656"/>
      <c r="P1133" s="819"/>
      <c r="R1133" s="801">
        <v>2</v>
      </c>
    </row>
    <row r="1134" spans="1:18">
      <c r="A1134" s="801">
        <v>3</v>
      </c>
      <c r="C1134" s="656"/>
      <c r="E1134" s="656"/>
      <c r="F1134" s="1640"/>
      <c r="G1134" s="1648"/>
      <c r="H1134" s="1642"/>
      <c r="J1134" s="857"/>
      <c r="K1134" s="818"/>
      <c r="L1134" s="818"/>
      <c r="O1134" s="656"/>
      <c r="P1134" s="819"/>
      <c r="R1134" s="801">
        <v>3</v>
      </c>
    </row>
    <row r="1135" spans="1:18">
      <c r="A1135" s="801">
        <v>4</v>
      </c>
      <c r="C1135" s="656"/>
      <c r="E1135" s="656"/>
      <c r="F1135" s="1640"/>
      <c r="G1135" s="1648"/>
      <c r="H1135" s="1642"/>
      <c r="J1135" s="857"/>
      <c r="K1135" s="818"/>
      <c r="L1135" s="818"/>
      <c r="O1135" s="656"/>
      <c r="P1135" s="819"/>
      <c r="R1135" s="801">
        <v>4</v>
      </c>
    </row>
    <row r="1136" spans="1:18">
      <c r="A1136" s="801">
        <v>5</v>
      </c>
      <c r="C1136" s="656"/>
      <c r="E1136" s="656"/>
      <c r="F1136" s="1640"/>
      <c r="G1136" s="1648"/>
      <c r="H1136" s="1642"/>
      <c r="J1136" s="857"/>
      <c r="K1136" s="818"/>
      <c r="L1136" s="818"/>
      <c r="O1136" s="656"/>
      <c r="P1136" s="819"/>
      <c r="R1136" s="801">
        <v>5</v>
      </c>
    </row>
    <row r="1137" spans="1:18">
      <c r="A1137" s="816">
        <v>6</v>
      </c>
      <c r="C1137" s="656"/>
      <c r="E1137" s="656"/>
      <c r="F1137" s="1640"/>
      <c r="G1137" s="1648"/>
      <c r="H1137" s="1642"/>
      <c r="J1137" s="857"/>
      <c r="K1137" s="818"/>
      <c r="L1137" s="818"/>
      <c r="O1137" s="656"/>
      <c r="P1137" s="819"/>
      <c r="R1137" s="816">
        <v>6</v>
      </c>
    </row>
    <row r="1138" spans="1:18">
      <c r="A1138" s="816">
        <v>7</v>
      </c>
      <c r="C1138" s="656"/>
      <c r="E1138" s="656"/>
      <c r="F1138" s="1640"/>
      <c r="G1138" s="1648"/>
      <c r="H1138" s="1642"/>
      <c r="J1138" s="857"/>
      <c r="K1138" s="818"/>
      <c r="L1138" s="818"/>
      <c r="O1138" s="656"/>
      <c r="P1138" s="819"/>
      <c r="R1138" s="816">
        <v>7</v>
      </c>
    </row>
    <row r="1139" spans="1:18">
      <c r="A1139" s="816">
        <v>8</v>
      </c>
      <c r="C1139" s="656"/>
      <c r="E1139" s="656"/>
      <c r="F1139" s="1640"/>
      <c r="G1139" s="1648"/>
      <c r="H1139" s="1642"/>
      <c r="J1139" s="857"/>
      <c r="K1139" s="818"/>
      <c r="L1139" s="818"/>
      <c r="O1139" s="656"/>
      <c r="P1139" s="819"/>
      <c r="R1139" s="816">
        <v>8</v>
      </c>
    </row>
    <row r="1140" spans="1:18">
      <c r="A1140" s="816">
        <v>9</v>
      </c>
      <c r="C1140" s="656"/>
      <c r="E1140" s="656"/>
      <c r="F1140" s="1640"/>
      <c r="G1140" s="1648"/>
      <c r="H1140" s="1642"/>
      <c r="J1140" s="857"/>
      <c r="K1140" s="818"/>
      <c r="L1140" s="818"/>
      <c r="O1140" s="656"/>
      <c r="P1140" s="819"/>
      <c r="R1140" s="816">
        <v>9</v>
      </c>
    </row>
    <row r="1141" spans="1:18">
      <c r="A1141" s="816">
        <v>10</v>
      </c>
      <c r="C1141" s="656"/>
      <c r="E1141" s="656"/>
      <c r="F1141" s="1640"/>
      <c r="G1141" s="1648"/>
      <c r="H1141" s="1642"/>
      <c r="J1141" s="857"/>
      <c r="K1141" s="818"/>
      <c r="L1141" s="818"/>
      <c r="O1141" s="656"/>
      <c r="P1141" s="819"/>
      <c r="R1141" s="816">
        <v>10</v>
      </c>
    </row>
    <row r="1142" spans="1:18">
      <c r="A1142" s="816">
        <v>11</v>
      </c>
      <c r="C1142" s="656"/>
      <c r="E1142" s="656"/>
      <c r="F1142" s="1640"/>
      <c r="G1142" s="1648"/>
      <c r="H1142" s="1642"/>
      <c r="J1142" s="857"/>
      <c r="K1142" s="818"/>
      <c r="L1142" s="818"/>
      <c r="O1142" s="656"/>
      <c r="P1142" s="819"/>
      <c r="R1142" s="816">
        <v>11</v>
      </c>
    </row>
    <row r="1143" spans="1:18">
      <c r="A1143" s="816">
        <v>12</v>
      </c>
      <c r="C1143" s="656"/>
      <c r="E1143" s="656"/>
      <c r="F1143" s="1640"/>
      <c r="G1143" s="1648"/>
      <c r="H1143" s="1642"/>
      <c r="J1143" s="857"/>
      <c r="K1143" s="818"/>
      <c r="L1143" s="818"/>
      <c r="O1143" s="656"/>
      <c r="P1143" s="819"/>
      <c r="R1143" s="816">
        <v>12</v>
      </c>
    </row>
    <row r="1144" spans="1:18">
      <c r="A1144" s="816">
        <v>13</v>
      </c>
      <c r="C1144" s="656"/>
      <c r="E1144" s="656"/>
      <c r="F1144" s="1640"/>
      <c r="G1144" s="1648"/>
      <c r="H1144" s="1642"/>
      <c r="J1144" s="857"/>
      <c r="K1144" s="818"/>
      <c r="L1144" s="818"/>
      <c r="O1144" s="656"/>
      <c r="P1144" s="819"/>
      <c r="R1144" s="816">
        <v>13</v>
      </c>
    </row>
    <row r="1145" spans="1:18">
      <c r="A1145" s="816">
        <v>14</v>
      </c>
      <c r="C1145" s="656"/>
      <c r="E1145" s="656"/>
      <c r="F1145" s="1640"/>
      <c r="G1145" s="1648"/>
      <c r="H1145" s="1642"/>
      <c r="J1145" s="857"/>
      <c r="K1145" s="818"/>
      <c r="L1145" s="818"/>
      <c r="O1145" s="656"/>
      <c r="P1145" s="819"/>
      <c r="R1145" s="816">
        <v>14</v>
      </c>
    </row>
    <row r="1146" spans="1:18">
      <c r="A1146" s="816">
        <v>15</v>
      </c>
      <c r="C1146" s="656"/>
      <c r="E1146" s="656"/>
      <c r="F1146" s="1640"/>
      <c r="G1146" s="1648"/>
      <c r="H1146" s="1642"/>
      <c r="J1146" s="857"/>
      <c r="K1146" s="818"/>
      <c r="L1146" s="818"/>
      <c r="O1146" s="656"/>
      <c r="P1146" s="819"/>
      <c r="R1146" s="816">
        <v>15</v>
      </c>
    </row>
    <row r="1147" spans="1:18">
      <c r="A1147" s="816">
        <v>16</v>
      </c>
      <c r="C1147" s="656"/>
      <c r="E1147" s="656"/>
      <c r="F1147" s="1640"/>
      <c r="G1147" s="1648"/>
      <c r="H1147" s="1642"/>
      <c r="J1147" s="857"/>
      <c r="K1147" s="818"/>
      <c r="L1147" s="818"/>
      <c r="O1147" s="656"/>
      <c r="P1147" s="819"/>
      <c r="R1147" s="816">
        <v>16</v>
      </c>
    </row>
    <row r="1148" spans="1:18">
      <c r="A1148" s="801">
        <v>17</v>
      </c>
      <c r="C1148" s="656"/>
      <c r="E1148" s="656"/>
      <c r="F1148" s="1640"/>
      <c r="G1148" s="1648"/>
      <c r="H1148" s="1642"/>
      <c r="J1148" s="857"/>
      <c r="K1148" s="818"/>
      <c r="L1148" s="818"/>
      <c r="O1148" s="656"/>
      <c r="P1148" s="819"/>
      <c r="R1148" s="801">
        <v>17</v>
      </c>
    </row>
    <row r="1149" spans="1:18">
      <c r="A1149" s="801">
        <v>18</v>
      </c>
      <c r="C1149" s="656"/>
      <c r="E1149" s="656"/>
      <c r="F1149" s="1640"/>
      <c r="G1149" s="1648"/>
      <c r="H1149" s="1642"/>
      <c r="J1149" s="857"/>
      <c r="K1149" s="818"/>
      <c r="L1149" s="818"/>
      <c r="O1149" s="656"/>
      <c r="P1149" s="819"/>
      <c r="R1149" s="801">
        <v>18</v>
      </c>
    </row>
    <row r="1150" spans="1:18">
      <c r="A1150" s="801">
        <v>19</v>
      </c>
      <c r="C1150" s="656"/>
      <c r="E1150" s="656"/>
      <c r="F1150" s="1640"/>
      <c r="G1150" s="1648"/>
      <c r="H1150" s="1642"/>
      <c r="J1150" s="857"/>
      <c r="K1150" s="818"/>
      <c r="L1150" s="818"/>
      <c r="O1150" s="656"/>
      <c r="P1150" s="819"/>
      <c r="R1150" s="801">
        <v>19</v>
      </c>
    </row>
    <row r="1151" spans="1:18">
      <c r="A1151" s="801">
        <v>20</v>
      </c>
      <c r="C1151" s="656"/>
      <c r="E1151" s="656"/>
      <c r="F1151" s="1640"/>
      <c r="G1151" s="1648"/>
      <c r="H1151" s="1642"/>
      <c r="J1151" s="857"/>
      <c r="K1151" s="818"/>
      <c r="L1151" s="818"/>
      <c r="O1151" s="656"/>
      <c r="P1151" s="819"/>
      <c r="R1151" s="801">
        <v>20</v>
      </c>
    </row>
    <row r="1152" spans="1:18">
      <c r="A1152" s="801">
        <v>21</v>
      </c>
      <c r="C1152" s="656"/>
      <c r="E1152" s="656"/>
      <c r="F1152" s="1640"/>
      <c r="G1152" s="1648"/>
      <c r="H1152" s="1642"/>
      <c r="J1152" s="857"/>
      <c r="K1152" s="818"/>
      <c r="L1152" s="818"/>
      <c r="O1152" s="656"/>
      <c r="P1152" s="819"/>
      <c r="R1152" s="801">
        <v>21</v>
      </c>
    </row>
    <row r="1153" spans="1:18">
      <c r="A1153" s="801">
        <v>22</v>
      </c>
      <c r="C1153" s="656"/>
      <c r="E1153" s="656"/>
      <c r="F1153" s="1640"/>
      <c r="G1153" s="1648"/>
      <c r="H1153" s="1642"/>
      <c r="J1153" s="857"/>
      <c r="K1153" s="818"/>
      <c r="L1153" s="818"/>
      <c r="O1153" s="656"/>
      <c r="P1153" s="819"/>
      <c r="R1153" s="801">
        <v>22</v>
      </c>
    </row>
    <row r="1154" spans="1:18">
      <c r="A1154" s="801">
        <v>23</v>
      </c>
      <c r="C1154" s="656"/>
      <c r="E1154" s="656"/>
      <c r="F1154" s="1640"/>
      <c r="G1154" s="1648"/>
      <c r="H1154" s="1642"/>
      <c r="J1154" s="857"/>
      <c r="K1154" s="818"/>
      <c r="L1154" s="818"/>
      <c r="O1154" s="656"/>
      <c r="P1154" s="819"/>
      <c r="R1154" s="801">
        <v>23</v>
      </c>
    </row>
    <row r="1155" spans="1:18">
      <c r="A1155" s="801">
        <v>24</v>
      </c>
      <c r="C1155" s="656"/>
      <c r="E1155" s="656"/>
      <c r="F1155" s="1640"/>
      <c r="G1155" s="1648"/>
      <c r="H1155" s="1642"/>
      <c r="J1155" s="857"/>
      <c r="K1155" s="818"/>
      <c r="L1155" s="818"/>
      <c r="O1155" s="656"/>
      <c r="P1155" s="819"/>
      <c r="R1155" s="801">
        <v>24</v>
      </c>
    </row>
    <row r="1156" spans="1:18">
      <c r="A1156" s="801">
        <v>25</v>
      </c>
      <c r="C1156" s="656"/>
      <c r="E1156" s="656"/>
      <c r="F1156" s="1640"/>
      <c r="G1156" s="1648"/>
      <c r="H1156" s="1642"/>
      <c r="J1156" s="857"/>
      <c r="K1156" s="818"/>
      <c r="L1156" s="818"/>
      <c r="O1156" s="656"/>
      <c r="P1156" s="819"/>
      <c r="R1156" s="801">
        <v>25</v>
      </c>
    </row>
    <row r="1157" spans="1:18">
      <c r="A1157" s="801">
        <v>26</v>
      </c>
      <c r="C1157" s="656"/>
      <c r="E1157" s="656"/>
      <c r="F1157" s="1640"/>
      <c r="G1157" s="1648"/>
      <c r="H1157" s="1642"/>
      <c r="J1157" s="857"/>
      <c r="K1157" s="818"/>
      <c r="L1157" s="818"/>
      <c r="O1157" s="656"/>
      <c r="P1157" s="819"/>
      <c r="R1157" s="801">
        <v>26</v>
      </c>
    </row>
    <row r="1158" spans="1:18">
      <c r="A1158" s="801">
        <v>27</v>
      </c>
      <c r="C1158" s="656"/>
      <c r="E1158" s="656"/>
      <c r="F1158" s="1640"/>
      <c r="G1158" s="1648"/>
      <c r="H1158" s="1642"/>
      <c r="J1158" s="857"/>
      <c r="K1158" s="818"/>
      <c r="L1158" s="818"/>
      <c r="O1158" s="656"/>
      <c r="P1158" s="819"/>
      <c r="R1158" s="801">
        <v>27</v>
      </c>
    </row>
    <row r="1159" spans="1:18">
      <c r="A1159" s="801">
        <v>28</v>
      </c>
      <c r="C1159" s="656"/>
      <c r="E1159" s="656"/>
      <c r="F1159" s="1640"/>
      <c r="G1159" s="1648"/>
      <c r="H1159" s="1642"/>
      <c r="J1159" s="857"/>
      <c r="K1159" s="818"/>
      <c r="L1159" s="818"/>
      <c r="O1159" s="656"/>
      <c r="P1159" s="819"/>
      <c r="R1159" s="801">
        <v>28</v>
      </c>
    </row>
    <row r="1160" spans="1:18">
      <c r="A1160" s="801">
        <v>29</v>
      </c>
      <c r="C1160" s="656"/>
      <c r="E1160" s="656"/>
      <c r="F1160" s="1640"/>
      <c r="G1160" s="1648"/>
      <c r="H1160" s="1642"/>
      <c r="J1160" s="857"/>
      <c r="K1160" s="818"/>
      <c r="L1160" s="818"/>
      <c r="O1160" s="656"/>
      <c r="P1160" s="819"/>
      <c r="R1160" s="801">
        <v>29</v>
      </c>
    </row>
    <row r="1161" spans="1:18">
      <c r="A1161" s="801">
        <v>30</v>
      </c>
      <c r="C1161" s="656"/>
      <c r="E1161" s="656"/>
      <c r="F1161" s="1640"/>
      <c r="G1161" s="1648"/>
      <c r="H1161" s="1642"/>
      <c r="J1161" s="857"/>
      <c r="K1161" s="818"/>
      <c r="L1161" s="818"/>
      <c r="O1161" s="656"/>
      <c r="P1161" s="819"/>
      <c r="R1161" s="801">
        <v>30</v>
      </c>
    </row>
    <row r="1162" spans="1:18">
      <c r="A1162" s="801">
        <v>31</v>
      </c>
      <c r="C1162" s="656"/>
      <c r="E1162" s="656"/>
      <c r="F1162" s="1640"/>
      <c r="G1162" s="1648"/>
      <c r="H1162" s="1642"/>
      <c r="J1162" s="857"/>
      <c r="K1162" s="818"/>
      <c r="L1162" s="818"/>
      <c r="O1162" s="656"/>
      <c r="P1162" s="819"/>
      <c r="R1162" s="801">
        <v>31</v>
      </c>
    </row>
    <row r="1163" spans="1:18">
      <c r="A1163" s="801">
        <v>32</v>
      </c>
      <c r="C1163" s="656"/>
      <c r="E1163" s="656"/>
      <c r="F1163" s="1640"/>
      <c r="G1163" s="1648"/>
      <c r="H1163" s="1642"/>
      <c r="J1163" s="857"/>
      <c r="K1163" s="818"/>
      <c r="L1163" s="818"/>
      <c r="O1163" s="656"/>
      <c r="P1163" s="819"/>
      <c r="R1163" s="801">
        <v>32</v>
      </c>
    </row>
    <row r="1164" spans="1:18">
      <c r="A1164" s="801">
        <v>33</v>
      </c>
      <c r="C1164" s="656"/>
      <c r="E1164" s="656"/>
      <c r="F1164" s="1640"/>
      <c r="G1164" s="1648"/>
      <c r="H1164" s="1642"/>
      <c r="J1164" s="857"/>
      <c r="K1164" s="818"/>
      <c r="L1164" s="818"/>
      <c r="O1164" s="656"/>
      <c r="P1164" s="819"/>
      <c r="R1164" s="801">
        <v>33</v>
      </c>
    </row>
    <row r="1165" spans="1:18">
      <c r="A1165" s="801">
        <v>34</v>
      </c>
      <c r="C1165" s="656"/>
      <c r="E1165" s="656"/>
      <c r="F1165" s="1640"/>
      <c r="G1165" s="1648"/>
      <c r="H1165" s="1642"/>
      <c r="J1165" s="857"/>
      <c r="K1165" s="818"/>
      <c r="L1165" s="818"/>
      <c r="O1165" s="656"/>
      <c r="P1165" s="819"/>
      <c r="R1165" s="801">
        <v>34</v>
      </c>
    </row>
    <row r="1166" spans="1:18">
      <c r="A1166" s="801">
        <v>35</v>
      </c>
      <c r="C1166" s="656"/>
      <c r="E1166" s="656"/>
      <c r="F1166" s="1640"/>
      <c r="G1166" s="1648"/>
      <c r="H1166" s="1642"/>
      <c r="J1166" s="857"/>
      <c r="K1166" s="818"/>
      <c r="L1166" s="818"/>
      <c r="O1166" s="656"/>
      <c r="P1166" s="819"/>
      <c r="R1166" s="801">
        <v>35</v>
      </c>
    </row>
    <row r="1167" spans="1:18">
      <c r="A1167" s="801">
        <v>36</v>
      </c>
      <c r="C1167" s="656"/>
      <c r="E1167" s="656"/>
      <c r="F1167" s="1640"/>
      <c r="G1167" s="1648"/>
      <c r="H1167" s="1642"/>
      <c r="J1167" s="857"/>
      <c r="K1167" s="818"/>
      <c r="L1167" s="818"/>
      <c r="O1167" s="656"/>
      <c r="P1167" s="819"/>
      <c r="R1167" s="801">
        <v>36</v>
      </c>
    </row>
    <row r="1168" spans="1:18">
      <c r="A1168" s="801">
        <v>37</v>
      </c>
      <c r="C1168" s="656"/>
      <c r="E1168" s="656"/>
      <c r="F1168" s="1640"/>
      <c r="G1168" s="1648"/>
      <c r="H1168" s="1642"/>
      <c r="J1168" s="857"/>
      <c r="K1168" s="818"/>
      <c r="L1168" s="818"/>
      <c r="O1168" s="656"/>
      <c r="P1168" s="819"/>
      <c r="R1168" s="801">
        <v>37</v>
      </c>
    </row>
    <row r="1169" spans="1:18">
      <c r="A1169" s="801">
        <v>38</v>
      </c>
      <c r="C1169" s="656"/>
      <c r="E1169" s="656"/>
      <c r="F1169" s="1640"/>
      <c r="G1169" s="1648"/>
      <c r="H1169" s="1642"/>
      <c r="J1169" s="857"/>
      <c r="K1169" s="818"/>
      <c r="L1169" s="818"/>
      <c r="O1169" s="656"/>
      <c r="P1169" s="819"/>
      <c r="R1169" s="801">
        <v>38</v>
      </c>
    </row>
    <row r="1170" spans="1:18">
      <c r="A1170" s="801">
        <v>39</v>
      </c>
      <c r="C1170" s="656"/>
      <c r="E1170" s="656"/>
      <c r="F1170" s="1640"/>
      <c r="G1170" s="1648"/>
      <c r="H1170" s="1642"/>
      <c r="J1170" s="857"/>
      <c r="K1170" s="818"/>
      <c r="L1170" s="818"/>
      <c r="O1170" s="656"/>
      <c r="P1170" s="819"/>
      <c r="R1170" s="801">
        <v>39</v>
      </c>
    </row>
    <row r="1171" spans="1:18">
      <c r="A1171" s="801">
        <v>40</v>
      </c>
      <c r="C1171" s="656"/>
      <c r="E1171" s="656"/>
      <c r="F1171" s="1640"/>
      <c r="G1171" s="1648"/>
      <c r="H1171" s="1642"/>
      <c r="J1171" s="857"/>
      <c r="K1171" s="818"/>
      <c r="L1171" s="818"/>
      <c r="O1171" s="656"/>
      <c r="P1171" s="819"/>
      <c r="R1171" s="801">
        <v>40</v>
      </c>
    </row>
    <row r="1172" spans="1:18">
      <c r="A1172" s="801">
        <v>41</v>
      </c>
      <c r="C1172" s="656"/>
      <c r="E1172" s="656"/>
      <c r="F1172" s="1640"/>
      <c r="G1172" s="1648"/>
      <c r="H1172" s="1642"/>
      <c r="J1172" s="857"/>
      <c r="K1172" s="818"/>
      <c r="L1172" s="818"/>
      <c r="O1172" s="656"/>
      <c r="P1172" s="819"/>
      <c r="R1172" s="801">
        <v>41</v>
      </c>
    </row>
    <row r="1173" spans="1:18">
      <c r="A1173" s="801">
        <v>42</v>
      </c>
      <c r="C1173" s="656"/>
      <c r="E1173" s="656"/>
      <c r="F1173" s="1640"/>
      <c r="G1173" s="1648"/>
      <c r="H1173" s="1642"/>
      <c r="J1173" s="857"/>
      <c r="K1173" s="818"/>
      <c r="L1173" s="818"/>
      <c r="O1173" s="656"/>
      <c r="P1173" s="819"/>
      <c r="R1173" s="801">
        <v>42</v>
      </c>
    </row>
    <row r="1174" spans="1:18">
      <c r="A1174" s="801">
        <v>43</v>
      </c>
      <c r="C1174" s="656"/>
      <c r="E1174" s="656"/>
      <c r="F1174" s="1640"/>
      <c r="G1174" s="1648"/>
      <c r="H1174" s="1642"/>
      <c r="J1174" s="857"/>
      <c r="K1174" s="818"/>
      <c r="L1174" s="818"/>
      <c r="O1174" s="656"/>
      <c r="P1174" s="819"/>
      <c r="R1174" s="801">
        <v>43</v>
      </c>
    </row>
    <row r="1175" spans="1:18">
      <c r="A1175" s="801">
        <v>44</v>
      </c>
      <c r="C1175" s="656"/>
      <c r="E1175" s="656"/>
      <c r="F1175" s="1640"/>
      <c r="G1175" s="1648"/>
      <c r="H1175" s="1642"/>
      <c r="J1175" s="857"/>
      <c r="K1175" s="818"/>
      <c r="L1175" s="818"/>
      <c r="O1175" s="656"/>
      <c r="P1175" s="819"/>
      <c r="R1175" s="801">
        <v>44</v>
      </c>
    </row>
    <row r="1176" spans="1:18">
      <c r="A1176" s="801">
        <v>45</v>
      </c>
      <c r="C1176" s="656"/>
      <c r="E1176" s="656"/>
      <c r="F1176" s="1640"/>
      <c r="G1176" s="1648"/>
      <c r="H1176" s="1642"/>
      <c r="J1176" s="857"/>
      <c r="K1176" s="818"/>
      <c r="L1176" s="818"/>
      <c r="O1176" s="656"/>
      <c r="P1176" s="819"/>
      <c r="R1176" s="801">
        <v>45</v>
      </c>
    </row>
    <row r="1177" spans="1:18">
      <c r="A1177" s="801">
        <v>46</v>
      </c>
      <c r="C1177" s="656"/>
      <c r="E1177" s="656"/>
      <c r="F1177" s="1640"/>
      <c r="G1177" s="1648"/>
      <c r="H1177" s="1642"/>
      <c r="J1177" s="857"/>
      <c r="K1177" s="818"/>
      <c r="L1177" s="818"/>
      <c r="O1177" s="656"/>
      <c r="P1177" s="819"/>
      <c r="R1177" s="801">
        <v>46</v>
      </c>
    </row>
    <row r="1178" spans="1:18">
      <c r="A1178" s="801">
        <v>47</v>
      </c>
      <c r="C1178" s="656"/>
      <c r="E1178" s="656"/>
      <c r="F1178" s="1640"/>
      <c r="G1178" s="1648"/>
      <c r="H1178" s="1642"/>
      <c r="J1178" s="857"/>
      <c r="K1178" s="818"/>
      <c r="L1178" s="818"/>
      <c r="O1178" s="656"/>
      <c r="P1178" s="819"/>
      <c r="R1178" s="801">
        <v>47</v>
      </c>
    </row>
    <row r="1179" spans="1:18">
      <c r="A1179" s="801">
        <v>48</v>
      </c>
      <c r="C1179" s="656"/>
      <c r="E1179" s="656"/>
      <c r="F1179" s="1640"/>
      <c r="G1179" s="1648"/>
      <c r="H1179" s="1642"/>
      <c r="J1179" s="857"/>
      <c r="K1179" s="818"/>
      <c r="L1179" s="818"/>
      <c r="O1179" s="656"/>
      <c r="P1179" s="819"/>
      <c r="R1179" s="801">
        <v>48</v>
      </c>
    </row>
    <row r="1180" spans="1:18">
      <c r="A1180" s="801">
        <v>49</v>
      </c>
      <c r="C1180" s="656"/>
      <c r="E1180" s="656"/>
      <c r="F1180" s="1640"/>
      <c r="G1180" s="1648"/>
      <c r="H1180" s="1642"/>
      <c r="J1180" s="857"/>
      <c r="K1180" s="818"/>
      <c r="L1180" s="818"/>
      <c r="O1180" s="656"/>
      <c r="P1180" s="819"/>
      <c r="R1180" s="801">
        <v>49</v>
      </c>
    </row>
    <row r="1181" spans="1:18">
      <c r="A1181" s="801">
        <v>50</v>
      </c>
      <c r="C1181" s="656"/>
      <c r="E1181" s="656"/>
      <c r="F1181" s="1640"/>
      <c r="G1181" s="1648"/>
      <c r="H1181" s="1642"/>
      <c r="J1181" s="857"/>
      <c r="K1181" s="818"/>
      <c r="L1181" s="818"/>
      <c r="O1181" s="656"/>
      <c r="P1181" s="819"/>
      <c r="R1181" s="801">
        <v>50</v>
      </c>
    </row>
    <row r="1182" spans="1:18">
      <c r="A1182" s="801">
        <v>51</v>
      </c>
      <c r="C1182" s="656"/>
      <c r="E1182" s="656"/>
      <c r="F1182" s="1640"/>
      <c r="G1182" s="1648"/>
      <c r="H1182" s="1642"/>
      <c r="J1182" s="857"/>
      <c r="K1182" s="818"/>
      <c r="L1182" s="818"/>
      <c r="O1182" s="656"/>
      <c r="P1182" s="819"/>
      <c r="R1182" s="801">
        <v>51</v>
      </c>
    </row>
    <row r="1183" spans="1:18">
      <c r="A1183" s="801">
        <v>52</v>
      </c>
      <c r="C1183" s="656"/>
      <c r="E1183" s="656"/>
      <c r="F1183" s="1640"/>
      <c r="G1183" s="1648"/>
      <c r="H1183" s="1642"/>
      <c r="J1183" s="857"/>
      <c r="K1183" s="818"/>
      <c r="L1183" s="818"/>
      <c r="O1183" s="656"/>
      <c r="P1183" s="819"/>
      <c r="R1183" s="801">
        <v>52</v>
      </c>
    </row>
    <row r="1184" spans="1:18">
      <c r="A1184" s="801">
        <v>53</v>
      </c>
      <c r="C1184" s="656"/>
      <c r="E1184" s="656"/>
      <c r="F1184" s="1640"/>
      <c r="G1184" s="1648"/>
      <c r="H1184" s="1642"/>
      <c r="J1184" s="857"/>
      <c r="K1184" s="818"/>
      <c r="L1184" s="818"/>
      <c r="O1184" s="656"/>
      <c r="P1184" s="819"/>
      <c r="R1184" s="801">
        <v>53</v>
      </c>
    </row>
    <row r="1185" spans="1:18">
      <c r="A1185" s="801">
        <v>54</v>
      </c>
      <c r="C1185" s="656"/>
      <c r="E1185" s="656"/>
      <c r="F1185" s="1640"/>
      <c r="G1185" s="1648"/>
      <c r="H1185" s="1642"/>
      <c r="J1185" s="857"/>
      <c r="K1185" s="818"/>
      <c r="L1185" s="818"/>
      <c r="O1185" s="656"/>
      <c r="P1185" s="819"/>
      <c r="R1185" s="801">
        <v>54</v>
      </c>
    </row>
    <row r="1186" spans="1:18">
      <c r="A1186" s="801">
        <v>55</v>
      </c>
      <c r="C1186" s="656"/>
      <c r="E1186" s="656"/>
      <c r="F1186" s="1640"/>
      <c r="G1186" s="1648"/>
      <c r="H1186" s="1642"/>
      <c r="J1186" s="857"/>
      <c r="K1186" s="818"/>
      <c r="L1186" s="818"/>
      <c r="O1186" s="656"/>
      <c r="P1186" s="819"/>
      <c r="R1186" s="801">
        <v>55</v>
      </c>
    </row>
    <row r="1187" spans="1:18">
      <c r="A1187" s="801">
        <v>56</v>
      </c>
      <c r="C1187" s="656"/>
      <c r="E1187" s="656"/>
      <c r="F1187" s="1640"/>
      <c r="G1187" s="1648"/>
      <c r="H1187" s="1642"/>
      <c r="J1187" s="857"/>
      <c r="K1187" s="818"/>
      <c r="L1187" s="818"/>
      <c r="O1187" s="656"/>
      <c r="P1187" s="819"/>
      <c r="R1187" s="801">
        <v>56</v>
      </c>
    </row>
    <row r="1188" spans="1:18">
      <c r="A1188" s="801">
        <v>57</v>
      </c>
      <c r="C1188" s="656"/>
      <c r="E1188" s="656"/>
      <c r="F1188" s="1640"/>
      <c r="G1188" s="1648"/>
      <c r="H1188" s="1642"/>
      <c r="J1188" s="857"/>
      <c r="K1188" s="818"/>
      <c r="L1188" s="818"/>
      <c r="O1188" s="656"/>
      <c r="P1188" s="819"/>
      <c r="R1188" s="801">
        <v>57</v>
      </c>
    </row>
    <row r="1189" spans="1:18" ht="15.75" thickBot="1">
      <c r="A1189" s="801">
        <v>58</v>
      </c>
      <c r="C1189" s="656"/>
      <c r="E1189" s="656"/>
      <c r="F1189" s="1640"/>
      <c r="G1189" s="1648"/>
      <c r="H1189" s="1642"/>
      <c r="J1189" s="857"/>
      <c r="K1189" s="818"/>
      <c r="L1189" s="818"/>
      <c r="O1189" s="656"/>
      <c r="P1189" s="819"/>
      <c r="R1189" s="801">
        <v>58</v>
      </c>
    </row>
    <row r="1190" spans="1:18" ht="15.75" thickBot="1">
      <c r="A1190" s="820">
        <v>59</v>
      </c>
      <c r="B1190" s="1651"/>
      <c r="C1190" s="773" t="s">
        <v>4893</v>
      </c>
      <c r="D1190" s="1651"/>
      <c r="E1190" s="1673"/>
      <c r="F1190" s="1674"/>
      <c r="G1190" s="1675"/>
      <c r="H1190" s="1676"/>
      <c r="J1190" s="1677"/>
      <c r="K1190" s="1631">
        <f>SUM(K1132:K1189)</f>
        <v>0</v>
      </c>
      <c r="L1190" s="1631">
        <f>SUM(L1132:L1189)</f>
        <v>0</v>
      </c>
      <c r="M1190" s="752"/>
      <c r="N1190" s="752"/>
      <c r="O1190" s="773"/>
      <c r="P1190" s="1631"/>
      <c r="Q1190" s="1631"/>
      <c r="R1190" s="1678">
        <v>59</v>
      </c>
    </row>
    <row r="1192" spans="1:18">
      <c r="A1192" s="16" t="s">
        <v>5158</v>
      </c>
      <c r="B1192" s="709"/>
      <c r="C1192" s="709"/>
      <c r="D1192" s="709"/>
      <c r="E1192" s="709"/>
      <c r="F1192" s="709"/>
      <c r="G1192" s="709"/>
      <c r="H1192" s="709"/>
      <c r="J1192" s="16" t="s">
        <v>5159</v>
      </c>
      <c r="K1192" s="709"/>
      <c r="L1192" s="709"/>
      <c r="M1192" s="709"/>
      <c r="N1192" s="709"/>
      <c r="O1192" s="709"/>
      <c r="P1192" s="709"/>
      <c r="Q1192" s="709"/>
    </row>
  </sheetData>
  <printOptions horizontalCentered="1" verticalCentered="1"/>
  <pageMargins left="0" right="0" top="0" bottom="0" header="0.25" footer="0.25"/>
  <pageSetup scale="65" fitToWidth="2" fitToHeight="2" orientation="portrait" r:id="rId1"/>
  <headerFooter alignWithMargins="0"/>
  <rowBreaks count="16" manualBreakCount="16">
    <brk id="66" max="16383" man="1"/>
    <brk id="136" max="16383" man="1"/>
    <brk id="206" max="16383" man="1"/>
    <brk id="276" max="16383" man="1"/>
    <brk id="346" max="16383" man="1"/>
    <brk id="416" max="16383" man="1"/>
    <brk id="486" max="16383" man="1"/>
    <brk id="556" max="16383" man="1"/>
    <brk id="626" max="16383" man="1"/>
    <brk id="696" max="16383" man="1"/>
    <brk id="766" max="16383" man="1"/>
    <brk id="837" max="16383" man="1"/>
    <brk id="908" max="16383" man="1"/>
    <brk id="979" max="16383" man="1"/>
    <brk id="1050" max="16383" man="1"/>
    <brk id="1122" max="17" man="1"/>
  </rowBreaks>
  <colBreaks count="1" manualBreakCount="1">
    <brk id="9" max="1048575" man="1"/>
  </colBreaks>
  <customProperties>
    <customPr name="_pios_id" r:id="rId2"/>
  </customPropertie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ransitionEvaluation="1">
    <tabColor rgb="FF92D050"/>
    <pageSetUpPr fitToPage="1"/>
  </sheetPr>
  <dimension ref="A1:F200"/>
  <sheetViews>
    <sheetView tabSelected="1" view="pageBreakPreview" zoomScale="85" zoomScaleNormal="70" zoomScaleSheetLayoutView="85" workbookViewId="0">
      <selection activeCell="F37" sqref="F37"/>
    </sheetView>
  </sheetViews>
  <sheetFormatPr defaultColWidth="9.6640625" defaultRowHeight="15"/>
  <cols>
    <col min="1" max="1" width="5.5546875" customWidth="1"/>
    <col min="2" max="2" width="42" bestFit="1" customWidth="1"/>
    <col min="3" max="3" width="11" customWidth="1"/>
    <col min="4" max="4" width="18.6640625" customWidth="1"/>
    <col min="5" max="5" width="15.6640625" customWidth="1"/>
    <col min="6" max="6" width="22.6640625" customWidth="1"/>
    <col min="9" max="10" width="11" customWidth="1"/>
    <col min="11" max="11" width="14.44140625" customWidth="1"/>
  </cols>
  <sheetData>
    <row r="1" spans="1:6">
      <c r="A1" s="710" t="s">
        <v>1757</v>
      </c>
      <c r="B1" s="711"/>
      <c r="C1" s="795" t="s">
        <v>1307</v>
      </c>
      <c r="D1" s="711"/>
      <c r="E1" s="796" t="s">
        <v>1759</v>
      </c>
      <c r="F1" s="1617" t="s">
        <v>1760</v>
      </c>
    </row>
    <row r="2" spans="1:6">
      <c r="A2" s="71" t="str">
        <f>'Data Sheet'!$C$25</f>
        <v xml:space="preserve">Niagara Mohawk Power Corporation </v>
      </c>
      <c r="C2" s="71" t="s">
        <v>5794</v>
      </c>
      <c r="E2" s="800" t="s">
        <v>1761</v>
      </c>
      <c r="F2" s="1618"/>
    </row>
    <row r="3" spans="1:6" ht="15" customHeight="1" thickBot="1">
      <c r="A3" s="772"/>
      <c r="B3" s="752"/>
      <c r="C3" s="772" t="s">
        <v>1101</v>
      </c>
      <c r="D3" s="752"/>
      <c r="E3" s="802" t="str">
        <f>'Data Sheet'!$C$40</f>
        <v>April 30, 2025</v>
      </c>
      <c r="F3" s="3473" t="str">
        <f>'Data Sheet'!$C$38</f>
        <v>December 31, 2024</v>
      </c>
    </row>
    <row r="4" spans="1:6" ht="15" customHeight="1" thickBot="1">
      <c r="A4" s="457" t="s">
        <v>2727</v>
      </c>
      <c r="B4" s="458"/>
      <c r="C4" s="803"/>
      <c r="D4" s="803"/>
      <c r="E4" s="803"/>
      <c r="F4" s="804"/>
    </row>
    <row r="5" spans="1:6">
      <c r="A5" s="760"/>
      <c r="F5" s="656"/>
    </row>
    <row r="6" spans="1:6">
      <c r="A6" s="760" t="s">
        <v>2603</v>
      </c>
      <c r="D6" t="s">
        <v>2728</v>
      </c>
      <c r="F6" s="656"/>
    </row>
    <row r="7" spans="1:6">
      <c r="A7" s="760" t="s">
        <v>2729</v>
      </c>
      <c r="D7" t="s">
        <v>2730</v>
      </c>
      <c r="F7" s="656"/>
    </row>
    <row r="8" spans="1:6">
      <c r="A8" s="760" t="s">
        <v>2731</v>
      </c>
      <c r="D8" t="s">
        <v>2732</v>
      </c>
      <c r="F8" s="656"/>
    </row>
    <row r="9" spans="1:6">
      <c r="A9" s="760" t="s">
        <v>2733</v>
      </c>
      <c r="D9" t="s">
        <v>2734</v>
      </c>
      <c r="F9" s="656"/>
    </row>
    <row r="10" spans="1:6">
      <c r="A10" s="760" t="s">
        <v>2735</v>
      </c>
      <c r="D10" t="s">
        <v>2442</v>
      </c>
      <c r="F10" s="656"/>
    </row>
    <row r="11" spans="1:6">
      <c r="A11" s="760" t="s">
        <v>2443</v>
      </c>
      <c r="D11" t="s">
        <v>2444</v>
      </c>
      <c r="F11" s="656"/>
    </row>
    <row r="12" spans="1:6">
      <c r="A12" s="760" t="s">
        <v>2445</v>
      </c>
      <c r="D12" t="s">
        <v>2446</v>
      </c>
      <c r="F12" s="656"/>
    </row>
    <row r="13" spans="1:6">
      <c r="A13" s="760" t="s">
        <v>2447</v>
      </c>
      <c r="D13" t="s">
        <v>2448</v>
      </c>
      <c r="F13" s="656"/>
    </row>
    <row r="14" spans="1:6">
      <c r="A14" s="760" t="s">
        <v>2449</v>
      </c>
      <c r="F14" s="656"/>
    </row>
    <row r="15" spans="1:6" ht="15.75" thickBot="1">
      <c r="A15" s="760"/>
      <c r="F15" s="656"/>
    </row>
    <row r="16" spans="1:6" ht="15.75" thickBot="1">
      <c r="A16" s="827"/>
      <c r="B16" s="822"/>
      <c r="C16" s="807"/>
      <c r="D16" s="807"/>
      <c r="E16" s="805" t="s">
        <v>2450</v>
      </c>
      <c r="F16" s="804"/>
    </row>
    <row r="17" spans="1:6">
      <c r="A17" s="810" t="s">
        <v>1686</v>
      </c>
      <c r="B17" s="709" t="s">
        <v>1740</v>
      </c>
      <c r="C17" s="759"/>
      <c r="D17" s="717" t="s">
        <v>2451</v>
      </c>
      <c r="E17" s="717"/>
      <c r="F17" s="717"/>
    </row>
    <row r="18" spans="1:6">
      <c r="A18" s="810" t="s">
        <v>1689</v>
      </c>
      <c r="B18" s="459"/>
      <c r="C18" s="656"/>
      <c r="D18" s="717" t="s">
        <v>2452</v>
      </c>
      <c r="E18" s="717" t="s">
        <v>1744</v>
      </c>
      <c r="F18" s="717" t="s">
        <v>2453</v>
      </c>
    </row>
    <row r="19" spans="1:6" ht="15.75" thickBot="1">
      <c r="A19" s="820"/>
      <c r="B19" s="803" t="s">
        <v>2935</v>
      </c>
      <c r="C19" s="814"/>
      <c r="D19" s="813" t="s">
        <v>2936</v>
      </c>
      <c r="E19" s="813" t="s">
        <v>2937</v>
      </c>
      <c r="F19" s="813" t="s">
        <v>2938</v>
      </c>
    </row>
    <row r="20" spans="1:6">
      <c r="A20" s="835">
        <v>1</v>
      </c>
      <c r="B20" s="719" t="s">
        <v>2454</v>
      </c>
      <c r="C20" s="768"/>
      <c r="D20" s="841">
        <v>1754625</v>
      </c>
      <c r="E20" s="841">
        <v>473513</v>
      </c>
      <c r="F20" s="841">
        <v>17756</v>
      </c>
    </row>
    <row r="21" spans="1:6">
      <c r="A21" s="835">
        <v>2</v>
      </c>
      <c r="B21" s="719" t="s">
        <v>2455</v>
      </c>
      <c r="C21" s="768"/>
      <c r="D21" s="841"/>
      <c r="E21" s="841"/>
      <c r="F21" s="841"/>
    </row>
    <row r="22" spans="1:6">
      <c r="A22" s="829">
        <v>3</v>
      </c>
      <c r="B22" s="719" t="s">
        <v>2456</v>
      </c>
      <c r="C22" s="768"/>
      <c r="D22" s="841">
        <v>27312</v>
      </c>
      <c r="E22" s="841">
        <v>13958</v>
      </c>
      <c r="F22" s="841">
        <v>523</v>
      </c>
    </row>
    <row r="23" spans="1:6">
      <c r="A23" s="829">
        <v>4</v>
      </c>
      <c r="B23" s="719" t="s">
        <v>2457</v>
      </c>
      <c r="C23" s="768"/>
      <c r="D23" s="841"/>
      <c r="E23" s="841"/>
      <c r="F23" s="841"/>
    </row>
    <row r="24" spans="1:6">
      <c r="A24" s="801">
        <v>5</v>
      </c>
      <c r="B24" t="s">
        <v>2458</v>
      </c>
      <c r="C24" s="656"/>
      <c r="D24" s="819"/>
      <c r="E24" s="819"/>
      <c r="F24" s="819"/>
    </row>
    <row r="25" spans="1:6">
      <c r="A25" s="829"/>
      <c r="B25" s="719" t="s">
        <v>2459</v>
      </c>
      <c r="C25" s="768"/>
      <c r="D25" s="841">
        <f>D22+D23</f>
        <v>27312</v>
      </c>
      <c r="E25" s="841">
        <f>E22+E23</f>
        <v>13958</v>
      </c>
      <c r="F25" s="841">
        <f>F22+F23</f>
        <v>523</v>
      </c>
    </row>
    <row r="26" spans="1:6">
      <c r="A26" s="829">
        <v>6</v>
      </c>
      <c r="B26" s="719" t="s">
        <v>2460</v>
      </c>
      <c r="C26" s="768"/>
      <c r="D26" s="841"/>
      <c r="E26" s="841"/>
      <c r="F26" s="841"/>
    </row>
    <row r="27" spans="1:6">
      <c r="A27" s="829">
        <v>7</v>
      </c>
      <c r="B27" s="719" t="s">
        <v>2461</v>
      </c>
      <c r="C27" s="768"/>
      <c r="D27" s="841">
        <v>12745</v>
      </c>
      <c r="E27" s="841">
        <v>4</v>
      </c>
      <c r="F27" s="841">
        <v>0</v>
      </c>
    </row>
    <row r="28" spans="1:6">
      <c r="A28" s="829">
        <v>8</v>
      </c>
      <c r="B28" s="719" t="s">
        <v>2462</v>
      </c>
      <c r="C28" s="768"/>
      <c r="D28" s="841"/>
      <c r="E28" s="841"/>
      <c r="F28" s="841"/>
    </row>
    <row r="29" spans="1:6">
      <c r="A29" s="801">
        <v>9</v>
      </c>
      <c r="B29" t="s">
        <v>2463</v>
      </c>
      <c r="C29" s="656"/>
      <c r="D29" s="819"/>
      <c r="E29" s="819"/>
      <c r="F29" s="819"/>
    </row>
    <row r="30" spans="1:6">
      <c r="A30" s="829"/>
      <c r="B30" s="719" t="s">
        <v>2464</v>
      </c>
      <c r="C30" s="768"/>
      <c r="D30" s="841">
        <f>D27+D28</f>
        <v>12745</v>
      </c>
      <c r="E30" s="841">
        <f>E27+E28</f>
        <v>4</v>
      </c>
      <c r="F30" s="841">
        <f>F27+F28</f>
        <v>0</v>
      </c>
    </row>
    <row r="31" spans="1:6">
      <c r="A31" s="829">
        <v>10</v>
      </c>
      <c r="B31" s="719" t="s">
        <v>2465</v>
      </c>
      <c r="C31" s="768"/>
      <c r="D31" s="841">
        <f>D20+D25-D30</f>
        <v>1769192</v>
      </c>
      <c r="E31" s="841">
        <f>E20+E25-E30</f>
        <v>487467</v>
      </c>
      <c r="F31" s="841">
        <f>F20+F25-F30</f>
        <v>18279</v>
      </c>
    </row>
    <row r="32" spans="1:6">
      <c r="A32" s="829">
        <v>11</v>
      </c>
      <c r="B32" s="719" t="s">
        <v>2466</v>
      </c>
      <c r="C32" s="768"/>
      <c r="D32" s="841">
        <v>185936</v>
      </c>
      <c r="E32" s="841">
        <v>30181</v>
      </c>
      <c r="F32" s="841">
        <v>1132</v>
      </c>
    </row>
    <row r="33" spans="1:6">
      <c r="A33" s="829">
        <v>12</v>
      </c>
      <c r="B33" s="719" t="s">
        <v>2467</v>
      </c>
      <c r="C33" s="768"/>
      <c r="D33" s="841"/>
      <c r="E33" s="841"/>
      <c r="F33" s="841"/>
    </row>
    <row r="34" spans="1:6">
      <c r="A34" s="829">
        <v>13</v>
      </c>
      <c r="B34" s="719" t="s">
        <v>2468</v>
      </c>
      <c r="C34" s="768"/>
      <c r="D34" s="841"/>
      <c r="E34" s="841"/>
      <c r="F34" s="841"/>
    </row>
    <row r="35" spans="1:6">
      <c r="A35" s="829">
        <v>14</v>
      </c>
      <c r="B35" s="719" t="s">
        <v>2469</v>
      </c>
      <c r="C35" s="768"/>
      <c r="D35" s="841"/>
      <c r="E35" s="841"/>
      <c r="F35" s="841"/>
    </row>
    <row r="36" spans="1:6">
      <c r="A36" s="829">
        <v>15</v>
      </c>
      <c r="B36" s="719" t="s">
        <v>2470</v>
      </c>
      <c r="C36" s="768"/>
      <c r="D36" s="841">
        <v>1583256</v>
      </c>
      <c r="E36" s="841">
        <v>457286</v>
      </c>
      <c r="F36" s="841">
        <v>17147</v>
      </c>
    </row>
    <row r="37" spans="1:6">
      <c r="A37" s="801">
        <v>16</v>
      </c>
      <c r="B37" t="s">
        <v>2471</v>
      </c>
      <c r="C37" s="656"/>
      <c r="D37" s="819"/>
      <c r="E37" s="819"/>
      <c r="F37" s="819"/>
    </row>
    <row r="38" spans="1:6" ht="15.75" thickBot="1">
      <c r="A38" s="1606"/>
      <c r="B38" s="815" t="s">
        <v>2472</v>
      </c>
      <c r="C38" s="773"/>
      <c r="D38" s="864">
        <f>SUM(D32:D37)</f>
        <v>1769192</v>
      </c>
      <c r="E38" s="864">
        <f>SUM(E32:E37)</f>
        <v>487467</v>
      </c>
      <c r="F38" s="864">
        <f>SUM(F32:F37)</f>
        <v>18279</v>
      </c>
    </row>
    <row r="39" spans="1:6">
      <c r="A39" s="710"/>
      <c r="B39" s="711"/>
      <c r="C39" s="711"/>
      <c r="D39" s="711"/>
      <c r="E39" s="711"/>
      <c r="F39" s="757"/>
    </row>
    <row r="40" spans="1:6">
      <c r="A40" s="760"/>
      <c r="F40" s="656"/>
    </row>
    <row r="41" spans="1:6">
      <c r="A41" s="760"/>
      <c r="F41" s="656"/>
    </row>
    <row r="42" spans="1:6">
      <c r="A42" s="760"/>
      <c r="F42" s="656"/>
    </row>
    <row r="43" spans="1:6">
      <c r="A43" s="760"/>
      <c r="F43" s="656"/>
    </row>
    <row r="44" spans="1:6">
      <c r="A44" s="760"/>
      <c r="F44" s="656"/>
    </row>
    <row r="45" spans="1:6">
      <c r="A45" s="760"/>
      <c r="F45" s="656"/>
    </row>
    <row r="46" spans="1:6">
      <c r="A46" s="760"/>
      <c r="F46" s="656"/>
    </row>
    <row r="47" spans="1:6">
      <c r="A47" s="760"/>
      <c r="F47" s="656"/>
    </row>
    <row r="48" spans="1:6">
      <c r="A48" s="760"/>
      <c r="F48" s="656"/>
    </row>
    <row r="49" spans="1:6">
      <c r="A49" s="760"/>
      <c r="F49" s="656"/>
    </row>
    <row r="50" spans="1:6">
      <c r="A50" s="760"/>
      <c r="F50" s="656"/>
    </row>
    <row r="51" spans="1:6">
      <c r="A51" s="760"/>
      <c r="F51" s="656"/>
    </row>
    <row r="52" spans="1:6">
      <c r="A52" s="760"/>
      <c r="F52" s="656"/>
    </row>
    <row r="53" spans="1:6">
      <c r="A53" s="760"/>
      <c r="F53" s="656"/>
    </row>
    <row r="54" spans="1:6">
      <c r="A54" s="760"/>
      <c r="F54" s="656"/>
    </row>
    <row r="55" spans="1:6">
      <c r="A55" s="760"/>
      <c r="F55" s="656"/>
    </row>
    <row r="56" spans="1:6">
      <c r="A56" s="760"/>
      <c r="F56" s="656"/>
    </row>
    <row r="57" spans="1:6">
      <c r="A57" s="760"/>
      <c r="F57" s="656"/>
    </row>
    <row r="58" spans="1:6">
      <c r="A58" s="760"/>
      <c r="F58" s="656"/>
    </row>
    <row r="59" spans="1:6">
      <c r="A59" s="760"/>
      <c r="F59" s="656"/>
    </row>
    <row r="60" spans="1:6">
      <c r="A60" s="760"/>
      <c r="F60" s="656"/>
    </row>
    <row r="61" spans="1:6">
      <c r="A61" s="760"/>
      <c r="F61" s="656"/>
    </row>
    <row r="62" spans="1:6">
      <c r="A62" s="760"/>
      <c r="F62" s="656"/>
    </row>
    <row r="63" spans="1:6" ht="15.75" thickBot="1">
      <c r="A63" s="772"/>
      <c r="B63" s="752"/>
      <c r="C63" s="752"/>
      <c r="D63" s="752"/>
      <c r="E63" s="752"/>
      <c r="F63" s="773"/>
    </row>
    <row r="65" spans="1:6" ht="15.75">
      <c r="A65" s="98" t="s">
        <v>553</v>
      </c>
    </row>
    <row r="66" spans="1:6">
      <c r="A66" s="709" t="s">
        <v>2473</v>
      </c>
      <c r="B66" s="709"/>
      <c r="C66" s="709"/>
      <c r="D66" s="709"/>
      <c r="E66" s="709"/>
      <c r="F66" s="709"/>
    </row>
    <row r="125" spans="1:5" ht="15.75" thickBot="1"/>
    <row r="126" spans="1:5">
      <c r="A126" s="2398"/>
      <c r="B126" s="2316"/>
      <c r="C126" s="2316"/>
      <c r="D126" s="2316"/>
      <c r="E126" s="2401"/>
    </row>
    <row r="127" spans="1:5">
      <c r="A127" s="2450"/>
      <c r="E127" s="2683"/>
    </row>
    <row r="128" spans="1:5">
      <c r="A128" s="2450"/>
      <c r="E128" s="2683"/>
    </row>
    <row r="129" spans="1:6">
      <c r="A129" s="2450"/>
      <c r="E129" s="2683"/>
    </row>
    <row r="130" spans="1:6">
      <c r="A130" s="2450"/>
      <c r="E130" s="2683"/>
    </row>
    <row r="131" spans="1:6">
      <c r="A131" s="2450"/>
      <c r="E131" s="2683"/>
    </row>
    <row r="132" spans="1:6">
      <c r="A132" s="2450"/>
      <c r="C132" s="1184"/>
      <c r="D132" s="1184"/>
      <c r="E132" s="2683"/>
    </row>
    <row r="133" spans="1:6">
      <c r="A133" s="2450"/>
      <c r="C133" s="2842"/>
      <c r="D133" s="2842"/>
      <c r="E133" s="2683"/>
    </row>
    <row r="134" spans="1:6">
      <c r="A134" s="2450"/>
      <c r="C134" s="2842"/>
      <c r="D134" s="2842"/>
      <c r="E134" s="2683"/>
    </row>
    <row r="135" spans="1:6">
      <c r="A135" s="2450"/>
      <c r="C135" s="2842"/>
      <c r="D135" s="2842"/>
      <c r="E135" s="2683"/>
    </row>
    <row r="136" spans="1:6">
      <c r="A136" s="2450"/>
      <c r="C136" s="2842"/>
      <c r="D136" s="2842"/>
      <c r="E136" s="2683"/>
      <c r="F136" s="2683"/>
    </row>
    <row r="137" spans="1:6">
      <c r="A137" s="2450"/>
      <c r="C137" s="2842"/>
      <c r="D137" s="2842"/>
      <c r="E137" s="2683"/>
      <c r="F137" s="2683"/>
    </row>
    <row r="138" spans="1:6">
      <c r="A138" s="2450"/>
      <c r="C138" s="2842"/>
      <c r="D138" s="2842"/>
      <c r="E138" s="2683"/>
      <c r="F138" s="2683"/>
    </row>
    <row r="139" spans="1:6">
      <c r="A139" s="2450"/>
      <c r="C139" s="2842"/>
      <c r="D139" s="2842"/>
      <c r="E139" s="2683"/>
      <c r="F139" s="2683"/>
    </row>
    <row r="140" spans="1:6">
      <c r="A140" s="2450"/>
      <c r="C140" s="2842"/>
      <c r="D140" s="2842"/>
      <c r="E140" s="2683"/>
      <c r="F140" s="2683"/>
    </row>
    <row r="141" spans="1:6">
      <c r="A141" s="2450"/>
      <c r="C141" s="2842"/>
      <c r="D141" s="2842"/>
      <c r="E141" s="2683"/>
      <c r="F141" s="2683"/>
    </row>
    <row r="142" spans="1:6">
      <c r="A142" s="2450"/>
      <c r="C142" s="2842"/>
      <c r="D142" s="2842"/>
      <c r="E142" s="2683"/>
      <c r="F142" s="2683"/>
    </row>
    <row r="143" spans="1:6">
      <c r="A143" s="2450"/>
      <c r="C143" s="2842"/>
      <c r="D143" s="2842"/>
      <c r="E143" s="2683"/>
      <c r="F143" s="2683"/>
    </row>
    <row r="144" spans="1:6">
      <c r="A144" s="2450"/>
      <c r="C144" s="2842"/>
      <c r="D144" s="2842"/>
      <c r="E144" s="2683"/>
      <c r="F144" s="2683"/>
    </row>
    <row r="145" spans="1:6">
      <c r="A145" s="2450"/>
      <c r="C145" s="2842"/>
      <c r="D145" s="2842"/>
      <c r="E145" s="2683"/>
      <c r="F145" s="2683"/>
    </row>
    <row r="146" spans="1:6">
      <c r="A146" s="2450"/>
      <c r="C146" s="2842"/>
      <c r="D146" s="2842"/>
      <c r="E146" s="2683"/>
      <c r="F146" s="2683"/>
    </row>
    <row r="147" spans="1:6">
      <c r="A147" s="2450"/>
      <c r="C147" s="2842"/>
      <c r="D147" s="2842"/>
      <c r="E147" s="2683"/>
      <c r="F147" s="2683"/>
    </row>
    <row r="148" spans="1:6">
      <c r="A148" s="2450"/>
      <c r="C148" s="2842"/>
      <c r="D148" s="2842"/>
      <c r="E148" s="2683"/>
      <c r="F148" s="2683"/>
    </row>
    <row r="149" spans="1:6">
      <c r="A149" s="2450"/>
      <c r="C149" s="2842"/>
      <c r="D149" s="2842"/>
      <c r="E149" s="2683"/>
      <c r="F149" s="2683"/>
    </row>
    <row r="150" spans="1:6">
      <c r="A150" s="2450"/>
      <c r="C150" s="2842"/>
      <c r="D150" s="2842"/>
      <c r="E150" s="2683"/>
      <c r="F150" s="2683"/>
    </row>
    <row r="151" spans="1:6">
      <c r="A151" s="2450"/>
      <c r="C151" s="2842"/>
      <c r="D151" s="2842"/>
      <c r="E151" s="2683"/>
      <c r="F151" s="2683"/>
    </row>
    <row r="152" spans="1:6">
      <c r="A152" s="2450"/>
      <c r="C152" s="2842"/>
      <c r="D152" s="2842"/>
      <c r="E152" s="2683"/>
      <c r="F152" s="2683"/>
    </row>
    <row r="153" spans="1:6">
      <c r="A153" s="2450"/>
      <c r="C153" s="2842"/>
      <c r="D153" s="2842"/>
      <c r="E153" s="2683"/>
      <c r="F153" s="2683"/>
    </row>
    <row r="154" spans="1:6">
      <c r="A154" s="2450"/>
      <c r="C154" s="2842"/>
      <c r="D154" s="2842"/>
      <c r="E154" s="2683"/>
      <c r="F154" s="2683"/>
    </row>
    <row r="155" spans="1:6">
      <c r="A155" s="2450"/>
      <c r="C155" s="2842"/>
      <c r="D155" s="2842"/>
      <c r="E155" s="2683"/>
      <c r="F155" s="2683"/>
    </row>
    <row r="156" spans="1:6">
      <c r="A156" s="2450"/>
      <c r="C156" s="2842"/>
      <c r="D156" s="2842"/>
      <c r="E156" s="2683"/>
      <c r="F156" s="2683"/>
    </row>
    <row r="157" spans="1:6">
      <c r="A157" s="2450"/>
      <c r="C157" s="2842"/>
      <c r="D157" s="2842"/>
      <c r="E157" s="2683"/>
      <c r="F157" s="2683"/>
    </row>
    <row r="158" spans="1:6">
      <c r="A158" s="2450"/>
      <c r="C158" s="2842"/>
      <c r="D158" s="2842"/>
      <c r="E158" s="2683"/>
      <c r="F158" s="2683"/>
    </row>
    <row r="159" spans="1:6">
      <c r="A159" s="2450"/>
      <c r="C159" s="2842"/>
      <c r="D159" s="2842"/>
      <c r="E159" s="2683"/>
      <c r="F159" s="2683"/>
    </row>
    <row r="160" spans="1:6">
      <c r="A160" s="2450"/>
      <c r="C160" s="2842"/>
      <c r="D160" s="2842"/>
      <c r="E160" s="2683"/>
      <c r="F160" s="2683"/>
    </row>
    <row r="161" spans="1:6">
      <c r="A161" s="2450"/>
      <c r="C161" s="2842"/>
      <c r="D161" s="2842"/>
      <c r="E161" s="2683"/>
      <c r="F161" s="2683"/>
    </row>
    <row r="162" spans="1:6">
      <c r="A162" s="2450"/>
      <c r="C162" s="2842"/>
      <c r="D162" s="2842"/>
      <c r="E162" s="2683"/>
      <c r="F162" s="2683"/>
    </row>
    <row r="163" spans="1:6">
      <c r="A163" s="2450"/>
      <c r="C163" s="2842"/>
      <c r="D163" s="2842"/>
      <c r="E163" s="2683"/>
      <c r="F163" s="2683"/>
    </row>
    <row r="164" spans="1:6">
      <c r="A164" s="2450"/>
      <c r="C164" s="2842"/>
      <c r="D164" s="2842"/>
      <c r="E164" s="2683"/>
      <c r="F164" s="2683"/>
    </row>
    <row r="165" spans="1:6">
      <c r="A165" s="2450"/>
      <c r="C165" s="2842"/>
      <c r="D165" s="2842"/>
      <c r="E165" s="2683"/>
      <c r="F165" s="2683"/>
    </row>
    <row r="166" spans="1:6">
      <c r="A166" s="2450"/>
      <c r="C166" s="2842"/>
      <c r="D166" s="2842"/>
      <c r="E166" s="2683"/>
      <c r="F166" s="2683"/>
    </row>
    <row r="167" spans="1:6">
      <c r="A167" s="2450"/>
      <c r="C167" s="2842"/>
      <c r="D167" s="2842"/>
      <c r="E167" s="2683"/>
      <c r="F167" s="2683"/>
    </row>
    <row r="168" spans="1:6">
      <c r="A168" s="2450"/>
      <c r="C168" s="2842"/>
      <c r="D168" s="2842"/>
      <c r="E168" s="2683"/>
      <c r="F168" s="2683"/>
    </row>
    <row r="169" spans="1:6">
      <c r="A169" s="2450"/>
      <c r="C169" s="2842"/>
      <c r="D169" s="2842"/>
      <c r="E169" s="2683"/>
      <c r="F169" s="2683"/>
    </row>
    <row r="170" spans="1:6">
      <c r="A170" s="2450"/>
      <c r="C170" s="2842"/>
      <c r="D170" s="2842"/>
      <c r="E170" s="2683"/>
      <c r="F170" s="2683"/>
    </row>
    <row r="171" spans="1:6">
      <c r="A171" s="2450"/>
      <c r="C171" s="2842"/>
      <c r="D171" s="2842"/>
      <c r="E171" s="2683"/>
      <c r="F171" s="2683"/>
    </row>
    <row r="172" spans="1:6">
      <c r="A172" s="2450"/>
      <c r="C172" s="2842"/>
      <c r="D172" s="2842"/>
      <c r="E172" s="2683"/>
      <c r="F172" s="2683"/>
    </row>
    <row r="173" spans="1:6">
      <c r="A173" s="2450"/>
      <c r="C173" s="2842"/>
      <c r="D173" s="2842"/>
      <c r="E173" s="2683"/>
      <c r="F173" s="2683"/>
    </row>
    <row r="174" spans="1:6">
      <c r="A174" s="2450"/>
      <c r="C174" s="2842"/>
      <c r="D174" s="2842"/>
      <c r="E174" s="2683"/>
      <c r="F174" s="2683"/>
    </row>
    <row r="175" spans="1:6">
      <c r="A175" s="2450"/>
      <c r="C175" s="2842"/>
      <c r="D175" s="2842"/>
      <c r="E175" s="2683"/>
      <c r="F175" s="2683"/>
    </row>
    <row r="176" spans="1:6">
      <c r="A176" s="2450"/>
      <c r="C176" s="2842"/>
      <c r="D176" s="2842"/>
      <c r="E176" s="2683"/>
      <c r="F176" s="2683"/>
    </row>
    <row r="177" spans="1:6">
      <c r="A177" s="2450"/>
      <c r="C177" s="2842"/>
      <c r="D177" s="2842"/>
      <c r="E177" s="2683"/>
      <c r="F177" s="2683"/>
    </row>
    <row r="178" spans="1:6">
      <c r="A178" s="2450"/>
      <c r="C178" s="2842"/>
      <c r="D178" s="2842"/>
      <c r="E178" s="2683"/>
      <c r="F178" s="2683"/>
    </row>
    <row r="179" spans="1:6">
      <c r="A179" s="2450"/>
      <c r="C179" s="1923"/>
      <c r="D179" s="1923"/>
      <c r="E179" s="2683"/>
      <c r="F179" s="2683"/>
    </row>
    <row r="180" spans="1:6">
      <c r="A180" s="2450"/>
      <c r="E180" s="2683"/>
      <c r="F180" s="2683"/>
    </row>
    <row r="181" spans="1:6" ht="15.75" thickBot="1">
      <c r="A181" s="2684"/>
      <c r="B181" s="2701"/>
      <c r="C181" s="2701"/>
      <c r="D181" s="2701"/>
      <c r="E181" s="2686"/>
      <c r="F181" s="2683"/>
    </row>
    <row r="182" spans="1:6">
      <c r="A182" s="2682"/>
      <c r="F182" s="2683"/>
    </row>
    <row r="183" spans="1:6">
      <c r="A183" s="2682"/>
      <c r="F183" s="2683"/>
    </row>
    <row r="184" spans="1:6">
      <c r="A184" s="2682"/>
      <c r="F184" s="2683"/>
    </row>
    <row r="185" spans="1:6">
      <c r="A185" s="2682"/>
      <c r="F185" s="2683"/>
    </row>
    <row r="186" spans="1:6">
      <c r="A186" s="2682"/>
      <c r="F186" s="2683"/>
    </row>
    <row r="187" spans="1:6">
      <c r="A187" s="2682"/>
      <c r="F187" s="2683"/>
    </row>
    <row r="188" spans="1:6">
      <c r="A188" s="2682"/>
      <c r="F188" s="2683"/>
    </row>
    <row r="189" spans="1:6">
      <c r="A189" s="2682"/>
      <c r="F189" s="2683"/>
    </row>
    <row r="190" spans="1:6">
      <c r="A190" s="2682"/>
      <c r="F190" s="2683"/>
    </row>
    <row r="191" spans="1:6">
      <c r="A191" s="2682"/>
      <c r="F191" s="2683"/>
    </row>
    <row r="192" spans="1:6">
      <c r="A192" s="2682"/>
      <c r="F192" s="2683"/>
    </row>
    <row r="193" spans="1:6">
      <c r="A193" s="2682"/>
      <c r="F193" s="2683"/>
    </row>
    <row r="194" spans="1:6">
      <c r="A194" s="2682"/>
      <c r="F194" s="2683"/>
    </row>
    <row r="195" spans="1:6">
      <c r="A195" s="2682"/>
      <c r="F195" s="2683"/>
    </row>
    <row r="196" spans="1:6">
      <c r="A196" s="2682"/>
      <c r="F196" s="2683"/>
    </row>
    <row r="197" spans="1:6">
      <c r="A197" s="2682"/>
      <c r="F197" s="2683"/>
    </row>
    <row r="198" spans="1:6">
      <c r="A198" s="2682"/>
      <c r="F198" s="2683"/>
    </row>
    <row r="199" spans="1:6">
      <c r="A199" s="2682"/>
      <c r="F199" s="2683"/>
    </row>
    <row r="200" spans="1:6" ht="15.75" thickBot="1">
      <c r="A200" s="2684"/>
      <c r="B200" s="2685"/>
      <c r="C200" s="2685"/>
      <c r="D200" s="2685"/>
      <c r="E200" s="2685"/>
      <c r="F200" s="2686"/>
    </row>
  </sheetData>
  <printOptions horizontalCentered="1" verticalCentered="1"/>
  <pageMargins left="0.5" right="0.5" top="0" bottom="0" header="0.25" footer="0.25"/>
  <pageSetup scale="69" orientation="portrait" r:id="rId1"/>
  <headerFooter alignWithMargins="0"/>
  <customProperties>
    <customPr name="_pios_id" r:id="rId2"/>
  </customPropertie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92D050"/>
  </sheetPr>
  <dimension ref="A1:F200"/>
  <sheetViews>
    <sheetView view="pageBreakPreview" zoomScale="60" zoomScaleNormal="100" workbookViewId="0">
      <selection activeCell="G1" sqref="G1:T1048576"/>
    </sheetView>
  </sheetViews>
  <sheetFormatPr defaultRowHeight="15"/>
  <cols>
    <col min="1" max="1" width="4" customWidth="1"/>
    <col min="2" max="2" width="57.5546875" customWidth="1"/>
    <col min="3" max="3" width="39.6640625" customWidth="1"/>
    <col min="4" max="4" width="14.6640625" bestFit="1" customWidth="1"/>
    <col min="5" max="5" width="16.6640625" customWidth="1"/>
    <col min="8" max="8" width="17.6640625" customWidth="1"/>
    <col min="11" max="11" width="12" customWidth="1"/>
    <col min="14" max="14" width="12.6640625" customWidth="1"/>
    <col min="17" max="17" width="12.5546875" customWidth="1"/>
    <col min="20" max="20" width="16" bestFit="1" customWidth="1"/>
  </cols>
  <sheetData>
    <row r="1" spans="1:5" ht="15.75" thickBot="1"/>
    <row r="2" spans="1:5" ht="15.75" thickTop="1">
      <c r="A2" s="978" t="s">
        <v>3199</v>
      </c>
      <c r="B2" s="979"/>
      <c r="C2" s="980" t="s">
        <v>3200</v>
      </c>
      <c r="D2" s="981" t="s">
        <v>1759</v>
      </c>
      <c r="E2" s="1105" t="s">
        <v>1760</v>
      </c>
    </row>
    <row r="3" spans="1:5">
      <c r="A3" s="71" t="str">
        <f>'Data Sheet'!$C$25</f>
        <v xml:space="preserve">Niagara Mohawk Power Corporation </v>
      </c>
      <c r="B3" s="80"/>
      <c r="C3" s="13" t="s">
        <v>5795</v>
      </c>
      <c r="D3" s="77" t="s">
        <v>3219</v>
      </c>
      <c r="E3" s="1106"/>
    </row>
    <row r="4" spans="1:5">
      <c r="A4" s="986" t="s">
        <v>3202</v>
      </c>
      <c r="B4" s="80"/>
      <c r="C4" s="13" t="s">
        <v>3203</v>
      </c>
      <c r="D4" s="85" t="str">
        <f>'Data Sheet'!$C$40</f>
        <v>April 30, 2025</v>
      </c>
      <c r="E4" s="778" t="str">
        <f>'Data Sheet'!$C$38</f>
        <v>December 31, 2024</v>
      </c>
    </row>
    <row r="5" spans="1:5">
      <c r="A5" s="988" t="s">
        <v>4892</v>
      </c>
      <c r="B5" s="190"/>
      <c r="C5" s="190"/>
      <c r="D5" s="190"/>
      <c r="E5" s="989"/>
    </row>
    <row r="6" spans="1:5">
      <c r="A6" s="984" t="s">
        <v>4051</v>
      </c>
      <c r="B6" s="13"/>
      <c r="C6" s="13"/>
      <c r="D6" s="13"/>
      <c r="E6" s="1107"/>
    </row>
    <row r="7" spans="1:5">
      <c r="A7" s="984" t="s">
        <v>4052</v>
      </c>
      <c r="B7" s="13"/>
      <c r="C7" s="13"/>
      <c r="D7" s="13"/>
      <c r="E7" s="985"/>
    </row>
    <row r="8" spans="1:5">
      <c r="A8" s="991" t="s">
        <v>4053</v>
      </c>
      <c r="B8" s="192"/>
      <c r="C8" s="192"/>
      <c r="D8" s="192"/>
      <c r="E8" s="992"/>
    </row>
    <row r="9" spans="1:5">
      <c r="A9" s="991" t="s">
        <v>4054</v>
      </c>
      <c r="B9" s="192"/>
      <c r="C9" s="192"/>
      <c r="D9" s="192"/>
      <c r="E9" s="992"/>
    </row>
    <row r="10" spans="1:5">
      <c r="A10" s="991" t="s">
        <v>4055</v>
      </c>
      <c r="B10" s="192"/>
      <c r="C10" s="192"/>
      <c r="D10" s="192"/>
      <c r="E10" s="992"/>
    </row>
    <row r="11" spans="1:5">
      <c r="A11" s="993"/>
      <c r="B11" s="994"/>
      <c r="C11" s="1027" t="s">
        <v>4056</v>
      </c>
      <c r="D11" s="1027" t="s">
        <v>163</v>
      </c>
      <c r="E11" s="1108" t="s">
        <v>1795</v>
      </c>
    </row>
    <row r="12" spans="1:5">
      <c r="A12" s="997" t="s">
        <v>1686</v>
      </c>
      <c r="B12" s="1066"/>
      <c r="C12" s="1008" t="s">
        <v>4057</v>
      </c>
      <c r="D12" s="1008" t="s">
        <v>4058</v>
      </c>
      <c r="E12" s="1029" t="s">
        <v>4058</v>
      </c>
    </row>
    <row r="13" spans="1:5">
      <c r="A13" s="997" t="s">
        <v>1689</v>
      </c>
      <c r="B13" s="1067" t="s">
        <v>4059</v>
      </c>
      <c r="C13" s="1008" t="s">
        <v>4060</v>
      </c>
      <c r="D13" s="1008" t="s">
        <v>2161</v>
      </c>
      <c r="E13" s="1029" t="s">
        <v>2161</v>
      </c>
    </row>
    <row r="14" spans="1:5">
      <c r="A14" s="999"/>
      <c r="B14" s="996" t="s">
        <v>2935</v>
      </c>
      <c r="C14" s="1008" t="s">
        <v>2936</v>
      </c>
      <c r="D14" s="1008" t="s">
        <v>2937</v>
      </c>
      <c r="E14" s="1029" t="s">
        <v>2938</v>
      </c>
    </row>
    <row r="15" spans="1:5" ht="15.75">
      <c r="A15" s="1000">
        <v>1</v>
      </c>
      <c r="B15" s="1068" t="s">
        <v>5800</v>
      </c>
      <c r="C15" s="1069"/>
      <c r="D15" s="1069"/>
      <c r="E15" s="1109"/>
    </row>
    <row r="16" spans="1:5">
      <c r="A16" s="1000">
        <v>2</v>
      </c>
      <c r="B16" s="1001"/>
      <c r="C16" s="1002"/>
      <c r="D16" s="1006"/>
      <c r="E16" s="1110"/>
    </row>
    <row r="17" spans="1:5">
      <c r="A17" s="1000">
        <v>3</v>
      </c>
      <c r="B17" s="1001"/>
      <c r="C17" s="1002"/>
      <c r="D17" s="1006"/>
      <c r="E17" s="1110"/>
    </row>
    <row r="18" spans="1:5">
      <c r="A18" s="1000">
        <v>4</v>
      </c>
      <c r="B18" s="1001"/>
      <c r="C18" s="1002"/>
      <c r="D18" s="1006"/>
      <c r="E18" s="1110"/>
    </row>
    <row r="19" spans="1:5">
      <c r="A19" s="1000">
        <v>5</v>
      </c>
      <c r="B19" s="1001"/>
      <c r="C19" s="1002"/>
      <c r="D19" s="1006"/>
      <c r="E19" s="1110"/>
    </row>
    <row r="20" spans="1:5">
      <c r="A20" s="1000">
        <v>6</v>
      </c>
      <c r="B20" s="1001"/>
      <c r="C20" s="1002"/>
      <c r="D20" s="1006"/>
      <c r="E20" s="1110"/>
    </row>
    <row r="21" spans="1:5">
      <c r="A21" s="1000">
        <v>7</v>
      </c>
      <c r="B21" s="1001"/>
      <c r="C21" s="1002"/>
      <c r="D21" s="1006"/>
      <c r="E21" s="1110"/>
    </row>
    <row r="22" spans="1:5">
      <c r="A22" s="1000">
        <v>8</v>
      </c>
      <c r="B22" s="1001"/>
      <c r="C22" s="1002"/>
      <c r="D22" s="1006"/>
      <c r="E22" s="1110"/>
    </row>
    <row r="23" spans="1:5">
      <c r="A23" s="1000">
        <v>9</v>
      </c>
      <c r="B23" s="1001"/>
      <c r="C23" s="1002"/>
      <c r="D23" s="1006"/>
      <c r="E23" s="1110"/>
    </row>
    <row r="24" spans="1:5">
      <c r="A24" s="1000">
        <v>10</v>
      </c>
      <c r="B24" s="1001"/>
      <c r="C24" s="1002"/>
      <c r="D24" s="1006"/>
      <c r="E24" s="1110"/>
    </row>
    <row r="25" spans="1:5">
      <c r="A25" s="1000">
        <v>11</v>
      </c>
      <c r="B25" s="1001"/>
      <c r="C25" s="1002"/>
      <c r="D25" s="1006"/>
      <c r="E25" s="1110"/>
    </row>
    <row r="26" spans="1:5">
      <c r="A26" s="1000">
        <v>12</v>
      </c>
      <c r="B26" s="1001"/>
      <c r="C26" s="1002"/>
      <c r="D26" s="1006"/>
      <c r="E26" s="1110"/>
    </row>
    <row r="27" spans="1:5">
      <c r="A27" s="1000">
        <v>13</v>
      </c>
      <c r="B27" s="1001"/>
      <c r="C27" s="1002"/>
      <c r="D27" s="1006"/>
      <c r="E27" s="1110"/>
    </row>
    <row r="28" spans="1:5">
      <c r="A28" s="1000">
        <v>14</v>
      </c>
      <c r="B28" s="1001"/>
      <c r="C28" s="1002"/>
      <c r="D28" s="1006"/>
      <c r="E28" s="1110"/>
    </row>
    <row r="29" spans="1:5">
      <c r="A29" s="1000">
        <v>15</v>
      </c>
      <c r="B29" s="1001"/>
      <c r="C29" s="1002"/>
      <c r="D29" s="1006"/>
      <c r="E29" s="1110"/>
    </row>
    <row r="30" spans="1:5">
      <c r="A30" s="1000">
        <v>16</v>
      </c>
      <c r="B30" s="1001"/>
      <c r="C30" s="1002"/>
      <c r="D30" s="1006"/>
      <c r="E30" s="1110"/>
    </row>
    <row r="31" spans="1:5">
      <c r="A31" s="1000">
        <v>17</v>
      </c>
      <c r="B31" s="1001"/>
      <c r="C31" s="1002"/>
      <c r="D31" s="1006"/>
      <c r="E31" s="1110"/>
    </row>
    <row r="32" spans="1:5">
      <c r="A32" s="1000">
        <v>18</v>
      </c>
      <c r="B32" s="1001"/>
      <c r="C32" s="1002"/>
      <c r="D32" s="1006"/>
      <c r="E32" s="1110"/>
    </row>
    <row r="33" spans="1:5">
      <c r="A33" s="1000">
        <v>19</v>
      </c>
      <c r="B33" s="1001"/>
      <c r="C33" s="1002"/>
      <c r="D33" s="1006"/>
      <c r="E33" s="1110"/>
    </row>
    <row r="34" spans="1:5">
      <c r="A34" s="1000">
        <v>20</v>
      </c>
      <c r="B34" s="1001"/>
      <c r="C34" s="1002"/>
      <c r="D34" s="1006"/>
      <c r="E34" s="1110"/>
    </row>
    <row r="35" spans="1:5" ht="15.75">
      <c r="A35" s="1000">
        <v>21</v>
      </c>
      <c r="B35" s="1068" t="s">
        <v>4061</v>
      </c>
      <c r="C35" s="1069"/>
      <c r="D35" s="1070"/>
      <c r="E35" s="1113"/>
    </row>
    <row r="36" spans="1:5">
      <c r="A36" s="1000">
        <v>22</v>
      </c>
      <c r="B36" s="1001"/>
      <c r="C36" s="1002"/>
      <c r="D36" s="1004"/>
      <c r="E36" s="1688"/>
    </row>
    <row r="37" spans="1:5">
      <c r="A37" s="1000">
        <v>23</v>
      </c>
      <c r="B37" s="1001"/>
      <c r="C37" s="1002"/>
      <c r="D37" s="1004"/>
      <c r="E37" s="1110"/>
    </row>
    <row r="38" spans="1:5">
      <c r="A38" s="1000">
        <v>24</v>
      </c>
      <c r="B38" s="1001"/>
      <c r="C38" s="1002"/>
      <c r="D38" s="1006"/>
      <c r="E38" s="1110"/>
    </row>
    <row r="39" spans="1:5">
      <c r="A39" s="1000">
        <v>25</v>
      </c>
      <c r="B39" s="1001"/>
      <c r="C39" s="1002"/>
      <c r="D39" s="1006"/>
      <c r="E39" s="1110"/>
    </row>
    <row r="40" spans="1:5">
      <c r="A40" s="1000">
        <v>26</v>
      </c>
      <c r="B40" s="1001"/>
      <c r="C40" s="1002"/>
      <c r="D40" s="1009"/>
      <c r="E40" s="1111"/>
    </row>
    <row r="41" spans="1:5">
      <c r="A41" s="1000">
        <v>27</v>
      </c>
      <c r="B41" s="1001"/>
      <c r="C41" s="1002"/>
      <c r="D41" s="1011"/>
      <c r="E41" s="1112"/>
    </row>
    <row r="42" spans="1:5">
      <c r="A42" s="1000">
        <v>28</v>
      </c>
      <c r="B42" s="1001"/>
      <c r="C42" s="1002"/>
      <c r="D42" s="1006"/>
      <c r="E42" s="1110"/>
    </row>
    <row r="43" spans="1:5">
      <c r="A43" s="1000">
        <v>29</v>
      </c>
      <c r="B43" s="1001"/>
      <c r="C43" s="1002"/>
      <c r="D43" s="1006"/>
      <c r="E43" s="1110"/>
    </row>
    <row r="44" spans="1:5">
      <c r="A44" s="1000">
        <v>30</v>
      </c>
      <c r="B44" s="1001"/>
      <c r="C44" s="1002"/>
      <c r="D44" s="1006"/>
      <c r="E44" s="1110"/>
    </row>
    <row r="45" spans="1:5">
      <c r="A45" s="1000">
        <v>31</v>
      </c>
      <c r="B45" s="1001"/>
      <c r="C45" s="1002"/>
      <c r="D45" s="1006"/>
      <c r="E45" s="1110"/>
    </row>
    <row r="46" spans="1:5">
      <c r="A46" s="1000">
        <v>32</v>
      </c>
      <c r="B46" s="1001"/>
      <c r="C46" s="1002"/>
      <c r="D46" s="1006"/>
      <c r="E46" s="1110"/>
    </row>
    <row r="47" spans="1:5">
      <c r="A47" s="1000">
        <v>33</v>
      </c>
      <c r="B47" s="1001"/>
      <c r="C47" s="1002"/>
      <c r="D47" s="1006"/>
      <c r="E47" s="1110"/>
    </row>
    <row r="48" spans="1:5">
      <c r="A48" s="1000">
        <v>34</v>
      </c>
      <c r="B48" s="1001"/>
      <c r="C48" s="1002"/>
      <c r="D48" s="1006"/>
      <c r="E48" s="1110"/>
    </row>
    <row r="49" spans="1:5">
      <c r="A49" s="1000">
        <v>35</v>
      </c>
      <c r="B49" s="1001"/>
      <c r="C49" s="1002"/>
      <c r="D49" s="1006"/>
      <c r="E49" s="1110"/>
    </row>
    <row r="50" spans="1:5">
      <c r="A50" s="1000">
        <v>36</v>
      </c>
      <c r="B50" s="1001"/>
      <c r="C50" s="1002"/>
      <c r="D50" s="1006"/>
      <c r="E50" s="1110"/>
    </row>
    <row r="51" spans="1:5">
      <c r="A51" s="1000">
        <v>37</v>
      </c>
      <c r="B51" s="1001"/>
      <c r="C51" s="1002"/>
      <c r="D51" s="1006"/>
      <c r="E51" s="1110"/>
    </row>
    <row r="52" spans="1:5">
      <c r="A52" s="1000">
        <v>38</v>
      </c>
      <c r="B52" s="1001"/>
      <c r="C52" s="1002"/>
      <c r="D52" s="1006"/>
      <c r="E52" s="1110"/>
    </row>
    <row r="53" spans="1:5">
      <c r="A53" s="1000">
        <v>39</v>
      </c>
      <c r="B53" s="1001"/>
      <c r="C53" s="1002"/>
      <c r="D53" s="1006"/>
      <c r="E53" s="1110"/>
    </row>
    <row r="54" spans="1:5">
      <c r="A54" s="1013">
        <v>40</v>
      </c>
      <c r="B54" s="1014"/>
      <c r="C54" s="1015"/>
      <c r="D54" s="1016"/>
      <c r="E54" s="1114"/>
    </row>
    <row r="55" spans="1:5">
      <c r="A55" s="1013">
        <v>41</v>
      </c>
      <c r="B55" s="1014"/>
      <c r="C55" s="1015"/>
      <c r="D55" s="1016"/>
      <c r="E55" s="1114"/>
    </row>
    <row r="56" spans="1:5" ht="15.75" thickBot="1">
      <c r="A56" s="1017">
        <v>42</v>
      </c>
      <c r="B56" s="1018"/>
      <c r="C56" s="1019"/>
      <c r="D56" s="1020"/>
      <c r="E56" s="1115"/>
    </row>
    <row r="57" spans="1:5" ht="15.75" thickTop="1">
      <c r="A57" s="13"/>
      <c r="B57" s="13"/>
      <c r="C57" s="13"/>
      <c r="D57" s="260"/>
      <c r="E57" s="260"/>
    </row>
    <row r="58" spans="1:5">
      <c r="A58" s="13" t="s">
        <v>4492</v>
      </c>
      <c r="B58" s="13"/>
      <c r="C58" s="13"/>
      <c r="D58" s="13"/>
      <c r="E58" s="13"/>
    </row>
    <row r="59" spans="1:5">
      <c r="A59" s="13" t="s">
        <v>4062</v>
      </c>
      <c r="B59" s="13"/>
      <c r="C59" s="13"/>
      <c r="D59" s="13"/>
      <c r="E59" s="13"/>
    </row>
    <row r="60" spans="1:5">
      <c r="A60" s="16" t="s">
        <v>2625</v>
      </c>
      <c r="B60" s="16"/>
      <c r="C60" s="16"/>
      <c r="D60" s="16"/>
      <c r="E60" s="16"/>
    </row>
    <row r="125" spans="1:5" ht="15.75" thickBot="1"/>
    <row r="126" spans="1:5">
      <c r="A126" s="2398"/>
      <c r="B126" s="2316"/>
      <c r="C126" s="2316"/>
      <c r="D126" s="2316"/>
      <c r="E126" s="2401"/>
    </row>
    <row r="127" spans="1:5">
      <c r="A127" s="2450"/>
      <c r="E127" s="2683"/>
    </row>
    <row r="128" spans="1:5">
      <c r="A128" s="2450"/>
      <c r="E128" s="2683"/>
    </row>
    <row r="129" spans="1:6">
      <c r="A129" s="2450"/>
      <c r="E129" s="2683"/>
    </row>
    <row r="130" spans="1:6">
      <c r="A130" s="2450"/>
      <c r="E130" s="2683"/>
    </row>
    <row r="131" spans="1:6">
      <c r="A131" s="2450"/>
      <c r="E131" s="2683"/>
    </row>
    <row r="132" spans="1:6">
      <c r="A132" s="2450"/>
      <c r="C132" s="1184"/>
      <c r="D132" s="1184"/>
      <c r="E132" s="2683"/>
    </row>
    <row r="133" spans="1:6">
      <c r="A133" s="2450"/>
      <c r="C133" s="2842"/>
      <c r="D133" s="2842"/>
      <c r="E133" s="2683"/>
    </row>
    <row r="134" spans="1:6">
      <c r="A134" s="2450"/>
      <c r="C134" s="2842"/>
      <c r="D134" s="2842"/>
      <c r="E134" s="2683"/>
    </row>
    <row r="135" spans="1:6">
      <c r="A135" s="2450"/>
      <c r="C135" s="2842"/>
      <c r="D135" s="2842"/>
      <c r="E135" s="2683"/>
    </row>
    <row r="136" spans="1:6">
      <c r="A136" s="2450"/>
      <c r="C136" s="2842"/>
      <c r="D136" s="2842"/>
      <c r="E136" s="2683"/>
      <c r="F136" s="2683"/>
    </row>
    <row r="137" spans="1:6">
      <c r="A137" s="2450"/>
      <c r="C137" s="2842"/>
      <c r="D137" s="2842"/>
      <c r="E137" s="2683"/>
      <c r="F137" s="2683"/>
    </row>
    <row r="138" spans="1:6">
      <c r="A138" s="2450"/>
      <c r="C138" s="2842"/>
      <c r="D138" s="2842"/>
      <c r="E138" s="2683"/>
      <c r="F138" s="2683"/>
    </row>
    <row r="139" spans="1:6">
      <c r="A139" s="2450"/>
      <c r="C139" s="2842"/>
      <c r="D139" s="2842"/>
      <c r="E139" s="2683"/>
      <c r="F139" s="2683"/>
    </row>
    <row r="140" spans="1:6">
      <c r="A140" s="2450"/>
      <c r="C140" s="2842"/>
      <c r="D140" s="2842"/>
      <c r="E140" s="2683"/>
      <c r="F140" s="2683"/>
    </row>
    <row r="141" spans="1:6">
      <c r="A141" s="2450"/>
      <c r="C141" s="2842"/>
      <c r="D141" s="2842"/>
      <c r="E141" s="2683"/>
      <c r="F141" s="2683"/>
    </row>
    <row r="142" spans="1:6">
      <c r="A142" s="2450"/>
      <c r="C142" s="2842"/>
      <c r="D142" s="2842"/>
      <c r="E142" s="2683"/>
      <c r="F142" s="2683"/>
    </row>
    <row r="143" spans="1:6">
      <c r="A143" s="2450"/>
      <c r="C143" s="2842"/>
      <c r="D143" s="2842"/>
      <c r="E143" s="2683"/>
      <c r="F143" s="2683"/>
    </row>
    <row r="144" spans="1:6">
      <c r="A144" s="2450"/>
      <c r="C144" s="2842"/>
      <c r="D144" s="2842"/>
      <c r="E144" s="2683"/>
      <c r="F144" s="2683"/>
    </row>
    <row r="145" spans="1:6">
      <c r="A145" s="2450"/>
      <c r="C145" s="2842"/>
      <c r="D145" s="2842"/>
      <c r="E145" s="2683"/>
      <c r="F145" s="2683"/>
    </row>
    <row r="146" spans="1:6">
      <c r="A146" s="2450"/>
      <c r="C146" s="2842"/>
      <c r="D146" s="2842"/>
      <c r="E146" s="2683"/>
      <c r="F146" s="2683"/>
    </row>
    <row r="147" spans="1:6">
      <c r="A147" s="2450"/>
      <c r="C147" s="2842"/>
      <c r="D147" s="2842"/>
      <c r="E147" s="2683"/>
      <c r="F147" s="2683"/>
    </row>
    <row r="148" spans="1:6">
      <c r="A148" s="2450"/>
      <c r="C148" s="2842"/>
      <c r="D148" s="2842"/>
      <c r="E148" s="2683"/>
      <c r="F148" s="2683"/>
    </row>
    <row r="149" spans="1:6">
      <c r="A149" s="2450"/>
      <c r="C149" s="2842"/>
      <c r="D149" s="2842"/>
      <c r="E149" s="2683"/>
      <c r="F149" s="2683"/>
    </row>
    <row r="150" spans="1:6">
      <c r="A150" s="2450"/>
      <c r="C150" s="2842"/>
      <c r="D150" s="2842"/>
      <c r="E150" s="2683"/>
      <c r="F150" s="2683"/>
    </row>
    <row r="151" spans="1:6">
      <c r="A151" s="2450"/>
      <c r="C151" s="2842"/>
      <c r="D151" s="2842"/>
      <c r="E151" s="2683"/>
      <c r="F151" s="2683"/>
    </row>
    <row r="152" spans="1:6">
      <c r="A152" s="2450"/>
      <c r="C152" s="2842"/>
      <c r="D152" s="2842"/>
      <c r="E152" s="2683"/>
      <c r="F152" s="2683"/>
    </row>
    <row r="153" spans="1:6">
      <c r="A153" s="2450"/>
      <c r="C153" s="2842"/>
      <c r="D153" s="2842"/>
      <c r="E153" s="2683"/>
      <c r="F153" s="2683"/>
    </row>
    <row r="154" spans="1:6">
      <c r="A154" s="2450"/>
      <c r="C154" s="2842"/>
      <c r="D154" s="2842"/>
      <c r="E154" s="2683"/>
      <c r="F154" s="2683"/>
    </row>
    <row r="155" spans="1:6">
      <c r="A155" s="2450"/>
      <c r="C155" s="2842"/>
      <c r="D155" s="2842"/>
      <c r="E155" s="2683"/>
      <c r="F155" s="2683"/>
    </row>
    <row r="156" spans="1:6">
      <c r="A156" s="2450"/>
      <c r="C156" s="2842"/>
      <c r="D156" s="2842"/>
      <c r="E156" s="2683"/>
      <c r="F156" s="2683"/>
    </row>
    <row r="157" spans="1:6">
      <c r="A157" s="2450"/>
      <c r="C157" s="2842"/>
      <c r="D157" s="2842"/>
      <c r="E157" s="2683"/>
      <c r="F157" s="2683"/>
    </row>
    <row r="158" spans="1:6">
      <c r="A158" s="2450"/>
      <c r="C158" s="2842"/>
      <c r="D158" s="2842"/>
      <c r="E158" s="2683"/>
      <c r="F158" s="2683"/>
    </row>
    <row r="159" spans="1:6">
      <c r="A159" s="2450"/>
      <c r="C159" s="2842"/>
      <c r="D159" s="2842"/>
      <c r="E159" s="2683"/>
      <c r="F159" s="2683"/>
    </row>
    <row r="160" spans="1:6">
      <c r="A160" s="2450"/>
      <c r="C160" s="2842"/>
      <c r="D160" s="2842"/>
      <c r="E160" s="2683"/>
      <c r="F160" s="2683"/>
    </row>
    <row r="161" spans="1:6">
      <c r="A161" s="2450"/>
      <c r="C161" s="2842"/>
      <c r="D161" s="2842"/>
      <c r="E161" s="2683"/>
      <c r="F161" s="2683"/>
    </row>
    <row r="162" spans="1:6">
      <c r="A162" s="2450"/>
      <c r="C162" s="2842"/>
      <c r="D162" s="2842"/>
      <c r="E162" s="2683"/>
      <c r="F162" s="2683"/>
    </row>
    <row r="163" spans="1:6">
      <c r="A163" s="2450"/>
      <c r="C163" s="2842"/>
      <c r="D163" s="2842"/>
      <c r="E163" s="2683"/>
      <c r="F163" s="2683"/>
    </row>
    <row r="164" spans="1:6">
      <c r="A164" s="2450"/>
      <c r="C164" s="2842"/>
      <c r="D164" s="2842"/>
      <c r="E164" s="2683"/>
      <c r="F164" s="2683"/>
    </row>
    <row r="165" spans="1:6">
      <c r="A165" s="2450"/>
      <c r="C165" s="2842"/>
      <c r="D165" s="2842"/>
      <c r="E165" s="2683"/>
      <c r="F165" s="2683"/>
    </row>
    <row r="166" spans="1:6">
      <c r="A166" s="2450"/>
      <c r="C166" s="2842"/>
      <c r="D166" s="2842"/>
      <c r="E166" s="2683"/>
      <c r="F166" s="2683"/>
    </row>
    <row r="167" spans="1:6">
      <c r="A167" s="2450"/>
      <c r="C167" s="2842"/>
      <c r="D167" s="2842"/>
      <c r="E167" s="2683"/>
      <c r="F167" s="2683"/>
    </row>
    <row r="168" spans="1:6">
      <c r="A168" s="2450"/>
      <c r="C168" s="2842"/>
      <c r="D168" s="2842"/>
      <c r="E168" s="2683"/>
      <c r="F168" s="2683"/>
    </row>
    <row r="169" spans="1:6">
      <c r="A169" s="2450"/>
      <c r="C169" s="2842"/>
      <c r="D169" s="2842"/>
      <c r="E169" s="2683"/>
      <c r="F169" s="2683"/>
    </row>
    <row r="170" spans="1:6">
      <c r="A170" s="2450"/>
      <c r="C170" s="2842"/>
      <c r="D170" s="2842"/>
      <c r="E170" s="2683"/>
      <c r="F170" s="2683"/>
    </row>
    <row r="171" spans="1:6">
      <c r="A171" s="2450"/>
      <c r="C171" s="2842"/>
      <c r="D171" s="2842"/>
      <c r="E171" s="2683"/>
      <c r="F171" s="2683"/>
    </row>
    <row r="172" spans="1:6">
      <c r="A172" s="2450"/>
      <c r="C172" s="2842"/>
      <c r="D172" s="2842"/>
      <c r="E172" s="2683"/>
      <c r="F172" s="2683"/>
    </row>
    <row r="173" spans="1:6">
      <c r="A173" s="2450"/>
      <c r="C173" s="2842"/>
      <c r="D173" s="2842"/>
      <c r="E173" s="2683"/>
      <c r="F173" s="2683"/>
    </row>
    <row r="174" spans="1:6">
      <c r="A174" s="2450"/>
      <c r="C174" s="2842"/>
      <c r="D174" s="2842"/>
      <c r="E174" s="2683"/>
      <c r="F174" s="2683"/>
    </row>
    <row r="175" spans="1:6">
      <c r="A175" s="2450"/>
      <c r="C175" s="2842"/>
      <c r="D175" s="2842"/>
      <c r="E175" s="2683"/>
      <c r="F175" s="2683"/>
    </row>
    <row r="176" spans="1:6">
      <c r="A176" s="2450"/>
      <c r="C176" s="2842"/>
      <c r="D176" s="2842"/>
      <c r="E176" s="2683"/>
      <c r="F176" s="2683"/>
    </row>
    <row r="177" spans="1:6">
      <c r="A177" s="2450"/>
      <c r="C177" s="2842"/>
      <c r="D177" s="2842"/>
      <c r="E177" s="2683"/>
      <c r="F177" s="2683"/>
    </row>
    <row r="178" spans="1:6">
      <c r="A178" s="2450"/>
      <c r="C178" s="2842"/>
      <c r="D178" s="2842"/>
      <c r="E178" s="2683"/>
      <c r="F178" s="2683"/>
    </row>
    <row r="179" spans="1:6">
      <c r="A179" s="2450"/>
      <c r="C179" s="1923"/>
      <c r="D179" s="1923"/>
      <c r="E179" s="2683"/>
      <c r="F179" s="2683"/>
    </row>
    <row r="180" spans="1:6">
      <c r="A180" s="2450"/>
      <c r="E180" s="2683"/>
      <c r="F180" s="2683"/>
    </row>
    <row r="181" spans="1:6" ht="15.75" thickBot="1">
      <c r="A181" s="2684"/>
      <c r="B181" s="2701"/>
      <c r="C181" s="2701"/>
      <c r="D181" s="2701"/>
      <c r="E181" s="2686"/>
      <c r="F181" s="2683"/>
    </row>
    <row r="182" spans="1:6">
      <c r="A182" s="2682"/>
      <c r="F182" s="2683"/>
    </row>
    <row r="183" spans="1:6">
      <c r="A183" s="2682"/>
      <c r="F183" s="2683"/>
    </row>
    <row r="184" spans="1:6">
      <c r="A184" s="2682"/>
      <c r="F184" s="2683"/>
    </row>
    <row r="185" spans="1:6">
      <c r="A185" s="2682"/>
      <c r="F185" s="2683"/>
    </row>
    <row r="186" spans="1:6">
      <c r="A186" s="2682"/>
      <c r="F186" s="2683"/>
    </row>
    <row r="187" spans="1:6">
      <c r="A187" s="2682"/>
      <c r="F187" s="2683"/>
    </row>
    <row r="188" spans="1:6">
      <c r="A188" s="2682"/>
      <c r="F188" s="2683"/>
    </row>
    <row r="189" spans="1:6">
      <c r="A189" s="2682"/>
      <c r="F189" s="2683"/>
    </row>
    <row r="190" spans="1:6">
      <c r="A190" s="2682"/>
      <c r="F190" s="2683"/>
    </row>
    <row r="191" spans="1:6">
      <c r="A191" s="2682"/>
      <c r="F191" s="2683"/>
    </row>
    <row r="192" spans="1:6">
      <c r="A192" s="2682"/>
      <c r="F192" s="2683"/>
    </row>
    <row r="193" spans="1:6">
      <c r="A193" s="2682"/>
      <c r="F193" s="2683"/>
    </row>
    <row r="194" spans="1:6">
      <c r="A194" s="2682"/>
      <c r="F194" s="2683"/>
    </row>
    <row r="195" spans="1:6">
      <c r="A195" s="2682"/>
      <c r="F195" s="2683"/>
    </row>
    <row r="196" spans="1:6">
      <c r="A196" s="2682"/>
      <c r="F196" s="2683"/>
    </row>
    <row r="197" spans="1:6">
      <c r="A197" s="2682"/>
      <c r="F197" s="2683"/>
    </row>
    <row r="198" spans="1:6">
      <c r="A198" s="2682"/>
      <c r="F198" s="2683"/>
    </row>
    <row r="199" spans="1:6">
      <c r="A199" s="2682"/>
      <c r="F199" s="2683"/>
    </row>
    <row r="200" spans="1:6" ht="15.75" thickBot="1">
      <c r="A200" s="2684"/>
      <c r="B200" s="2685"/>
      <c r="C200" s="2685"/>
      <c r="D200" s="2685"/>
      <c r="E200" s="2685"/>
      <c r="F200" s="2686"/>
    </row>
  </sheetData>
  <pageMargins left="0.7" right="0.7" top="0.75" bottom="0.75" header="0.3" footer="0.3"/>
  <pageSetup scale="56" orientation="portrait" r:id="rId1"/>
  <customProperties>
    <customPr name="_pios_id" r:id="rId2"/>
  </customPropertie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ransitionEvaluation="1"/>
  <dimension ref="A1:G135"/>
  <sheetViews>
    <sheetView workbookViewId="0"/>
  </sheetViews>
  <sheetFormatPr defaultColWidth="9.6640625" defaultRowHeight="15"/>
  <cols>
    <col min="1" max="3" width="7.6640625" customWidth="1"/>
    <col min="4" max="4" width="16.6640625" customWidth="1"/>
    <col min="5" max="5" width="25.6640625" customWidth="1"/>
    <col min="6" max="7" width="18.6640625" customWidth="1"/>
  </cols>
  <sheetData>
    <row r="1" spans="1:7">
      <c r="A1" s="31" t="s">
        <v>1757</v>
      </c>
      <c r="B1" s="66"/>
      <c r="C1" s="66"/>
      <c r="D1" s="66"/>
      <c r="E1" s="937" t="s">
        <v>1307</v>
      </c>
      <c r="F1" s="938" t="s">
        <v>1759</v>
      </c>
      <c r="G1" s="939" t="s">
        <v>1760</v>
      </c>
    </row>
    <row r="2" spans="1:7">
      <c r="A2" s="71" t="str">
        <f>'Data Sheet'!$C$25</f>
        <v xml:space="preserve">Niagara Mohawk Power Corporation </v>
      </c>
      <c r="B2" s="13"/>
      <c r="C2" s="13"/>
      <c r="D2" s="13"/>
      <c r="E2" s="71" t="s">
        <v>1100</v>
      </c>
      <c r="F2" s="320" t="s">
        <v>1761</v>
      </c>
      <c r="G2" s="1"/>
    </row>
    <row r="3" spans="1:7" ht="15.75" thickBot="1">
      <c r="A3" s="95"/>
      <c r="B3" s="96"/>
      <c r="C3" s="96"/>
      <c r="D3" s="96"/>
      <c r="E3" s="95" t="s">
        <v>1101</v>
      </c>
      <c r="F3" s="940" t="str">
        <f>'Data Sheet'!$C$40</f>
        <v>April 30, 2025</v>
      </c>
      <c r="G3" s="962" t="str">
        <f>'Data Sheet'!$C$38</f>
        <v>December 31, 2024</v>
      </c>
    </row>
    <row r="4" spans="1:7" ht="16.5" thickBot="1">
      <c r="A4" s="457" t="s">
        <v>2199</v>
      </c>
      <c r="B4" s="458"/>
      <c r="C4" s="458"/>
      <c r="D4" s="458"/>
      <c r="E4" s="427"/>
      <c r="F4" s="427"/>
      <c r="G4" s="941"/>
    </row>
    <row r="5" spans="1:7">
      <c r="A5" s="320" t="s">
        <v>1743</v>
      </c>
      <c r="B5" s="335" t="s">
        <v>1740</v>
      </c>
      <c r="C5" s="335" t="s">
        <v>2200</v>
      </c>
      <c r="D5" s="16"/>
      <c r="E5" s="16"/>
      <c r="F5" s="16"/>
      <c r="G5" s="319"/>
    </row>
    <row r="6" spans="1:7">
      <c r="A6" s="320" t="s">
        <v>1744</v>
      </c>
      <c r="B6" s="335" t="s">
        <v>1744</v>
      </c>
      <c r="C6" s="335" t="s">
        <v>1744</v>
      </c>
      <c r="D6" s="263" t="s">
        <v>1745</v>
      </c>
      <c r="E6" s="16"/>
      <c r="F6" s="16"/>
      <c r="G6" s="69"/>
    </row>
    <row r="7" spans="1:7" ht="15.75" thickBot="1">
      <c r="A7" s="321" t="s">
        <v>2935</v>
      </c>
      <c r="B7" s="339" t="s">
        <v>2936</v>
      </c>
      <c r="C7" s="339" t="s">
        <v>2937</v>
      </c>
      <c r="D7" s="942" t="s">
        <v>2938</v>
      </c>
      <c r="E7" s="427"/>
      <c r="F7" s="427"/>
      <c r="G7" s="428"/>
    </row>
    <row r="8" spans="1:7">
      <c r="A8" s="1"/>
      <c r="B8" s="72"/>
      <c r="C8" s="72"/>
      <c r="D8" s="13"/>
      <c r="E8" s="13"/>
      <c r="F8" s="13"/>
      <c r="G8" s="72"/>
    </row>
    <row r="9" spans="1:7">
      <c r="A9" s="1"/>
      <c r="B9" s="72"/>
      <c r="C9" s="72"/>
      <c r="D9" s="13"/>
      <c r="E9" s="13"/>
      <c r="F9" s="13"/>
      <c r="G9" s="72"/>
    </row>
    <row r="10" spans="1:7">
      <c r="A10" s="1"/>
      <c r="B10" s="72"/>
      <c r="C10" s="72"/>
      <c r="D10" s="13"/>
      <c r="E10" s="13"/>
      <c r="F10" s="13"/>
      <c r="G10" s="72"/>
    </row>
    <row r="11" spans="1:7">
      <c r="A11" s="1"/>
      <c r="B11" s="72"/>
      <c r="C11" s="72"/>
      <c r="D11" s="13"/>
      <c r="E11" s="13"/>
      <c r="F11" s="13"/>
      <c r="G11" s="72"/>
    </row>
    <row r="12" spans="1:7">
      <c r="A12" s="1"/>
      <c r="B12" s="72"/>
      <c r="C12" s="72"/>
      <c r="D12" s="13"/>
      <c r="E12" s="13"/>
      <c r="F12" s="13"/>
      <c r="G12" s="72"/>
    </row>
    <row r="13" spans="1:7">
      <c r="A13" s="1"/>
      <c r="B13" s="72"/>
      <c r="C13" s="72"/>
      <c r="D13" s="13"/>
      <c r="E13" s="13"/>
      <c r="F13" s="13"/>
      <c r="G13" s="72"/>
    </row>
    <row r="14" spans="1:7">
      <c r="A14" s="1"/>
      <c r="B14" s="72"/>
      <c r="C14" s="72"/>
      <c r="D14" s="13"/>
      <c r="E14" s="13"/>
      <c r="F14" s="13"/>
      <c r="G14" s="72"/>
    </row>
    <row r="15" spans="1:7">
      <c r="A15" s="1"/>
      <c r="B15" s="72"/>
      <c r="C15" s="72"/>
      <c r="D15" s="13"/>
      <c r="E15" s="13"/>
      <c r="F15" s="13"/>
      <c r="G15" s="72"/>
    </row>
    <row r="16" spans="1:7">
      <c r="A16" s="1"/>
      <c r="B16" s="72"/>
      <c r="C16" s="72"/>
      <c r="D16" s="13"/>
      <c r="E16" s="13"/>
      <c r="F16" s="13"/>
      <c r="G16" s="72"/>
    </row>
    <row r="17" spans="1:7">
      <c r="A17" s="1"/>
      <c r="B17" s="72"/>
      <c r="C17" s="72"/>
      <c r="D17" s="13"/>
      <c r="E17" s="13"/>
      <c r="F17" s="13"/>
      <c r="G17" s="72"/>
    </row>
    <row r="18" spans="1:7">
      <c r="A18" s="1"/>
      <c r="B18" s="72"/>
      <c r="C18" s="72"/>
      <c r="D18" s="13"/>
      <c r="E18" s="13"/>
      <c r="F18" s="13"/>
      <c r="G18" s="72"/>
    </row>
    <row r="19" spans="1:7">
      <c r="A19" s="320"/>
      <c r="B19" s="943"/>
      <c r="C19" s="943"/>
      <c r="D19" s="459"/>
      <c r="E19" s="246"/>
      <c r="F19" s="246"/>
      <c r="G19" s="335"/>
    </row>
    <row r="20" spans="1:7">
      <c r="A20" s="944"/>
      <c r="B20" s="72"/>
      <c r="C20" s="72"/>
      <c r="D20" s="13"/>
      <c r="E20" s="13"/>
      <c r="F20" s="13"/>
      <c r="G20" s="72"/>
    </row>
    <row r="21" spans="1:7">
      <c r="A21" s="944"/>
      <c r="B21" s="72"/>
      <c r="C21" s="72"/>
      <c r="D21" s="13"/>
      <c r="E21" s="13"/>
      <c r="F21" s="13"/>
      <c r="G21" s="72"/>
    </row>
    <row r="22" spans="1:7">
      <c r="A22" s="944"/>
      <c r="B22" s="72"/>
      <c r="C22" s="72"/>
      <c r="D22" s="13"/>
      <c r="E22" s="13"/>
      <c r="F22" s="13"/>
      <c r="G22" s="72"/>
    </row>
    <row r="23" spans="1:7">
      <c r="A23" s="944"/>
      <c r="B23" s="72"/>
      <c r="C23" s="72"/>
      <c r="D23" s="13"/>
      <c r="E23" s="13"/>
      <c r="F23" s="13"/>
      <c r="G23" s="72"/>
    </row>
    <row r="24" spans="1:7">
      <c r="A24" s="944"/>
      <c r="B24" s="72"/>
      <c r="C24" s="72"/>
      <c r="D24" s="13"/>
      <c r="E24" s="13"/>
      <c r="F24" s="13"/>
      <c r="G24" s="72"/>
    </row>
    <row r="25" spans="1:7">
      <c r="A25" s="944"/>
      <c r="B25" s="72"/>
      <c r="C25" s="72"/>
      <c r="D25" s="13"/>
      <c r="E25" s="13"/>
      <c r="F25" s="13"/>
      <c r="G25" s="72"/>
    </row>
    <row r="26" spans="1:7">
      <c r="A26" s="944"/>
      <c r="B26" s="72"/>
      <c r="C26" s="72"/>
      <c r="D26" s="13"/>
      <c r="E26" s="13"/>
      <c r="F26" s="13"/>
      <c r="G26" s="72"/>
    </row>
    <row r="27" spans="1:7">
      <c r="A27" s="944"/>
      <c r="B27" s="72"/>
      <c r="C27" s="72"/>
      <c r="D27" s="13"/>
      <c r="E27" s="13"/>
      <c r="F27" s="13"/>
      <c r="G27" s="72"/>
    </row>
    <row r="28" spans="1:7">
      <c r="A28" s="944"/>
      <c r="B28" s="72"/>
      <c r="C28" s="72"/>
      <c r="D28" s="13"/>
      <c r="E28" s="13"/>
      <c r="F28" s="13"/>
      <c r="G28" s="72"/>
    </row>
    <row r="29" spans="1:7">
      <c r="A29" s="944"/>
      <c r="B29" s="72"/>
      <c r="C29" s="72"/>
      <c r="D29" s="13"/>
      <c r="E29" s="13"/>
      <c r="F29" s="13"/>
      <c r="G29" s="72"/>
    </row>
    <row r="30" spans="1:7">
      <c r="A30" s="944"/>
      <c r="B30" s="72"/>
      <c r="C30" s="72"/>
      <c r="D30" s="13"/>
      <c r="E30" s="13"/>
      <c r="F30" s="13"/>
      <c r="G30" s="72"/>
    </row>
    <row r="31" spans="1:7">
      <c r="A31" s="1"/>
      <c r="B31" s="72"/>
      <c r="C31" s="72"/>
      <c r="D31" s="13"/>
      <c r="E31" s="13"/>
      <c r="F31" s="13"/>
      <c r="G31" s="72"/>
    </row>
    <row r="32" spans="1:7">
      <c r="A32" s="1"/>
      <c r="B32" s="72"/>
      <c r="C32" s="72"/>
      <c r="D32" s="13"/>
      <c r="E32" s="13"/>
      <c r="F32" s="13"/>
      <c r="G32" s="72"/>
    </row>
    <row r="33" spans="1:7">
      <c r="A33" s="1"/>
      <c r="B33" s="72"/>
      <c r="C33" s="72"/>
      <c r="D33" s="13"/>
      <c r="E33" s="13"/>
      <c r="F33" s="13"/>
      <c r="G33" s="72"/>
    </row>
    <row r="34" spans="1:7">
      <c r="A34" s="1"/>
      <c r="B34" s="72"/>
      <c r="C34" s="72"/>
      <c r="D34" s="13"/>
      <c r="E34" s="13"/>
      <c r="F34" s="13"/>
      <c r="G34" s="72"/>
    </row>
    <row r="35" spans="1:7">
      <c r="A35" s="1"/>
      <c r="B35" s="72"/>
      <c r="C35" s="72"/>
      <c r="D35" s="13"/>
      <c r="E35" s="13"/>
      <c r="F35" s="13"/>
      <c r="G35" s="72"/>
    </row>
    <row r="36" spans="1:7">
      <c r="A36" s="1"/>
      <c r="B36" s="72"/>
      <c r="C36" s="72"/>
      <c r="D36" s="13"/>
      <c r="E36" s="13"/>
      <c r="F36" s="13"/>
      <c r="G36" s="72"/>
    </row>
    <row r="37" spans="1:7">
      <c r="A37" s="1"/>
      <c r="B37" s="72"/>
      <c r="C37" s="72"/>
      <c r="D37" s="13"/>
      <c r="E37" s="13"/>
      <c r="F37" s="13"/>
      <c r="G37" s="72"/>
    </row>
    <row r="38" spans="1:7">
      <c r="A38" s="1"/>
      <c r="B38" s="72"/>
      <c r="C38" s="72"/>
      <c r="D38" s="13"/>
      <c r="E38" s="13"/>
      <c r="F38" s="13"/>
      <c r="G38" s="72"/>
    </row>
    <row r="39" spans="1:7">
      <c r="A39" s="1"/>
      <c r="B39" s="72"/>
      <c r="C39" s="72"/>
      <c r="D39" s="13"/>
      <c r="E39" s="13"/>
      <c r="F39" s="13"/>
      <c r="G39" s="72"/>
    </row>
    <row r="40" spans="1:7">
      <c r="A40" s="1"/>
      <c r="B40" s="72"/>
      <c r="C40" s="72"/>
      <c r="D40" s="13"/>
      <c r="E40" s="13"/>
      <c r="F40" s="13"/>
      <c r="G40" s="72"/>
    </row>
    <row r="41" spans="1:7">
      <c r="A41" s="1"/>
      <c r="B41" s="72"/>
      <c r="C41" s="72"/>
      <c r="D41" s="13"/>
      <c r="E41" s="13"/>
      <c r="F41" s="13"/>
      <c r="G41" s="72"/>
    </row>
    <row r="42" spans="1:7">
      <c r="A42" s="1"/>
      <c r="B42" s="72"/>
      <c r="C42" s="72"/>
      <c r="D42" s="13"/>
      <c r="E42" s="13"/>
      <c r="F42" s="13"/>
      <c r="G42" s="72"/>
    </row>
    <row r="43" spans="1:7">
      <c r="A43" s="1"/>
      <c r="B43" s="72"/>
      <c r="C43" s="72"/>
      <c r="D43" s="13"/>
      <c r="E43" s="13"/>
      <c r="F43" s="13"/>
      <c r="G43" s="72"/>
    </row>
    <row r="44" spans="1:7">
      <c r="A44" s="1"/>
      <c r="B44" s="72"/>
      <c r="C44" s="72"/>
      <c r="D44" s="13"/>
      <c r="E44" s="13"/>
      <c r="F44" s="13"/>
      <c r="G44" s="72"/>
    </row>
    <row r="45" spans="1:7">
      <c r="A45" s="1"/>
      <c r="B45" s="72"/>
      <c r="C45" s="72"/>
      <c r="D45" s="13"/>
      <c r="E45" s="13"/>
      <c r="F45" s="13"/>
      <c r="G45" s="72"/>
    </row>
    <row r="46" spans="1:7">
      <c r="A46" s="1"/>
      <c r="B46" s="72"/>
      <c r="C46" s="72"/>
      <c r="D46" s="13"/>
      <c r="E46" s="13"/>
      <c r="F46" s="13"/>
      <c r="G46" s="72"/>
    </row>
    <row r="47" spans="1:7">
      <c r="A47" s="1"/>
      <c r="B47" s="72"/>
      <c r="C47" s="72"/>
      <c r="D47" s="13"/>
      <c r="E47" s="13"/>
      <c r="F47" s="13"/>
      <c r="G47" s="72"/>
    </row>
    <row r="48" spans="1:7">
      <c r="A48" s="1"/>
      <c r="B48" s="72"/>
      <c r="C48" s="72"/>
      <c r="D48" s="13"/>
      <c r="E48" s="13"/>
      <c r="F48" s="13"/>
      <c r="G48" s="72"/>
    </row>
    <row r="49" spans="1:7">
      <c r="A49" s="1"/>
      <c r="B49" s="72"/>
      <c r="C49" s="72"/>
      <c r="D49" s="13"/>
      <c r="E49" s="13"/>
      <c r="F49" s="13"/>
      <c r="G49" s="72"/>
    </row>
    <row r="50" spans="1:7">
      <c r="A50" s="1"/>
      <c r="B50" s="72"/>
      <c r="C50" s="72"/>
      <c r="D50" s="13"/>
      <c r="E50" s="13"/>
      <c r="F50" s="13"/>
      <c r="G50" s="72"/>
    </row>
    <row r="51" spans="1:7">
      <c r="A51" s="1"/>
      <c r="B51" s="72"/>
      <c r="C51" s="72"/>
      <c r="D51" s="13"/>
      <c r="E51" s="13"/>
      <c r="F51" s="13"/>
      <c r="G51" s="72"/>
    </row>
    <row r="52" spans="1:7">
      <c r="A52" s="1"/>
      <c r="B52" s="72"/>
      <c r="C52" s="72"/>
      <c r="D52" s="13"/>
      <c r="E52" s="13"/>
      <c r="F52" s="13"/>
      <c r="G52" s="72"/>
    </row>
    <row r="53" spans="1:7">
      <c r="A53" s="1"/>
      <c r="B53" s="72"/>
      <c r="C53" s="72"/>
      <c r="D53" s="13"/>
      <c r="E53" s="13"/>
      <c r="F53" s="13"/>
      <c r="G53" s="72"/>
    </row>
    <row r="54" spans="1:7">
      <c r="A54" s="1"/>
      <c r="B54" s="72"/>
      <c r="C54" s="72"/>
      <c r="D54" s="13"/>
      <c r="E54" s="13"/>
      <c r="F54" s="13"/>
      <c r="G54" s="72"/>
    </row>
    <row r="55" spans="1:7">
      <c r="A55" s="1"/>
      <c r="B55" s="72"/>
      <c r="C55" s="72"/>
      <c r="D55" s="13"/>
      <c r="E55" s="13"/>
      <c r="F55" s="13"/>
      <c r="G55" s="72"/>
    </row>
    <row r="56" spans="1:7">
      <c r="A56" s="1"/>
      <c r="B56" s="72"/>
      <c r="C56" s="72"/>
      <c r="D56" s="13"/>
      <c r="E56" s="13"/>
      <c r="F56" s="13"/>
      <c r="G56" s="72"/>
    </row>
    <row r="57" spans="1:7">
      <c r="A57" s="1"/>
      <c r="B57" s="72"/>
      <c r="C57" s="72"/>
      <c r="D57" s="13"/>
      <c r="E57" s="13"/>
      <c r="F57" s="13"/>
      <c r="G57" s="72"/>
    </row>
    <row r="58" spans="1:7">
      <c r="A58" s="1"/>
      <c r="B58" s="72"/>
      <c r="C58" s="72"/>
      <c r="D58" s="13"/>
      <c r="E58" s="13"/>
      <c r="F58" s="13"/>
      <c r="G58" s="72"/>
    </row>
    <row r="59" spans="1:7">
      <c r="A59" s="1"/>
      <c r="B59" s="72"/>
      <c r="C59" s="72"/>
      <c r="D59" s="13"/>
      <c r="E59" s="13"/>
      <c r="F59" s="13"/>
      <c r="G59" s="72"/>
    </row>
    <row r="60" spans="1:7">
      <c r="A60" s="1"/>
      <c r="B60" s="72"/>
      <c r="C60" s="72"/>
      <c r="D60" s="13"/>
      <c r="E60" s="13"/>
      <c r="F60" s="13"/>
      <c r="G60" s="72"/>
    </row>
    <row r="61" spans="1:7">
      <c r="A61" s="1"/>
      <c r="B61" s="72"/>
      <c r="C61" s="72"/>
      <c r="D61" s="13"/>
      <c r="E61" s="13"/>
      <c r="F61" s="13"/>
      <c r="G61" s="72"/>
    </row>
    <row r="62" spans="1:7">
      <c r="A62" s="1"/>
      <c r="B62" s="72"/>
      <c r="C62" s="72"/>
      <c r="D62" s="13"/>
      <c r="E62" s="13"/>
      <c r="F62" s="13"/>
      <c r="G62" s="72"/>
    </row>
    <row r="63" spans="1:7">
      <c r="A63" s="1"/>
      <c r="B63" s="72"/>
      <c r="C63" s="72"/>
      <c r="D63" s="13"/>
      <c r="E63" s="13"/>
      <c r="F63" s="13"/>
      <c r="G63" s="72"/>
    </row>
    <row r="64" spans="1:7" ht="15.75" thickBot="1">
      <c r="A64" s="945"/>
      <c r="B64" s="97"/>
      <c r="C64" s="97"/>
      <c r="D64" s="96"/>
      <c r="E64" s="96"/>
      <c r="F64" s="96"/>
      <c r="G64" s="97"/>
    </row>
    <row r="65" spans="1:7" ht="15.75">
      <c r="A65" s="98" t="s">
        <v>3693</v>
      </c>
      <c r="B65" s="13"/>
      <c r="C65" s="13"/>
      <c r="D65" s="13"/>
      <c r="E65" s="13"/>
      <c r="F65" s="13"/>
      <c r="G65" s="13"/>
    </row>
    <row r="66" spans="1:7">
      <c r="A66" s="16" t="s">
        <v>2201</v>
      </c>
      <c r="B66" s="16"/>
      <c r="C66" s="16"/>
      <c r="D66" s="16"/>
      <c r="E66" s="16"/>
      <c r="F66" s="16"/>
      <c r="G66" s="16"/>
    </row>
    <row r="67" spans="1:7">
      <c r="A67" s="13"/>
      <c r="B67" s="13"/>
      <c r="C67" s="13"/>
      <c r="D67" s="13"/>
      <c r="E67" s="13"/>
      <c r="F67" s="13"/>
      <c r="G67" s="13"/>
    </row>
    <row r="68" spans="1:7" ht="15.75">
      <c r="A68" s="98" t="s">
        <v>1156</v>
      </c>
      <c r="B68" s="13"/>
      <c r="C68" s="13"/>
      <c r="D68" s="13"/>
      <c r="E68" s="13"/>
      <c r="F68" s="13"/>
      <c r="G68" s="13"/>
    </row>
    <row r="69" spans="1:7">
      <c r="A69" s="13"/>
      <c r="B69" s="13"/>
      <c r="C69" s="13"/>
      <c r="D69" s="13"/>
      <c r="E69" s="13"/>
      <c r="F69" s="13"/>
      <c r="G69" s="13"/>
    </row>
    <row r="70" spans="1:7">
      <c r="A70" s="13"/>
      <c r="B70" s="13"/>
      <c r="C70" s="13"/>
      <c r="D70" s="13"/>
      <c r="E70" s="13"/>
      <c r="F70" s="13"/>
      <c r="G70" s="13"/>
    </row>
    <row r="71" spans="1:7" ht="15.75" thickBot="1">
      <c r="A71" s="13" t="str">
        <f>'Data Sheet'!$C$25</f>
        <v xml:space="preserve">Niagara Mohawk Power Corporation </v>
      </c>
      <c r="B71" s="13"/>
      <c r="C71" s="13"/>
      <c r="D71" s="13"/>
      <c r="E71" s="13"/>
      <c r="F71" s="890" t="s">
        <v>1746</v>
      </c>
      <c r="G71" s="974" t="str">
        <f>'Data Sheet'!$C$38</f>
        <v>December 31, 2024</v>
      </c>
    </row>
    <row r="72" spans="1:7" ht="16.5" thickBot="1">
      <c r="A72" s="946" t="s">
        <v>2199</v>
      </c>
      <c r="B72" s="947"/>
      <c r="C72" s="947"/>
      <c r="D72" s="947"/>
      <c r="E72" s="948"/>
      <c r="F72" s="948"/>
      <c r="G72" s="941"/>
    </row>
    <row r="73" spans="1:7">
      <c r="A73" s="320" t="s">
        <v>1743</v>
      </c>
      <c r="B73" s="335" t="s">
        <v>1740</v>
      </c>
      <c r="C73" s="335" t="s">
        <v>2200</v>
      </c>
      <c r="D73" s="16"/>
      <c r="E73" s="16"/>
      <c r="F73" s="16"/>
      <c r="G73" s="319"/>
    </row>
    <row r="74" spans="1:7">
      <c r="A74" s="320" t="s">
        <v>1744</v>
      </c>
      <c r="B74" s="335" t="s">
        <v>1744</v>
      </c>
      <c r="C74" s="335" t="s">
        <v>1744</v>
      </c>
      <c r="D74" s="263" t="s">
        <v>1745</v>
      </c>
      <c r="E74" s="16"/>
      <c r="F74" s="16"/>
      <c r="G74" s="69"/>
    </row>
    <row r="75" spans="1:7" ht="15.75" thickBot="1">
      <c r="A75" s="321" t="s">
        <v>2935</v>
      </c>
      <c r="B75" s="339" t="s">
        <v>2936</v>
      </c>
      <c r="C75" s="339" t="s">
        <v>2937</v>
      </c>
      <c r="D75" s="942" t="s">
        <v>2938</v>
      </c>
      <c r="E75" s="427"/>
      <c r="F75" s="427"/>
      <c r="G75" s="428"/>
    </row>
    <row r="76" spans="1:7">
      <c r="A76" s="1"/>
      <c r="B76" s="72"/>
      <c r="C76" s="72"/>
      <c r="D76" s="13"/>
      <c r="E76" s="13"/>
      <c r="F76" s="13"/>
      <c r="G76" s="72"/>
    </row>
    <row r="77" spans="1:7">
      <c r="A77" s="1"/>
      <c r="B77" s="72"/>
      <c r="C77" s="72"/>
      <c r="D77" s="13"/>
      <c r="E77" s="13"/>
      <c r="F77" s="13"/>
      <c r="G77" s="72"/>
    </row>
    <row r="78" spans="1:7">
      <c r="A78" s="1"/>
      <c r="B78" s="72"/>
      <c r="C78" s="72"/>
      <c r="D78" s="13"/>
      <c r="E78" s="13"/>
      <c r="F78" s="13"/>
      <c r="G78" s="72"/>
    </row>
    <row r="79" spans="1:7">
      <c r="A79" s="1"/>
      <c r="B79" s="72"/>
      <c r="C79" s="72"/>
      <c r="D79" s="13"/>
      <c r="E79" s="13"/>
      <c r="F79" s="13"/>
      <c r="G79" s="72"/>
    </row>
    <row r="80" spans="1:7">
      <c r="A80" s="1"/>
      <c r="B80" s="72"/>
      <c r="C80" s="72"/>
      <c r="D80" s="13"/>
      <c r="E80" s="13"/>
      <c r="F80" s="13"/>
      <c r="G80" s="72"/>
    </row>
    <row r="81" spans="1:7">
      <c r="A81" s="1"/>
      <c r="B81" s="72"/>
      <c r="C81" s="72"/>
      <c r="D81" s="13"/>
      <c r="E81" s="13"/>
      <c r="F81" s="13"/>
      <c r="G81" s="72"/>
    </row>
    <row r="82" spans="1:7">
      <c r="A82" s="1"/>
      <c r="B82" s="72"/>
      <c r="C82" s="72"/>
      <c r="D82" s="13"/>
      <c r="E82" s="13"/>
      <c r="F82" s="13"/>
      <c r="G82" s="72"/>
    </row>
    <row r="83" spans="1:7">
      <c r="A83" s="1"/>
      <c r="B83" s="72"/>
      <c r="C83" s="72"/>
      <c r="D83" s="13"/>
      <c r="E83" s="13"/>
      <c r="F83" s="13"/>
      <c r="G83" s="72"/>
    </row>
    <row r="84" spans="1:7">
      <c r="A84" s="1"/>
      <c r="B84" s="72"/>
      <c r="C84" s="72"/>
      <c r="D84" s="13"/>
      <c r="E84" s="13"/>
      <c r="F84" s="13"/>
      <c r="G84" s="72"/>
    </row>
    <row r="85" spans="1:7">
      <c r="A85" s="1"/>
      <c r="B85" s="72"/>
      <c r="C85" s="72"/>
      <c r="D85" s="13"/>
      <c r="E85" s="13"/>
      <c r="F85" s="13"/>
      <c r="G85" s="72"/>
    </row>
    <row r="86" spans="1:7">
      <c r="A86" s="1"/>
      <c r="B86" s="72"/>
      <c r="C86" s="72"/>
      <c r="D86" s="13"/>
      <c r="E86" s="13"/>
      <c r="F86" s="13"/>
      <c r="G86" s="72"/>
    </row>
    <row r="87" spans="1:7">
      <c r="A87" s="320"/>
      <c r="B87" s="943"/>
      <c r="C87" s="943"/>
      <c r="D87" s="459"/>
      <c r="E87" s="246"/>
      <c r="F87" s="246"/>
      <c r="G87" s="335"/>
    </row>
    <row r="88" spans="1:7">
      <c r="A88" s="944"/>
      <c r="B88" s="72"/>
      <c r="C88" s="72"/>
      <c r="D88" s="13"/>
      <c r="E88" s="13"/>
      <c r="F88" s="13"/>
      <c r="G88" s="72"/>
    </row>
    <row r="89" spans="1:7">
      <c r="A89" s="944"/>
      <c r="B89" s="72"/>
      <c r="C89" s="72"/>
      <c r="D89" s="13"/>
      <c r="E89" s="13"/>
      <c r="F89" s="13"/>
      <c r="G89" s="72"/>
    </row>
    <row r="90" spans="1:7">
      <c r="A90" s="944"/>
      <c r="B90" s="72"/>
      <c r="C90" s="72"/>
      <c r="D90" s="13"/>
      <c r="E90" s="13"/>
      <c r="F90" s="13"/>
      <c r="G90" s="72"/>
    </row>
    <row r="91" spans="1:7">
      <c r="A91" s="944"/>
      <c r="B91" s="72"/>
      <c r="C91" s="72"/>
      <c r="D91" s="13"/>
      <c r="E91" s="13"/>
      <c r="F91" s="13"/>
      <c r="G91" s="72"/>
    </row>
    <row r="92" spans="1:7">
      <c r="A92" s="944"/>
      <c r="B92" s="72"/>
      <c r="C92" s="72"/>
      <c r="D92" s="13"/>
      <c r="E92" s="13"/>
      <c r="F92" s="13"/>
      <c r="G92" s="72"/>
    </row>
    <row r="93" spans="1:7">
      <c r="A93" s="944"/>
      <c r="B93" s="72"/>
      <c r="C93" s="72"/>
      <c r="D93" s="13"/>
      <c r="E93" s="13"/>
      <c r="F93" s="13"/>
      <c r="G93" s="72"/>
    </row>
    <row r="94" spans="1:7">
      <c r="A94" s="944"/>
      <c r="B94" s="72"/>
      <c r="C94" s="72"/>
      <c r="D94" s="13"/>
      <c r="E94" s="13"/>
      <c r="F94" s="13"/>
      <c r="G94" s="72"/>
    </row>
    <row r="95" spans="1:7">
      <c r="A95" s="944"/>
      <c r="B95" s="72"/>
      <c r="C95" s="72"/>
      <c r="D95" s="13"/>
      <c r="E95" s="13"/>
      <c r="F95" s="13"/>
      <c r="G95" s="72"/>
    </row>
    <row r="96" spans="1:7">
      <c r="A96" s="944"/>
      <c r="B96" s="72"/>
      <c r="C96" s="72"/>
      <c r="D96" s="13"/>
      <c r="E96" s="13"/>
      <c r="F96" s="13"/>
      <c r="G96" s="72"/>
    </row>
    <row r="97" spans="1:7">
      <c r="A97" s="944"/>
      <c r="B97" s="72"/>
      <c r="C97" s="72"/>
      <c r="D97" s="13"/>
      <c r="E97" s="13"/>
      <c r="F97" s="13"/>
      <c r="G97" s="72"/>
    </row>
    <row r="98" spans="1:7">
      <c r="A98" s="944"/>
      <c r="B98" s="72"/>
      <c r="C98" s="72"/>
      <c r="D98" s="13"/>
      <c r="E98" s="13"/>
      <c r="F98" s="13"/>
      <c r="G98" s="72"/>
    </row>
    <row r="99" spans="1:7">
      <c r="A99" s="1"/>
      <c r="B99" s="72"/>
      <c r="C99" s="72"/>
      <c r="D99" s="13"/>
      <c r="E99" s="13"/>
      <c r="F99" s="13"/>
      <c r="G99" s="72"/>
    </row>
    <row r="100" spans="1:7">
      <c r="A100" s="1"/>
      <c r="B100" s="72"/>
      <c r="C100" s="72"/>
      <c r="D100" s="13"/>
      <c r="E100" s="13"/>
      <c r="F100" s="13"/>
      <c r="G100" s="72"/>
    </row>
    <row r="101" spans="1:7">
      <c r="A101" s="1"/>
      <c r="B101" s="72"/>
      <c r="C101" s="72"/>
      <c r="D101" s="13"/>
      <c r="E101" s="13"/>
      <c r="F101" s="13"/>
      <c r="G101" s="72"/>
    </row>
    <row r="102" spans="1:7">
      <c r="A102" s="1"/>
      <c r="B102" s="72"/>
      <c r="C102" s="72"/>
      <c r="D102" s="13"/>
      <c r="E102" s="13"/>
      <c r="F102" s="13"/>
      <c r="G102" s="72"/>
    </row>
    <row r="103" spans="1:7">
      <c r="A103" s="1"/>
      <c r="B103" s="72"/>
      <c r="C103" s="72"/>
      <c r="D103" s="13"/>
      <c r="E103" s="13"/>
      <c r="F103" s="13"/>
      <c r="G103" s="72"/>
    </row>
    <row r="104" spans="1:7">
      <c r="A104" s="1"/>
      <c r="B104" s="72"/>
      <c r="C104" s="72"/>
      <c r="D104" s="13"/>
      <c r="E104" s="13"/>
      <c r="F104" s="13"/>
      <c r="G104" s="72"/>
    </row>
    <row r="105" spans="1:7">
      <c r="A105" s="1"/>
      <c r="B105" s="72"/>
      <c r="C105" s="72"/>
      <c r="D105" s="13"/>
      <c r="E105" s="13"/>
      <c r="F105" s="13"/>
      <c r="G105" s="72"/>
    </row>
    <row r="106" spans="1:7">
      <c r="A106" s="1"/>
      <c r="B106" s="72"/>
      <c r="C106" s="72"/>
      <c r="D106" s="13"/>
      <c r="E106" s="13"/>
      <c r="F106" s="13"/>
      <c r="G106" s="72"/>
    </row>
    <row r="107" spans="1:7">
      <c r="A107" s="1"/>
      <c r="B107" s="72"/>
      <c r="C107" s="72"/>
      <c r="D107" s="13"/>
      <c r="E107" s="13"/>
      <c r="F107" s="13"/>
      <c r="G107" s="72"/>
    </row>
    <row r="108" spans="1:7">
      <c r="A108" s="1"/>
      <c r="B108" s="72"/>
      <c r="C108" s="72"/>
      <c r="D108" s="13"/>
      <c r="E108" s="13"/>
      <c r="F108" s="13"/>
      <c r="G108" s="72"/>
    </row>
    <row r="109" spans="1:7">
      <c r="A109" s="1"/>
      <c r="B109" s="72"/>
      <c r="C109" s="72"/>
      <c r="D109" s="13"/>
      <c r="E109" s="13"/>
      <c r="F109" s="13"/>
      <c r="G109" s="72"/>
    </row>
    <row r="110" spans="1:7">
      <c r="A110" s="1"/>
      <c r="B110" s="72"/>
      <c r="C110" s="72"/>
      <c r="D110" s="13"/>
      <c r="E110" s="13"/>
      <c r="F110" s="13"/>
      <c r="G110" s="72"/>
    </row>
    <row r="111" spans="1:7">
      <c r="A111" s="1"/>
      <c r="B111" s="72"/>
      <c r="C111" s="72"/>
      <c r="D111" s="13"/>
      <c r="E111" s="13"/>
      <c r="F111" s="13"/>
      <c r="G111" s="72"/>
    </row>
    <row r="112" spans="1:7">
      <c r="A112" s="1"/>
      <c r="B112" s="72"/>
      <c r="C112" s="72"/>
      <c r="D112" s="13"/>
      <c r="E112" s="13"/>
      <c r="F112" s="13"/>
      <c r="G112" s="72"/>
    </row>
    <row r="113" spans="1:7">
      <c r="A113" s="1"/>
      <c r="B113" s="72"/>
      <c r="C113" s="72"/>
      <c r="D113" s="13"/>
      <c r="E113" s="13"/>
      <c r="F113" s="13"/>
      <c r="G113" s="72"/>
    </row>
    <row r="114" spans="1:7">
      <c r="A114" s="1"/>
      <c r="B114" s="72"/>
      <c r="C114" s="72"/>
      <c r="D114" s="13"/>
      <c r="E114" s="13"/>
      <c r="F114" s="13"/>
      <c r="G114" s="72"/>
    </row>
    <row r="115" spans="1:7">
      <c r="A115" s="1"/>
      <c r="B115" s="72"/>
      <c r="C115" s="72"/>
      <c r="D115" s="13"/>
      <c r="E115" s="13"/>
      <c r="F115" s="13"/>
      <c r="G115" s="72"/>
    </row>
    <row r="116" spans="1:7">
      <c r="A116" s="1"/>
      <c r="B116" s="72"/>
      <c r="C116" s="72"/>
      <c r="D116" s="13"/>
      <c r="E116" s="13"/>
      <c r="F116" s="13"/>
      <c r="G116" s="72"/>
    </row>
    <row r="117" spans="1:7">
      <c r="A117" s="1"/>
      <c r="B117" s="72"/>
      <c r="C117" s="72"/>
      <c r="D117" s="13"/>
      <c r="E117" s="13"/>
      <c r="F117" s="13"/>
      <c r="G117" s="72"/>
    </row>
    <row r="118" spans="1:7">
      <c r="A118" s="1"/>
      <c r="B118" s="72"/>
      <c r="C118" s="72"/>
      <c r="D118" s="13"/>
      <c r="E118" s="13"/>
      <c r="F118" s="13"/>
      <c r="G118" s="72"/>
    </row>
    <row r="119" spans="1:7">
      <c r="A119" s="1"/>
      <c r="B119" s="72"/>
      <c r="C119" s="72"/>
      <c r="D119" s="13"/>
      <c r="E119" s="13"/>
      <c r="F119" s="13"/>
      <c r="G119" s="72"/>
    </row>
    <row r="120" spans="1:7">
      <c r="A120" s="1"/>
      <c r="B120" s="72"/>
      <c r="C120" s="72"/>
      <c r="D120" s="13"/>
      <c r="E120" s="13"/>
      <c r="F120" s="13"/>
      <c r="G120" s="72"/>
    </row>
    <row r="121" spans="1:7">
      <c r="A121" s="1"/>
      <c r="B121" s="72"/>
      <c r="C121" s="72"/>
      <c r="D121" s="13"/>
      <c r="E121" s="13"/>
      <c r="F121" s="13"/>
      <c r="G121" s="72"/>
    </row>
    <row r="122" spans="1:7">
      <c r="A122" s="1"/>
      <c r="B122" s="72"/>
      <c r="C122" s="72"/>
      <c r="D122" s="13"/>
      <c r="E122" s="13"/>
      <c r="F122" s="13"/>
      <c r="G122" s="72"/>
    </row>
    <row r="123" spans="1:7">
      <c r="A123" s="1"/>
      <c r="B123" s="72"/>
      <c r="C123" s="72"/>
      <c r="D123" s="13"/>
      <c r="E123" s="13"/>
      <c r="F123" s="13"/>
      <c r="G123" s="72"/>
    </row>
    <row r="124" spans="1:7">
      <c r="A124" s="1"/>
      <c r="B124" s="72"/>
      <c r="C124" s="72"/>
      <c r="D124" s="13"/>
      <c r="E124" s="13"/>
      <c r="F124" s="13"/>
      <c r="G124" s="72"/>
    </row>
    <row r="125" spans="1:7">
      <c r="A125" s="1"/>
      <c r="B125" s="72"/>
      <c r="C125" s="72"/>
      <c r="D125" s="13"/>
      <c r="E125" s="13"/>
      <c r="F125" s="13"/>
      <c r="G125" s="72"/>
    </row>
    <row r="126" spans="1:7">
      <c r="A126" s="1"/>
      <c r="B126" s="72"/>
      <c r="C126" s="72"/>
      <c r="D126" s="13"/>
      <c r="E126" s="13"/>
      <c r="F126" s="13"/>
      <c r="G126" s="72"/>
    </row>
    <row r="127" spans="1:7">
      <c r="A127" s="1"/>
      <c r="B127" s="72"/>
      <c r="C127" s="72"/>
      <c r="D127" s="13"/>
      <c r="E127" s="13"/>
      <c r="F127" s="13"/>
      <c r="G127" s="72"/>
    </row>
    <row r="128" spans="1:7">
      <c r="A128" s="1"/>
      <c r="B128" s="72"/>
      <c r="C128" s="72"/>
      <c r="D128" s="13"/>
      <c r="E128" s="13"/>
      <c r="F128" s="13"/>
      <c r="G128" s="72"/>
    </row>
    <row r="129" spans="1:7">
      <c r="A129" s="1"/>
      <c r="B129" s="72"/>
      <c r="C129" s="72"/>
      <c r="D129" s="13"/>
      <c r="E129" s="13"/>
      <c r="F129" s="13"/>
      <c r="G129" s="72"/>
    </row>
    <row r="130" spans="1:7">
      <c r="A130" s="1"/>
      <c r="B130" s="72"/>
      <c r="C130" s="72"/>
      <c r="D130" s="13"/>
      <c r="E130" s="13"/>
      <c r="F130" s="13"/>
      <c r="G130" s="72"/>
    </row>
    <row r="131" spans="1:7">
      <c r="A131" s="1"/>
      <c r="B131" s="72"/>
      <c r="C131" s="72"/>
      <c r="D131" s="13"/>
      <c r="E131" s="13"/>
      <c r="F131" s="13"/>
      <c r="G131" s="72"/>
    </row>
    <row r="132" spans="1:7" ht="15.75" thickBot="1">
      <c r="A132" s="945"/>
      <c r="B132" s="97"/>
      <c r="C132" s="97"/>
      <c r="D132" s="96"/>
      <c r="E132" s="96"/>
      <c r="F132" s="96"/>
      <c r="G132" s="97"/>
    </row>
    <row r="133" spans="1:7" ht="15.75">
      <c r="A133" s="98" t="s">
        <v>3693</v>
      </c>
      <c r="B133" s="13"/>
      <c r="C133" s="13"/>
      <c r="D133" s="13"/>
      <c r="E133" s="13"/>
      <c r="F133" s="13"/>
      <c r="G133" s="13"/>
    </row>
    <row r="134" spans="1:7">
      <c r="A134" s="16" t="s">
        <v>2483</v>
      </c>
      <c r="B134" s="16"/>
      <c r="C134" s="16"/>
      <c r="D134" s="16"/>
      <c r="E134" s="16"/>
      <c r="F134" s="16"/>
      <c r="G134" s="16"/>
    </row>
    <row r="135" spans="1:7">
      <c r="A135" s="13"/>
      <c r="B135" s="13"/>
      <c r="C135" s="13"/>
      <c r="D135" s="13"/>
      <c r="E135" s="13"/>
      <c r="F135" s="13"/>
      <c r="G135" s="13"/>
    </row>
  </sheetData>
  <printOptions horizontalCentered="1" verticalCentered="1"/>
  <pageMargins left="0.5" right="0.5" top="0" bottom="0" header="0.25" footer="0.25"/>
  <pageSetup scale="76" fitToHeight="2" orientation="portrait" horizontalDpi="300" verticalDpi="300" r:id="rId1"/>
  <headerFooter alignWithMargins="0"/>
  <rowBreaks count="1" manualBreakCount="1">
    <brk id="67" max="16383" man="1"/>
  </rowBreaks>
  <customProperties>
    <customPr name="_pios_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75857" r:id="rId5" name="Button 81">
              <controlPr locked="0" defaultSize="0" autoFill="0" autoLine="0" autoPict="0">
                <anchor moveWithCells="1" sizeWithCells="1">
                  <from>
                    <xdr:col>3</xdr:col>
                    <xdr:colOff>952500</xdr:colOff>
                    <xdr:row>50</xdr:row>
                    <xdr:rowOff>0</xdr:rowOff>
                  </from>
                  <to>
                    <xdr:col>4</xdr:col>
                    <xdr:colOff>381000</xdr:colOff>
                    <xdr:row>50</xdr:row>
                    <xdr:rowOff>0</xdr:rowOff>
                  </to>
                </anchor>
              </controlPr>
            </control>
          </mc:Choice>
        </mc:AlternateContent>
      </controls>
    </mc:Choice>
  </mc:AlternateConten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ransitionEvaluation="1"/>
  <dimension ref="A1:H645"/>
  <sheetViews>
    <sheetView view="pageBreakPreview" zoomScale="80" zoomScaleNormal="100" zoomScaleSheetLayoutView="80" workbookViewId="0">
      <selection activeCell="C627" sqref="C627"/>
    </sheetView>
  </sheetViews>
  <sheetFormatPr defaultColWidth="9.6640625" defaultRowHeight="15"/>
  <cols>
    <col min="1" max="1" width="64" style="13" bestFit="1" customWidth="1"/>
    <col min="2" max="2" width="41" style="13" bestFit="1" customWidth="1"/>
    <col min="3" max="3" width="17" style="13" customWidth="1"/>
    <col min="4" max="4" width="13" style="13" bestFit="1" customWidth="1"/>
    <col min="5" max="5" width="16" style="13" customWidth="1"/>
    <col min="6" max="16384" width="9.6640625" style="13"/>
  </cols>
  <sheetData>
    <row r="1" spans="1:8" ht="15.75">
      <c r="A1" s="70" t="s">
        <v>2202</v>
      </c>
      <c r="B1" s="70"/>
      <c r="C1" s="70"/>
      <c r="D1" s="98"/>
      <c r="E1" s="98"/>
      <c r="F1" s="16"/>
    </row>
    <row r="2" spans="1:8" ht="15.75">
      <c r="A2" s="70"/>
      <c r="B2" s="70"/>
      <c r="C2" s="70"/>
      <c r="D2" s="98"/>
      <c r="E2" s="98"/>
    </row>
    <row r="3" spans="1:8" ht="15" customHeight="1">
      <c r="A3" s="70" t="s">
        <v>1608</v>
      </c>
      <c r="B3" s="16"/>
      <c r="C3" s="70"/>
      <c r="D3" s="98"/>
      <c r="E3" s="98"/>
    </row>
    <row r="4" spans="1:8" ht="15" customHeight="1">
      <c r="A4" s="70" t="s">
        <v>2203</v>
      </c>
      <c r="B4" s="16"/>
      <c r="C4" s="70"/>
      <c r="D4" s="98"/>
      <c r="E4" s="98"/>
    </row>
    <row r="5" spans="1:8" ht="15.75">
      <c r="A5" s="70" t="s">
        <v>2204</v>
      </c>
      <c r="B5" s="16"/>
      <c r="C5" s="70"/>
      <c r="D5" s="98"/>
      <c r="E5" s="98"/>
    </row>
    <row r="6" spans="1:8" ht="15.75">
      <c r="A6" s="98"/>
      <c r="C6" s="98"/>
      <c r="D6" s="98"/>
      <c r="E6" s="98"/>
    </row>
    <row r="7" spans="1:8" ht="20.25">
      <c r="A7" s="538" t="str">
        <f>'Data Sheet'!$C$25</f>
        <v xml:space="preserve">Niagara Mohawk Power Corporation </v>
      </c>
      <c r="B7" s="16"/>
      <c r="C7" s="70"/>
      <c r="D7" s="98"/>
      <c r="E7" s="98"/>
    </row>
    <row r="8" spans="1:8" ht="18">
      <c r="A8" s="10" t="str">
        <f>'Data Sheet'!$C$38</f>
        <v>December 31, 2024</v>
      </c>
      <c r="B8" s="16"/>
      <c r="C8" s="16"/>
    </row>
    <row r="9" spans="1:8">
      <c r="B9" s="20"/>
      <c r="C9" s="20"/>
      <c r="D9" s="21"/>
      <c r="E9" s="20"/>
      <c r="F9" s="16"/>
      <c r="G9" s="16"/>
      <c r="H9" s="20"/>
    </row>
    <row r="10" spans="1:8" ht="15.75">
      <c r="A10" s="70" t="s">
        <v>2205</v>
      </c>
      <c r="B10" s="20"/>
      <c r="C10" s="20"/>
      <c r="D10" s="21"/>
      <c r="E10" s="20"/>
      <c r="F10" s="16"/>
      <c r="G10" s="16"/>
      <c r="H10" s="20"/>
    </row>
    <row r="11" spans="1:8" ht="15.75">
      <c r="A11" s="70" t="s">
        <v>2206</v>
      </c>
      <c r="B11" s="20"/>
      <c r="C11" s="20"/>
      <c r="D11" s="21"/>
      <c r="E11" s="20"/>
      <c r="F11" s="16"/>
      <c r="G11" s="16"/>
      <c r="H11" s="20"/>
    </row>
    <row r="12" spans="1:8" ht="15.75">
      <c r="A12" s="70"/>
      <c r="B12" s="20"/>
      <c r="C12" s="20"/>
      <c r="D12" s="21"/>
      <c r="E12" s="20"/>
      <c r="F12" s="16"/>
      <c r="G12" s="16"/>
      <c r="H12" s="20"/>
    </row>
    <row r="14" spans="1:8" ht="15.75">
      <c r="A14" s="98"/>
      <c r="B14" s="511" t="s">
        <v>2207</v>
      </c>
    </row>
    <row r="15" spans="1:8" ht="15.75">
      <c r="B15" s="511" t="s">
        <v>2208</v>
      </c>
      <c r="C15" s="98"/>
    </row>
    <row r="16" spans="1:8" ht="15.75">
      <c r="A16" s="511" t="s">
        <v>2436</v>
      </c>
      <c r="B16" s="98"/>
      <c r="C16" s="949" t="str">
        <f>'Data Sheet'!C38</f>
        <v>December 31, 2024</v>
      </c>
    </row>
    <row r="17" spans="1:3">
      <c r="A17" s="13" t="s">
        <v>2209</v>
      </c>
      <c r="B17" s="13" t="s">
        <v>2210</v>
      </c>
      <c r="C17" s="336">
        <f>'200201'!E21+'110113'!H14</f>
        <v>15469750690</v>
      </c>
    </row>
    <row r="18" spans="1:3">
      <c r="A18" s="13" t="s">
        <v>2211</v>
      </c>
      <c r="B18" s="13" t="s">
        <v>2212</v>
      </c>
      <c r="C18" s="260">
        <f>'200201'!E22+'110113'!H15</f>
        <v>3850632239</v>
      </c>
    </row>
    <row r="19" spans="1:3">
      <c r="A19" s="13" t="s">
        <v>2213</v>
      </c>
      <c r="B19" s="13" t="s">
        <v>2214</v>
      </c>
      <c r="C19" s="260">
        <f>C17-C18</f>
        <v>11619118451</v>
      </c>
    </row>
    <row r="20" spans="1:3">
      <c r="C20" s="260"/>
    </row>
    <row r="21" spans="1:3">
      <c r="A21" s="13" t="s">
        <v>2215</v>
      </c>
      <c r="B21" s="13" t="s">
        <v>2216</v>
      </c>
      <c r="C21" s="260">
        <f>'200201'!F21+'110113'!H19</f>
        <v>3814701643</v>
      </c>
    </row>
    <row r="22" spans="1:3">
      <c r="A22" s="13" t="s">
        <v>2211</v>
      </c>
      <c r="B22" s="13" t="s">
        <v>2217</v>
      </c>
      <c r="C22" s="260">
        <f>'200201'!F22</f>
        <v>1218571058</v>
      </c>
    </row>
    <row r="23" spans="1:3">
      <c r="A23" s="13" t="s">
        <v>2218</v>
      </c>
      <c r="B23" s="13" t="s">
        <v>2214</v>
      </c>
      <c r="C23" s="260">
        <f>C21-C22</f>
        <v>2596130585</v>
      </c>
    </row>
    <row r="24" spans="1:3">
      <c r="C24" s="260"/>
    </row>
    <row r="25" spans="1:3">
      <c r="A25" s="13" t="s">
        <v>2219</v>
      </c>
      <c r="B25" s="13" t="s">
        <v>2214</v>
      </c>
      <c r="C25" s="260">
        <f>C29-C17-C21</f>
        <v>327341919</v>
      </c>
    </row>
    <row r="26" spans="1:3">
      <c r="A26" s="13" t="s">
        <v>2211</v>
      </c>
      <c r="B26" s="13" t="s">
        <v>2214</v>
      </c>
      <c r="C26" s="260">
        <f>C30-C18-C22</f>
        <v>90076929</v>
      </c>
    </row>
    <row r="27" spans="1:3">
      <c r="A27" s="13" t="s">
        <v>2220</v>
      </c>
      <c r="B27" s="13" t="s">
        <v>2214</v>
      </c>
      <c r="C27" s="260">
        <f>C25-C26</f>
        <v>237264990</v>
      </c>
    </row>
    <row r="28" spans="1:3">
      <c r="C28" s="260"/>
    </row>
    <row r="29" spans="1:3">
      <c r="A29" s="13" t="s">
        <v>2221</v>
      </c>
      <c r="B29" s="13" t="s">
        <v>2222</v>
      </c>
      <c r="C29" s="260">
        <f>SUM('110113'!H11,'110113'!H14,'110113'!H18,'110113'!H19)</f>
        <v>19611794252</v>
      </c>
    </row>
    <row r="30" spans="1:3">
      <c r="A30" s="13" t="s">
        <v>2211</v>
      </c>
      <c r="B30" s="13" t="s">
        <v>2223</v>
      </c>
      <c r="C30" s="260">
        <f>SUM('110113'!H12,'110113'!H15)</f>
        <v>5159280226</v>
      </c>
    </row>
    <row r="31" spans="1:3" ht="15.75">
      <c r="A31" s="98" t="s">
        <v>2224</v>
      </c>
      <c r="B31" s="13" t="s">
        <v>2214</v>
      </c>
      <c r="C31" s="260">
        <f>C29-C30</f>
        <v>14452514026</v>
      </c>
    </row>
    <row r="32" spans="1:3">
      <c r="C32" s="260"/>
    </row>
    <row r="33" spans="1:3" ht="15.75">
      <c r="A33" s="511" t="s">
        <v>1821</v>
      </c>
      <c r="B33" s="98"/>
      <c r="C33" s="260"/>
    </row>
    <row r="34" spans="1:3">
      <c r="A34" s="13" t="s">
        <v>2225</v>
      </c>
      <c r="B34" s="13" t="s">
        <v>2226</v>
      </c>
      <c r="C34" s="260">
        <f>'110113'!H21</f>
        <v>11436913</v>
      </c>
    </row>
    <row r="35" spans="1:3">
      <c r="A35" s="13" t="s">
        <v>3404</v>
      </c>
      <c r="B35" s="13" t="s">
        <v>3405</v>
      </c>
      <c r="C35" s="260">
        <f>-'110113'!H22</f>
        <v>-13828</v>
      </c>
    </row>
    <row r="36" spans="1:3">
      <c r="A36" s="13" t="s">
        <v>3406</v>
      </c>
      <c r="B36" s="13" t="s">
        <v>3407</v>
      </c>
      <c r="C36" s="260">
        <f>'110113'!H23</f>
        <v>0</v>
      </c>
    </row>
    <row r="37" spans="1:3">
      <c r="A37" s="13" t="s">
        <v>1265</v>
      </c>
      <c r="B37" s="13" t="s">
        <v>3408</v>
      </c>
      <c r="C37" s="260">
        <f>'110113'!H24</f>
        <v>776123</v>
      </c>
    </row>
    <row r="38" spans="1:3">
      <c r="A38" s="13" t="s">
        <v>3409</v>
      </c>
      <c r="B38" s="13" t="s">
        <v>3410</v>
      </c>
      <c r="C38" s="260">
        <f>'110113'!H27</f>
        <v>10516187</v>
      </c>
    </row>
    <row r="39" spans="1:3">
      <c r="A39" s="13" t="s">
        <v>3411</v>
      </c>
      <c r="B39" s="13" t="s">
        <v>2214</v>
      </c>
      <c r="C39" s="260">
        <f>C42-SUM(C34:C38)-C40</f>
        <v>776272748</v>
      </c>
    </row>
    <row r="40" spans="1:3">
      <c r="A40" s="119" t="s">
        <v>3729</v>
      </c>
      <c r="B40" s="13" t="s">
        <v>3413</v>
      </c>
      <c r="C40" s="260">
        <f>'110113'!H29</f>
        <v>18461680</v>
      </c>
    </row>
    <row r="41" spans="1:3">
      <c r="A41" s="119" t="s">
        <v>3730</v>
      </c>
      <c r="B41" s="13" t="s">
        <v>4259</v>
      </c>
      <c r="C41" s="260">
        <f>'110113'!H30</f>
        <v>0</v>
      </c>
    </row>
    <row r="42" spans="1:3" ht="15.75">
      <c r="A42" s="98" t="s">
        <v>3412</v>
      </c>
      <c r="B42" s="13" t="s">
        <v>4272</v>
      </c>
      <c r="C42" s="260">
        <f>'110113'!H31</f>
        <v>817449823</v>
      </c>
    </row>
    <row r="44" spans="1:3" ht="15.75">
      <c r="A44" s="511" t="s">
        <v>1840</v>
      </c>
    </row>
    <row r="45" spans="1:3">
      <c r="A45" s="13" t="s">
        <v>3414</v>
      </c>
      <c r="B45" s="13" t="s">
        <v>4273</v>
      </c>
      <c r="C45" s="260">
        <f>'110113'!H33</f>
        <v>20267017</v>
      </c>
    </row>
    <row r="46" spans="1:3">
      <c r="A46" s="13" t="s">
        <v>3415</v>
      </c>
      <c r="B46" s="13" t="s">
        <v>4274</v>
      </c>
      <c r="C46" s="260">
        <f>'110113'!H34</f>
        <v>1000</v>
      </c>
    </row>
    <row r="47" spans="1:3">
      <c r="A47" s="13" t="s">
        <v>3416</v>
      </c>
      <c r="B47" s="13" t="s">
        <v>4275</v>
      </c>
      <c r="C47" s="260">
        <f>'110113'!H35</f>
        <v>0</v>
      </c>
    </row>
    <row r="48" spans="1:3">
      <c r="A48" s="13" t="s">
        <v>3417</v>
      </c>
      <c r="B48" s="13" t="s">
        <v>4276</v>
      </c>
      <c r="C48" s="260">
        <f>'110113'!H36</f>
        <v>0</v>
      </c>
    </row>
    <row r="49" spans="1:3">
      <c r="A49" s="13" t="s">
        <v>3418</v>
      </c>
      <c r="B49" s="13" t="s">
        <v>4277</v>
      </c>
      <c r="C49" s="260">
        <f>'110113'!H37</f>
        <v>0</v>
      </c>
    </row>
    <row r="50" spans="1:3">
      <c r="A50" s="13" t="s">
        <v>3419</v>
      </c>
      <c r="B50" s="13" t="s">
        <v>4278</v>
      </c>
      <c r="C50" s="260">
        <f>SUM('110113'!H38,'110113'!H39)</f>
        <v>763864616</v>
      </c>
    </row>
    <row r="51" spans="1:3">
      <c r="A51" s="13" t="s">
        <v>2527</v>
      </c>
      <c r="B51" s="13" t="s">
        <v>4279</v>
      </c>
      <c r="C51" s="260">
        <f>-'110113'!H40</f>
        <v>-238662426</v>
      </c>
    </row>
    <row r="52" spans="1:3">
      <c r="A52" s="13" t="s">
        <v>2528</v>
      </c>
      <c r="B52" s="13" t="s">
        <v>4280</v>
      </c>
      <c r="C52" s="260">
        <f>'110113'!H41</f>
        <v>0</v>
      </c>
    </row>
    <row r="53" spans="1:3">
      <c r="A53" s="13" t="s">
        <v>3654</v>
      </c>
      <c r="B53" s="13" t="s">
        <v>4281</v>
      </c>
      <c r="C53" s="260">
        <f>'110113'!H42</f>
        <v>14642933</v>
      </c>
    </row>
    <row r="54" spans="1:3">
      <c r="A54" s="13" t="s">
        <v>3655</v>
      </c>
      <c r="B54" s="13" t="s">
        <v>4282</v>
      </c>
      <c r="C54" s="260">
        <f>SUM('110113'!H43:H50)-'110113'!H51+'110113'!H52</f>
        <v>139437163</v>
      </c>
    </row>
    <row r="55" spans="1:3">
      <c r="A55" s="13" t="s">
        <v>3656</v>
      </c>
      <c r="B55" s="13" t="s">
        <v>4283</v>
      </c>
      <c r="C55" s="260">
        <f>'110113'!H53</f>
        <v>31266068</v>
      </c>
    </row>
    <row r="56" spans="1:3">
      <c r="A56" s="13" t="s">
        <v>3657</v>
      </c>
      <c r="B56" s="13" t="s">
        <v>4284</v>
      </c>
      <c r="C56" s="260">
        <f>'110113'!H54</f>
        <v>0</v>
      </c>
    </row>
    <row r="57" spans="1:3">
      <c r="A57" s="13" t="s">
        <v>3658</v>
      </c>
      <c r="B57" s="13" t="s">
        <v>4285</v>
      </c>
      <c r="C57" s="260">
        <f>SUM('110113'!H55,'110113'!H56)</f>
        <v>52001374</v>
      </c>
    </row>
    <row r="58" spans="1:3">
      <c r="A58" s="13" t="s">
        <v>3659</v>
      </c>
      <c r="B58" s="13" t="s">
        <v>4286</v>
      </c>
      <c r="C58" s="260">
        <f>'110113'!H57</f>
        <v>0</v>
      </c>
    </row>
    <row r="59" spans="1:3">
      <c r="A59" s="13" t="s">
        <v>3660</v>
      </c>
      <c r="B59" s="13" t="s">
        <v>4287</v>
      </c>
      <c r="C59" s="260">
        <f>'110113'!H58</f>
        <v>12999325</v>
      </c>
    </row>
    <row r="60" spans="1:3">
      <c r="A60" s="13" t="s">
        <v>3661</v>
      </c>
      <c r="B60" s="13" t="s">
        <v>4288</v>
      </c>
      <c r="C60" s="260">
        <f>'110113'!H59</f>
        <v>226672830</v>
      </c>
    </row>
    <row r="61" spans="1:3">
      <c r="A61" s="13" t="s">
        <v>3662</v>
      </c>
      <c r="B61" s="13" t="s">
        <v>4289</v>
      </c>
      <c r="C61" s="260">
        <f>'110113'!H60</f>
        <v>3987890</v>
      </c>
    </row>
    <row r="62" spans="1:3">
      <c r="A62" s="119" t="s">
        <v>4512</v>
      </c>
      <c r="B62" s="13" t="s">
        <v>4513</v>
      </c>
      <c r="C62" s="260">
        <f>'110113'!H61-'110113'!H62</f>
        <v>46333450</v>
      </c>
    </row>
    <row r="63" spans="1:3">
      <c r="A63" s="119" t="s">
        <v>4514</v>
      </c>
      <c r="B63" s="13" t="s">
        <v>4516</v>
      </c>
      <c r="C63" s="260">
        <f>'110113'!H63-'110113'!H64</f>
        <v>0</v>
      </c>
    </row>
    <row r="64" spans="1:3" ht="15.75">
      <c r="A64" s="98" t="s">
        <v>3663</v>
      </c>
      <c r="B64" s="13" t="s">
        <v>2214</v>
      </c>
      <c r="C64" s="260">
        <f>SUM(C45:C63)</f>
        <v>1072811240</v>
      </c>
    </row>
    <row r="67" spans="1:3" ht="15.75">
      <c r="A67" s="511" t="s">
        <v>962</v>
      </c>
      <c r="B67" s="98"/>
    </row>
    <row r="68" spans="1:3">
      <c r="A68" s="13" t="s">
        <v>3664</v>
      </c>
      <c r="B68" s="13" t="s">
        <v>4294</v>
      </c>
      <c r="C68" s="260">
        <f>'110113'!H79</f>
        <v>24637536</v>
      </c>
    </row>
    <row r="69" spans="1:3">
      <c r="A69" s="13" t="s">
        <v>1270</v>
      </c>
      <c r="B69" s="13" t="s">
        <v>4295</v>
      </c>
      <c r="C69" s="260">
        <f>SUM('110113'!H80:H81)</f>
        <v>4622215</v>
      </c>
    </row>
    <row r="70" spans="1:3">
      <c r="A70" s="13" t="s">
        <v>3665</v>
      </c>
      <c r="B70" s="13" t="s">
        <v>4296</v>
      </c>
      <c r="C70" s="260">
        <f>SUM('110113'!H83:H84)</f>
        <v>36549895</v>
      </c>
    </row>
    <row r="71" spans="1:3">
      <c r="A71" s="13" t="s">
        <v>2685</v>
      </c>
      <c r="B71" s="13" t="s">
        <v>4297</v>
      </c>
      <c r="C71" s="260">
        <f>'110113'!H85</f>
        <v>268522</v>
      </c>
    </row>
    <row r="72" spans="1:3">
      <c r="A72" s="13" t="s">
        <v>3666</v>
      </c>
      <c r="B72" s="13" t="s">
        <v>4298</v>
      </c>
      <c r="C72" s="260">
        <f>'110113'!H86</f>
        <v>0</v>
      </c>
    </row>
    <row r="73" spans="1:3">
      <c r="A73" s="13" t="s">
        <v>1274</v>
      </c>
      <c r="B73" s="13" t="s">
        <v>4299</v>
      </c>
      <c r="C73" s="260">
        <f>SUM('110113'!H82,'110113'!H87,'110113'!H90,'110113'!H92)</f>
        <v>1545449613</v>
      </c>
    </row>
    <row r="74" spans="1:3">
      <c r="A74" s="13" t="s">
        <v>3667</v>
      </c>
      <c r="B74" s="13" t="s">
        <v>4300</v>
      </c>
      <c r="C74" s="260">
        <f>'110113'!H88</f>
        <v>0</v>
      </c>
    </row>
    <row r="75" spans="1:3">
      <c r="A75" s="13" t="s">
        <v>3668</v>
      </c>
      <c r="B75" s="13" t="s">
        <v>4301</v>
      </c>
      <c r="C75" s="260">
        <f>'110113'!H89</f>
        <v>0</v>
      </c>
    </row>
    <row r="76" spans="1:3">
      <c r="A76" s="13" t="s">
        <v>3669</v>
      </c>
      <c r="B76" s="13" t="s">
        <v>4302</v>
      </c>
      <c r="C76" s="260">
        <f>'110113'!H91</f>
        <v>1229878676</v>
      </c>
    </row>
    <row r="77" spans="1:3" ht="15.75">
      <c r="A77" s="98" t="s">
        <v>3670</v>
      </c>
      <c r="B77" s="13" t="s">
        <v>2214</v>
      </c>
      <c r="C77" s="260">
        <f>SUM(C68:C76)</f>
        <v>2841406457</v>
      </c>
    </row>
    <row r="79" spans="1:3" ht="15.75">
      <c r="A79" s="98" t="s">
        <v>3671</v>
      </c>
      <c r="B79" s="13" t="s">
        <v>4515</v>
      </c>
      <c r="C79" s="539">
        <f>C31+C42+C64+C77</f>
        <v>19184181546</v>
      </c>
    </row>
    <row r="80" spans="1:3" ht="15.75">
      <c r="B80" s="98"/>
      <c r="C80" s="98"/>
    </row>
    <row r="82" spans="1:3" ht="18">
      <c r="A82" s="10" t="s">
        <v>2205</v>
      </c>
      <c r="B82" s="10"/>
      <c r="C82" s="10"/>
    </row>
    <row r="83" spans="1:3" ht="18">
      <c r="A83" s="10" t="s">
        <v>3672</v>
      </c>
      <c r="B83" s="10"/>
      <c r="C83" s="10"/>
    </row>
    <row r="84" spans="1:3" ht="18">
      <c r="A84" s="10"/>
      <c r="B84" s="10"/>
      <c r="C84" s="10"/>
    </row>
    <row r="85" spans="1:3" ht="15.75">
      <c r="A85" s="70"/>
      <c r="B85" s="70"/>
      <c r="C85" s="70"/>
    </row>
    <row r="86" spans="1:3" ht="15.75">
      <c r="A86" s="98"/>
      <c r="B86" s="98"/>
      <c r="C86" s="98"/>
    </row>
    <row r="87" spans="1:3" ht="15.75">
      <c r="A87" s="98"/>
      <c r="B87" s="511" t="s">
        <v>2207</v>
      </c>
    </row>
    <row r="88" spans="1:3" ht="15.75">
      <c r="B88" s="511" t="s">
        <v>2208</v>
      </c>
      <c r="C88" s="511" t="str">
        <f>$C$16</f>
        <v>December 31, 2024</v>
      </c>
    </row>
    <row r="89" spans="1:3" ht="15.75">
      <c r="A89" s="511" t="s">
        <v>996</v>
      </c>
      <c r="B89" s="98"/>
      <c r="C89" s="260" t="s">
        <v>1746</v>
      </c>
    </row>
    <row r="90" spans="1:3">
      <c r="A90" s="13" t="s">
        <v>3673</v>
      </c>
      <c r="B90" s="13" t="s">
        <v>3674</v>
      </c>
      <c r="C90" s="260">
        <f>'110113'!H139</f>
        <v>187364863</v>
      </c>
    </row>
    <row r="91" spans="1:3">
      <c r="A91" s="13" t="s">
        <v>3675</v>
      </c>
      <c r="B91" s="13" t="s">
        <v>3676</v>
      </c>
      <c r="C91" s="260">
        <f>'110113'!H140</f>
        <v>28984701</v>
      </c>
    </row>
    <row r="92" spans="1:3">
      <c r="A92" s="13" t="s">
        <v>3677</v>
      </c>
      <c r="B92" s="13" t="s">
        <v>3678</v>
      </c>
      <c r="C92" s="260">
        <f>'110113'!H141</f>
        <v>0</v>
      </c>
    </row>
    <row r="93" spans="1:3">
      <c r="A93" s="13" t="s">
        <v>3679</v>
      </c>
      <c r="B93" s="13" t="s">
        <v>3680</v>
      </c>
      <c r="C93" s="260">
        <f>'110113'!H142</f>
        <v>0</v>
      </c>
    </row>
    <row r="94" spans="1:3">
      <c r="A94" s="13" t="s">
        <v>3681</v>
      </c>
      <c r="B94" s="13" t="s">
        <v>3682</v>
      </c>
      <c r="C94" s="260">
        <f>'110113'!H143</f>
        <v>0</v>
      </c>
    </row>
    <row r="95" spans="1:3">
      <c r="A95" s="13" t="s">
        <v>3683</v>
      </c>
      <c r="B95" s="13" t="s">
        <v>3684</v>
      </c>
      <c r="C95" s="260">
        <f>'110113'!H144</f>
        <v>2158731405</v>
      </c>
    </row>
    <row r="96" spans="1:3">
      <c r="A96" s="13" t="s">
        <v>3685</v>
      </c>
      <c r="B96" s="13" t="s">
        <v>3686</v>
      </c>
      <c r="C96" s="260">
        <f>'110113'!H145</f>
        <v>0</v>
      </c>
    </row>
    <row r="97" spans="1:3">
      <c r="A97" s="13" t="s">
        <v>1621</v>
      </c>
      <c r="B97" s="13" t="s">
        <v>3037</v>
      </c>
      <c r="C97" s="260">
        <f>-'110113'!H146-'110113'!H147</f>
        <v>0</v>
      </c>
    </row>
    <row r="98" spans="1:3">
      <c r="A98" s="13" t="s">
        <v>3038</v>
      </c>
      <c r="B98" s="13" t="s">
        <v>3039</v>
      </c>
      <c r="C98" s="260">
        <f>'110113'!H148</f>
        <v>2664033167</v>
      </c>
    </row>
    <row r="99" spans="1:3">
      <c r="A99" s="13" t="s">
        <v>3040</v>
      </c>
      <c r="B99" s="13" t="s">
        <v>3041</v>
      </c>
      <c r="C99" s="260">
        <f>'110113'!H149</f>
        <v>-2738692</v>
      </c>
    </row>
    <row r="100" spans="1:3">
      <c r="A100" s="13" t="s">
        <v>3042</v>
      </c>
      <c r="B100" s="13" t="s">
        <v>3043</v>
      </c>
      <c r="C100" s="260">
        <f>-'110113'!H150</f>
        <v>0</v>
      </c>
    </row>
    <row r="101" spans="1:3">
      <c r="A101" s="119" t="s">
        <v>4260</v>
      </c>
      <c r="B101" s="13" t="s">
        <v>4261</v>
      </c>
      <c r="C101" s="260">
        <f>'110113'!H151</f>
        <v>2750446</v>
      </c>
    </row>
    <row r="102" spans="1:3" ht="15.75">
      <c r="A102" s="98" t="s">
        <v>3044</v>
      </c>
      <c r="B102" s="13" t="s">
        <v>2214</v>
      </c>
      <c r="C102" s="260">
        <f>SUM(C90:C101)</f>
        <v>5039125890</v>
      </c>
    </row>
    <row r="104" spans="1:3" ht="15.75">
      <c r="A104" s="511" t="s">
        <v>2327</v>
      </c>
      <c r="B104" s="98"/>
    </row>
    <row r="105" spans="1:3">
      <c r="A105" s="13" t="s">
        <v>3045</v>
      </c>
      <c r="B105" s="13" t="s">
        <v>4315</v>
      </c>
      <c r="C105" s="260">
        <f>'110113'!H154</f>
        <v>4854365000</v>
      </c>
    </row>
    <row r="106" spans="1:3">
      <c r="A106" s="13" t="s">
        <v>4529</v>
      </c>
      <c r="B106" s="13" t="s">
        <v>4316</v>
      </c>
      <c r="C106" s="260">
        <f>-'110113'!H155</f>
        <v>0</v>
      </c>
    </row>
    <row r="107" spans="1:3">
      <c r="A107" s="13" t="s">
        <v>3046</v>
      </c>
      <c r="B107" s="13" t="s">
        <v>4317</v>
      </c>
      <c r="C107" s="260">
        <f>'110113'!H156</f>
        <v>500000000</v>
      </c>
    </row>
    <row r="108" spans="1:3">
      <c r="A108" s="13" t="s">
        <v>3047</v>
      </c>
      <c r="B108" s="13" t="s">
        <v>4318</v>
      </c>
      <c r="C108" s="260">
        <f>'110113'!H157</f>
        <v>0</v>
      </c>
    </row>
    <row r="109" spans="1:3">
      <c r="A109" s="13" t="s">
        <v>3048</v>
      </c>
      <c r="B109" s="13" t="s">
        <v>4319</v>
      </c>
      <c r="C109" s="260">
        <f>'110113'!H158</f>
        <v>0</v>
      </c>
    </row>
    <row r="110" spans="1:3">
      <c r="A110" s="13" t="s">
        <v>3049</v>
      </c>
      <c r="B110" s="13" t="s">
        <v>4320</v>
      </c>
      <c r="C110" s="260">
        <f>-'110113'!H159</f>
        <v>-4594</v>
      </c>
    </row>
    <row r="111" spans="1:3" ht="15.75">
      <c r="A111" s="98" t="s">
        <v>3050</v>
      </c>
      <c r="B111" s="13" t="s">
        <v>2214</v>
      </c>
      <c r="C111" s="260">
        <f>SUM(C105:C110)</f>
        <v>5354360406</v>
      </c>
    </row>
    <row r="112" spans="1:3">
      <c r="C112" s="260"/>
    </row>
    <row r="113" spans="1:3" ht="15.75">
      <c r="A113" s="511" t="s">
        <v>2341</v>
      </c>
      <c r="B113" s="98"/>
      <c r="C113" s="260"/>
    </row>
    <row r="114" spans="1:3">
      <c r="A114" s="13" t="s">
        <v>3051</v>
      </c>
      <c r="B114" s="13" t="s">
        <v>4321</v>
      </c>
      <c r="C114" s="260">
        <f>'110113'!H173</f>
        <v>0</v>
      </c>
    </row>
    <row r="115" spans="1:3">
      <c r="A115" s="13" t="s">
        <v>3053</v>
      </c>
      <c r="B115" s="13" t="s">
        <v>4322</v>
      </c>
      <c r="C115" s="260">
        <f>'110113'!H174</f>
        <v>409041800</v>
      </c>
    </row>
    <row r="116" spans="1:3">
      <c r="A116" s="13" t="s">
        <v>3055</v>
      </c>
      <c r="B116" s="13" t="s">
        <v>4323</v>
      </c>
      <c r="C116" s="260">
        <f>'110113'!H175</f>
        <v>897361196</v>
      </c>
    </row>
    <row r="117" spans="1:3">
      <c r="A117" s="13" t="s">
        <v>3056</v>
      </c>
      <c r="B117" s="13" t="s">
        <v>4324</v>
      </c>
      <c r="C117" s="260">
        <f>'110113'!H176</f>
        <v>207356738</v>
      </c>
    </row>
    <row r="118" spans="1:3">
      <c r="A118" s="13" t="s">
        <v>3057</v>
      </c>
      <c r="B118" s="13" t="s">
        <v>4325</v>
      </c>
      <c r="C118" s="260">
        <f>'110113'!H177</f>
        <v>31716327</v>
      </c>
    </row>
    <row r="119" spans="1:3">
      <c r="A119" s="13" t="s">
        <v>432</v>
      </c>
      <c r="B119" s="13" t="s">
        <v>4326</v>
      </c>
      <c r="C119" s="260">
        <f>'110113'!H178</f>
        <v>24255036</v>
      </c>
    </row>
    <row r="120" spans="1:3">
      <c r="A120" s="13" t="s">
        <v>3058</v>
      </c>
      <c r="B120" s="13" t="s">
        <v>4327</v>
      </c>
      <c r="C120" s="260">
        <f>'110113'!H179</f>
        <v>61367740</v>
      </c>
    </row>
    <row r="121" spans="1:3">
      <c r="A121" s="13" t="s">
        <v>3059</v>
      </c>
      <c r="B121" s="13" t="s">
        <v>4328</v>
      </c>
      <c r="C121" s="260">
        <f>'110113'!H180</f>
        <v>0</v>
      </c>
    </row>
    <row r="122" spans="1:3">
      <c r="A122" s="13" t="s">
        <v>3060</v>
      </c>
      <c r="B122" s="13" t="s">
        <v>4329</v>
      </c>
      <c r="C122" s="260">
        <f>'110113'!H181</f>
        <v>0</v>
      </c>
    </row>
    <row r="123" spans="1:3">
      <c r="A123" s="13" t="s">
        <v>3061</v>
      </c>
      <c r="B123" s="13" t="s">
        <v>4330</v>
      </c>
      <c r="C123" s="260">
        <f>'110113'!H182</f>
        <v>0</v>
      </c>
    </row>
    <row r="124" spans="1:3">
      <c r="A124" s="13" t="s">
        <v>3062</v>
      </c>
      <c r="B124" s="13" t="s">
        <v>4331</v>
      </c>
      <c r="C124" s="260">
        <f>'110113'!H183</f>
        <v>0</v>
      </c>
    </row>
    <row r="125" spans="1:3">
      <c r="A125" s="13" t="s">
        <v>3063</v>
      </c>
      <c r="B125" s="13" t="s">
        <v>4332</v>
      </c>
      <c r="C125" s="260">
        <f>SUM('110113'!H184:H185)</f>
        <v>537243289</v>
      </c>
    </row>
    <row r="126" spans="1:3">
      <c r="A126" s="119" t="s">
        <v>4512</v>
      </c>
      <c r="B126" s="13" t="s">
        <v>4517</v>
      </c>
      <c r="C126" s="260">
        <f>'110113'!H186+'110113'!H187</f>
        <v>22840875</v>
      </c>
    </row>
    <row r="127" spans="1:3">
      <c r="A127" s="119" t="s">
        <v>4514</v>
      </c>
      <c r="B127" s="13" t="s">
        <v>4518</v>
      </c>
      <c r="C127" s="260">
        <f>'110113'!H188-'110113'!H189</f>
        <v>0</v>
      </c>
    </row>
    <row r="128" spans="1:3" ht="15.75">
      <c r="A128" s="511" t="s">
        <v>3064</v>
      </c>
      <c r="B128" s="13" t="s">
        <v>2214</v>
      </c>
      <c r="C128" s="260">
        <f>SUM(C114:C127)</f>
        <v>2191183001</v>
      </c>
    </row>
    <row r="129" spans="1:3">
      <c r="C129" s="260"/>
    </row>
    <row r="130" spans="1:3" ht="15.75">
      <c r="A130" s="511" t="s">
        <v>2358</v>
      </c>
      <c r="B130" s="98"/>
      <c r="C130" s="260"/>
    </row>
    <row r="131" spans="1:3">
      <c r="A131" s="13" t="s">
        <v>3065</v>
      </c>
      <c r="B131" s="13" t="s">
        <v>4333</v>
      </c>
      <c r="C131" s="260">
        <f>'110113'!H202</f>
        <v>5178086</v>
      </c>
    </row>
    <row r="132" spans="1:3">
      <c r="A132" s="13" t="s">
        <v>1633</v>
      </c>
      <c r="B132" s="13" t="s">
        <v>4334</v>
      </c>
      <c r="C132" s="260">
        <f>SUM('110113'!H205:H207)</f>
        <v>3217645799</v>
      </c>
    </row>
    <row r="133" spans="1:3">
      <c r="A133" s="13" t="s">
        <v>1631</v>
      </c>
      <c r="B133" s="13" t="s">
        <v>4335</v>
      </c>
      <c r="C133" s="260">
        <f>'110113'!H203</f>
        <v>8243587</v>
      </c>
    </row>
    <row r="134" spans="1:3">
      <c r="A134" s="13" t="s">
        <v>4528</v>
      </c>
      <c r="B134" s="13" t="s">
        <v>4336</v>
      </c>
      <c r="C134" s="260">
        <f>'110113'!H204</f>
        <v>0</v>
      </c>
    </row>
    <row r="135" spans="1:3">
      <c r="A135" s="13" t="s">
        <v>3669</v>
      </c>
      <c r="B135" s="13" t="s">
        <v>4337</v>
      </c>
      <c r="C135" s="260">
        <f>'110113'!H208</f>
        <v>2584567862</v>
      </c>
    </row>
    <row r="136" spans="1:3" ht="15.75">
      <c r="A136" s="98" t="s">
        <v>1867</v>
      </c>
      <c r="B136" s="13" t="s">
        <v>2214</v>
      </c>
      <c r="C136" s="260">
        <f>SUM(C131:C135)</f>
        <v>5815635334</v>
      </c>
    </row>
    <row r="137" spans="1:3">
      <c r="C137" s="260"/>
    </row>
    <row r="138" spans="1:3" ht="15.75">
      <c r="A138" s="511" t="s">
        <v>1868</v>
      </c>
      <c r="B138" s="98"/>
      <c r="C138" s="260"/>
    </row>
    <row r="139" spans="1:3">
      <c r="A139" s="13" t="s">
        <v>1869</v>
      </c>
      <c r="B139" s="13" t="s">
        <v>4290</v>
      </c>
      <c r="C139" s="260">
        <f>'110113'!H163</f>
        <v>0</v>
      </c>
    </row>
    <row r="140" spans="1:3">
      <c r="A140" s="13" t="s">
        <v>1870</v>
      </c>
      <c r="B140" s="13" t="s">
        <v>4291</v>
      </c>
      <c r="C140" s="260">
        <f>'110113'!H164</f>
        <v>17896753</v>
      </c>
    </row>
    <row r="141" spans="1:3">
      <c r="A141" s="13" t="s">
        <v>1871</v>
      </c>
      <c r="B141" s="13" t="s">
        <v>4292</v>
      </c>
      <c r="C141" s="260">
        <f>'110113'!H165</f>
        <v>1287934</v>
      </c>
    </row>
    <row r="142" spans="1:3">
      <c r="A142" s="13" t="s">
        <v>1872</v>
      </c>
      <c r="B142" s="13" t="s">
        <v>4293</v>
      </c>
      <c r="C142" s="260">
        <f>SUM('110113'!H162,'110113'!H166,'110113'!H167)</f>
        <v>732545252</v>
      </c>
    </row>
    <row r="143" spans="1:3" ht="15.75">
      <c r="A143" s="98" t="s">
        <v>1873</v>
      </c>
      <c r="B143" s="13" t="s">
        <v>2214</v>
      </c>
      <c r="C143" s="260">
        <f>SUM(C139:C142)</f>
        <v>751729939</v>
      </c>
    </row>
    <row r="144" spans="1:3" ht="15.75">
      <c r="A144" s="98"/>
      <c r="C144" s="260"/>
    </row>
    <row r="145" spans="1:4" ht="15.75">
      <c r="A145" s="511" t="s">
        <v>2334</v>
      </c>
      <c r="C145" s="260"/>
    </row>
    <row r="146" spans="1:4">
      <c r="A146" s="119" t="s">
        <v>3742</v>
      </c>
      <c r="B146" s="13" t="s">
        <v>4262</v>
      </c>
      <c r="C146" s="260">
        <f>'110113'!H168</f>
        <v>18061313</v>
      </c>
    </row>
    <row r="147" spans="1:4">
      <c r="A147" s="119" t="s">
        <v>3743</v>
      </c>
      <c r="B147" s="13" t="s">
        <v>3052</v>
      </c>
      <c r="C147" s="260">
        <f>'110113'!H169</f>
        <v>0</v>
      </c>
    </row>
    <row r="148" spans="1:4">
      <c r="A148" s="119" t="s">
        <v>4263</v>
      </c>
      <c r="B148" s="13" t="s">
        <v>3054</v>
      </c>
      <c r="C148" s="260">
        <f>'110113'!H170</f>
        <v>14085663</v>
      </c>
    </row>
    <row r="149" spans="1:4" ht="15.75">
      <c r="A149" s="98" t="s">
        <v>4520</v>
      </c>
      <c r="C149" s="260">
        <f>SUM(C146:C148)</f>
        <v>32146976</v>
      </c>
    </row>
    <row r="150" spans="1:4">
      <c r="A150" s="119"/>
      <c r="C150" s="260"/>
    </row>
    <row r="151" spans="1:4">
      <c r="A151" s="119"/>
      <c r="C151" s="260"/>
    </row>
    <row r="152" spans="1:4" ht="15.75">
      <c r="A152" s="511" t="s">
        <v>1874</v>
      </c>
      <c r="B152" s="13" t="s">
        <v>4519</v>
      </c>
      <c r="C152" s="539">
        <f>C143+C136+C128+C111+C102+C149</f>
        <v>19184181546</v>
      </c>
    </row>
    <row r="155" spans="1:4" ht="18">
      <c r="A155" s="10" t="s">
        <v>1875</v>
      </c>
      <c r="B155" s="10"/>
      <c r="C155" s="10"/>
      <c r="D155" s="16"/>
    </row>
    <row r="156" spans="1:4" ht="18">
      <c r="A156" s="10" t="s">
        <v>1876</v>
      </c>
      <c r="B156" s="10"/>
      <c r="C156" s="10"/>
      <c r="D156" s="16"/>
    </row>
    <row r="159" spans="1:4" ht="15.75">
      <c r="B159" s="511" t="s">
        <v>2207</v>
      </c>
    </row>
    <row r="160" spans="1:4" ht="15.75">
      <c r="B160" s="511" t="s">
        <v>2208</v>
      </c>
      <c r="C160" s="511" t="str">
        <f>$C$16</f>
        <v>December 31, 2024</v>
      </c>
    </row>
    <row r="161" spans="1:3" ht="15.75">
      <c r="A161" s="511" t="s">
        <v>1877</v>
      </c>
      <c r="B161" s="98"/>
      <c r="C161" s="98"/>
    </row>
    <row r="162" spans="1:3">
      <c r="A162" s="13" t="s">
        <v>1878</v>
      </c>
      <c r="B162" s="13" t="s">
        <v>1879</v>
      </c>
      <c r="C162" s="336">
        <f>'114117'!I23</f>
        <v>3714116612</v>
      </c>
    </row>
    <row r="163" spans="1:3">
      <c r="A163" s="13" t="s">
        <v>1880</v>
      </c>
    </row>
    <row r="164" spans="1:3">
      <c r="A164" s="13" t="s">
        <v>1881</v>
      </c>
      <c r="B164" s="13" t="s">
        <v>1882</v>
      </c>
      <c r="C164" s="260">
        <f>'114117'!I25</f>
        <v>2295056847</v>
      </c>
    </row>
    <row r="165" spans="1:3">
      <c r="A165" s="13" t="s">
        <v>1883</v>
      </c>
      <c r="B165" s="13" t="s">
        <v>1937</v>
      </c>
      <c r="C165" s="260">
        <f>'114117'!I26</f>
        <v>295413702</v>
      </c>
    </row>
    <row r="166" spans="1:3">
      <c r="A166" s="13" t="s">
        <v>1938</v>
      </c>
      <c r="B166" s="13" t="s">
        <v>1939</v>
      </c>
      <c r="C166" s="260">
        <f>'114117'!I27</f>
        <v>320757543</v>
      </c>
    </row>
    <row r="167" spans="1:3">
      <c r="A167" s="119" t="s">
        <v>4303</v>
      </c>
      <c r="B167" s="13" t="s">
        <v>1941</v>
      </c>
      <c r="C167" s="260">
        <f>'114117'!I28</f>
        <v>0</v>
      </c>
    </row>
    <row r="168" spans="1:3">
      <c r="A168" s="13" t="s">
        <v>1940</v>
      </c>
      <c r="B168" s="13" t="s">
        <v>4338</v>
      </c>
      <c r="C168" s="260">
        <f>'114117'!I29</f>
        <v>2990782</v>
      </c>
    </row>
    <row r="169" spans="1:3">
      <c r="A169" s="13" t="s">
        <v>1942</v>
      </c>
      <c r="B169" s="13" t="s">
        <v>4304</v>
      </c>
      <c r="C169" s="260">
        <f>'114117'!I33+'114117'!I34-'114117'!I35</f>
        <v>-20636545</v>
      </c>
    </row>
    <row r="170" spans="1:3">
      <c r="A170" s="13" t="s">
        <v>1943</v>
      </c>
      <c r="B170" s="13" t="s">
        <v>4305</v>
      </c>
      <c r="C170" s="260">
        <f>SUM('114117'!I31,'114117'!I32)</f>
        <v>0</v>
      </c>
    </row>
    <row r="171" spans="1:3">
      <c r="A171" s="13" t="s">
        <v>1944</v>
      </c>
      <c r="B171" s="13" t="s">
        <v>4339</v>
      </c>
      <c r="C171" s="260">
        <f>'114117'!I30</f>
        <v>0</v>
      </c>
    </row>
    <row r="172" spans="1:3">
      <c r="A172" s="13" t="s">
        <v>1945</v>
      </c>
      <c r="B172" s="13" t="s">
        <v>4340</v>
      </c>
      <c r="C172" s="260">
        <f>'114117'!I36</f>
        <v>284923855</v>
      </c>
    </row>
    <row r="173" spans="1:3">
      <c r="A173" s="13" t="s">
        <v>1946</v>
      </c>
      <c r="B173" s="13" t="s">
        <v>4341</v>
      </c>
      <c r="C173" s="260">
        <f>SUM('114117'!I37:I39)-'114117'!I40+'114117'!I41</f>
        <v>48664043</v>
      </c>
    </row>
    <row r="174" spans="1:3">
      <c r="A174" s="13" t="s">
        <v>1947</v>
      </c>
      <c r="B174" s="13" t="s">
        <v>4342</v>
      </c>
      <c r="C174" s="260">
        <f>SUM('114117'!I42,'114117'!I44)</f>
        <v>0</v>
      </c>
    </row>
    <row r="175" spans="1:3">
      <c r="A175" s="13" t="s">
        <v>1948</v>
      </c>
      <c r="B175" s="13" t="s">
        <v>4343</v>
      </c>
      <c r="C175" s="260">
        <f>SUM('114117'!I43,'114117'!I45)</f>
        <v>0</v>
      </c>
    </row>
    <row r="176" spans="1:3">
      <c r="A176" s="119" t="s">
        <v>4264</v>
      </c>
      <c r="B176" s="13" t="s">
        <v>4265</v>
      </c>
      <c r="C176" s="260">
        <f>'114117'!I46</f>
        <v>0</v>
      </c>
    </row>
    <row r="177" spans="1:3" ht="15.75">
      <c r="A177" s="98" t="s">
        <v>1949</v>
      </c>
      <c r="B177" s="13" t="s">
        <v>2214</v>
      </c>
      <c r="C177" s="260">
        <f>SUM(C164:C173)-C174+C175+C176</f>
        <v>3227170227</v>
      </c>
    </row>
    <row r="178" spans="1:3" ht="15.75">
      <c r="A178" s="98" t="s">
        <v>1950</v>
      </c>
      <c r="B178" s="13" t="s">
        <v>2214</v>
      </c>
      <c r="C178" s="336">
        <f>C162-C177</f>
        <v>486946385</v>
      </c>
    </row>
    <row r="179" spans="1:3">
      <c r="C179" s="260"/>
    </row>
    <row r="180" spans="1:3">
      <c r="A180" s="13" t="s">
        <v>1951</v>
      </c>
      <c r="B180" s="13" t="s">
        <v>1952</v>
      </c>
      <c r="C180" s="260"/>
    </row>
    <row r="181" spans="1:3">
      <c r="C181" s="260"/>
    </row>
    <row r="182" spans="1:3" ht="15.75">
      <c r="A182" s="98" t="s">
        <v>1953</v>
      </c>
      <c r="B182" s="13" t="s">
        <v>2214</v>
      </c>
      <c r="C182" s="336">
        <f>C178+C179-C180+C181</f>
        <v>486946385</v>
      </c>
    </row>
    <row r="184" spans="1:3" ht="15.75">
      <c r="A184" s="511" t="s">
        <v>1954</v>
      </c>
      <c r="B184" s="98"/>
    </row>
    <row r="185" spans="1:3">
      <c r="A185" s="13" t="s">
        <v>1878</v>
      </c>
      <c r="B185" s="13" t="s">
        <v>1955</v>
      </c>
      <c r="C185" s="336">
        <f>'114117'!K23</f>
        <v>680858475</v>
      </c>
    </row>
    <row r="186" spans="1:3">
      <c r="A186" s="13" t="s">
        <v>1880</v>
      </c>
    </row>
    <row r="187" spans="1:3">
      <c r="A187" s="13" t="s">
        <v>1881</v>
      </c>
      <c r="B187" s="13" t="s">
        <v>1956</v>
      </c>
      <c r="C187" s="260">
        <f>'114117'!K25</f>
        <v>405211382</v>
      </c>
    </row>
    <row r="188" spans="1:3">
      <c r="A188" s="13" t="s">
        <v>1883</v>
      </c>
      <c r="B188" s="13" t="s">
        <v>1957</v>
      </c>
      <c r="C188" s="260">
        <f>'114117'!K26</f>
        <v>51843191</v>
      </c>
    </row>
    <row r="189" spans="1:3">
      <c r="A189" s="13" t="s">
        <v>1938</v>
      </c>
      <c r="B189" s="13" t="s">
        <v>1958</v>
      </c>
      <c r="C189" s="260">
        <f>'114117'!K27</f>
        <v>87970716</v>
      </c>
    </row>
    <row r="190" spans="1:3">
      <c r="A190" s="119" t="s">
        <v>4303</v>
      </c>
      <c r="B190" s="13" t="s">
        <v>1959</v>
      </c>
      <c r="C190" s="260">
        <f>'114117'!K28</f>
        <v>0</v>
      </c>
    </row>
    <row r="191" spans="1:3">
      <c r="A191" s="13" t="s">
        <v>1940</v>
      </c>
      <c r="B191" s="13" t="s">
        <v>4338</v>
      </c>
      <c r="C191" s="260">
        <f>'114117'!K29</f>
        <v>-2820708</v>
      </c>
    </row>
    <row r="192" spans="1:3">
      <c r="A192" s="13" t="s">
        <v>4885</v>
      </c>
      <c r="B192" s="13" t="s">
        <v>4306</v>
      </c>
      <c r="C192" s="260">
        <f>'114117'!K33+'114117'!K34-'114117'!K35</f>
        <v>777969</v>
      </c>
    </row>
    <row r="193" spans="1:3">
      <c r="A193" s="13" t="s">
        <v>1943</v>
      </c>
      <c r="B193" s="13" t="s">
        <v>4344</v>
      </c>
      <c r="C193" s="260">
        <f>SUM('114117'!K31,'114117'!K32)</f>
        <v>0</v>
      </c>
    </row>
    <row r="194" spans="1:3">
      <c r="A194" s="13" t="s">
        <v>1942</v>
      </c>
      <c r="B194" s="13" t="s">
        <v>4345</v>
      </c>
      <c r="C194" s="260">
        <f>'114117'!K30</f>
        <v>0</v>
      </c>
    </row>
    <row r="195" spans="1:3">
      <c r="A195" s="13" t="s">
        <v>1945</v>
      </c>
      <c r="B195" s="13" t="s">
        <v>4346</v>
      </c>
      <c r="C195" s="260">
        <f>'114117'!K36</f>
        <v>69041465</v>
      </c>
    </row>
    <row r="196" spans="1:3">
      <c r="A196" s="13" t="s">
        <v>1946</v>
      </c>
      <c r="B196" s="13" t="s">
        <v>4347</v>
      </c>
      <c r="C196" s="260">
        <f>SUM('114117'!K37:K39)-'114117'!K40+'114117'!K41</f>
        <v>-1658868</v>
      </c>
    </row>
    <row r="197" spans="1:3">
      <c r="A197" s="13" t="s">
        <v>1947</v>
      </c>
      <c r="B197" s="13" t="s">
        <v>4348</v>
      </c>
      <c r="C197" s="260">
        <f>SUM('114117'!K42,'114117'!K44)</f>
        <v>0</v>
      </c>
    </row>
    <row r="198" spans="1:3">
      <c r="A198" s="13" t="s">
        <v>1948</v>
      </c>
      <c r="B198" s="13" t="s">
        <v>4349</v>
      </c>
      <c r="C198" s="260">
        <f>SUM('114117'!K43,'114117'!K45)</f>
        <v>0</v>
      </c>
    </row>
    <row r="199" spans="1:3">
      <c r="A199" s="119" t="s">
        <v>4264</v>
      </c>
      <c r="B199" s="13" t="s">
        <v>4266</v>
      </c>
      <c r="C199" s="260">
        <f>'114117'!K46</f>
        <v>0</v>
      </c>
    </row>
    <row r="200" spans="1:3" ht="15.75">
      <c r="A200" s="98" t="s">
        <v>1949</v>
      </c>
      <c r="B200" s="13" t="s">
        <v>2214</v>
      </c>
      <c r="C200" s="260">
        <f>SUM(C187:C196)-C197+C198+C199</f>
        <v>610365147</v>
      </c>
    </row>
    <row r="201" spans="1:3" ht="15.75">
      <c r="A201" s="98" t="s">
        <v>1950</v>
      </c>
      <c r="B201" s="13" t="s">
        <v>2214</v>
      </c>
      <c r="C201" s="1502">
        <f>C185-C200</f>
        <v>70493328</v>
      </c>
    </row>
    <row r="202" spans="1:3">
      <c r="C202" s="260"/>
    </row>
    <row r="203" spans="1:3">
      <c r="A203" s="13" t="s">
        <v>3139</v>
      </c>
      <c r="B203" s="13" t="s">
        <v>1952</v>
      </c>
      <c r="C203" s="260"/>
    </row>
    <row r="204" spans="1:3">
      <c r="C204" s="260"/>
    </row>
    <row r="205" spans="1:3" ht="15.75">
      <c r="A205" s="98" t="s">
        <v>3140</v>
      </c>
      <c r="C205" s="260">
        <f>C201+C202-C203+C204</f>
        <v>70493328</v>
      </c>
    </row>
    <row r="207" spans="1:3">
      <c r="A207" s="13" t="s">
        <v>3141</v>
      </c>
      <c r="B207" s="13" t="s">
        <v>4350</v>
      </c>
      <c r="C207" s="260">
        <f>SUM('114117'!M49,'114117'!Q49,'114117'!S49,'114117'!U49)</f>
        <v>2363757</v>
      </c>
    </row>
    <row r="209" spans="1:3" ht="15.75">
      <c r="A209" s="98" t="s">
        <v>3142</v>
      </c>
      <c r="B209" s="13" t="s">
        <v>3143</v>
      </c>
      <c r="C209" s="539">
        <f>C182+C205+C207</f>
        <v>559803470</v>
      </c>
    </row>
    <row r="210" spans="1:3" ht="15.75">
      <c r="B210" s="98"/>
      <c r="C210" s="98"/>
    </row>
    <row r="212" spans="1:3" ht="18">
      <c r="A212" s="10" t="s">
        <v>1875</v>
      </c>
      <c r="B212" s="10"/>
      <c r="C212" s="10"/>
    </row>
    <row r="213" spans="1:3" ht="18">
      <c r="A213" s="10" t="s">
        <v>3144</v>
      </c>
      <c r="B213" s="10"/>
      <c r="C213" s="10"/>
    </row>
    <row r="217" spans="1:3" ht="15.75">
      <c r="B217" s="511" t="s">
        <v>2207</v>
      </c>
    </row>
    <row r="218" spans="1:3" ht="15.75">
      <c r="B218" s="511" t="s">
        <v>2208</v>
      </c>
      <c r="C218" s="511" t="str">
        <f>$C$16</f>
        <v>December 31, 2024</v>
      </c>
    </row>
    <row r="219" spans="1:3" ht="15.75">
      <c r="A219" s="511" t="s">
        <v>3145</v>
      </c>
      <c r="B219" s="98"/>
      <c r="C219" s="98"/>
    </row>
    <row r="220" spans="1:3">
      <c r="A220" s="13" t="s">
        <v>3146</v>
      </c>
      <c r="B220" s="13" t="s">
        <v>4307</v>
      </c>
      <c r="C220" s="260">
        <f>'114117'!AC12-'114117'!AC13</f>
        <v>72451</v>
      </c>
    </row>
    <row r="221" spans="1:3">
      <c r="A221" s="13" t="s">
        <v>3147</v>
      </c>
      <c r="B221" s="13" t="s">
        <v>4308</v>
      </c>
      <c r="C221" s="260">
        <f>'114117'!AC14-'114117'!AC15</f>
        <v>-943636</v>
      </c>
    </row>
    <row r="222" spans="1:3">
      <c r="A222" s="13" t="s">
        <v>3148</v>
      </c>
      <c r="B222" s="13" t="s">
        <v>4309</v>
      </c>
      <c r="C222" s="260">
        <f>'114117'!AC16</f>
        <v>0</v>
      </c>
    </row>
    <row r="223" spans="1:3">
      <c r="A223" s="13" t="s">
        <v>3149</v>
      </c>
      <c r="B223" s="13" t="s">
        <v>4310</v>
      </c>
      <c r="C223" s="260">
        <f>'114117'!AC17</f>
        <v>-6913</v>
      </c>
    </row>
    <row r="224" spans="1:3">
      <c r="A224" s="13" t="s">
        <v>3150</v>
      </c>
      <c r="B224" s="13" t="s">
        <v>4311</v>
      </c>
      <c r="C224" s="260">
        <f>'114117'!AC18</f>
        <v>16171964</v>
      </c>
    </row>
    <row r="225" spans="1:5">
      <c r="A225" s="13" t="s">
        <v>3151</v>
      </c>
      <c r="B225" s="13" t="s">
        <v>4312</v>
      </c>
      <c r="C225" s="260">
        <f>'114117'!AC19</f>
        <v>24859383</v>
      </c>
    </row>
    <row r="226" spans="1:5">
      <c r="A226" s="13" t="s">
        <v>691</v>
      </c>
      <c r="B226" s="13" t="s">
        <v>4313</v>
      </c>
      <c r="C226" s="260">
        <f>'114117'!AC20</f>
        <v>1632452</v>
      </c>
    </row>
    <row r="227" spans="1:5">
      <c r="A227" s="13" t="s">
        <v>692</v>
      </c>
      <c r="B227" s="13" t="s">
        <v>4314</v>
      </c>
      <c r="C227" s="260">
        <f>'114117'!AC21</f>
        <v>308020</v>
      </c>
      <c r="D227" s="246" t="s">
        <v>6256</v>
      </c>
    </row>
    <row r="228" spans="1:5" ht="15.75">
      <c r="A228" s="98" t="s">
        <v>693</v>
      </c>
      <c r="B228" s="13" t="s">
        <v>2214</v>
      </c>
      <c r="C228" s="1502">
        <f>SUM(C220:C227)</f>
        <v>42093721</v>
      </c>
      <c r="D228" s="260">
        <f>'114117'!AC22</f>
        <v>42093721</v>
      </c>
      <c r="E228" s="13" t="str">
        <f>'114117'!X22</f>
        <v xml:space="preserve">          TOTAL Other Income (Enter Total of lines 31 thru 40)</v>
      </c>
    </row>
    <row r="230" spans="1:5" ht="15.75">
      <c r="A230" s="511" t="s">
        <v>694</v>
      </c>
      <c r="B230" s="98"/>
    </row>
    <row r="231" spans="1:5">
      <c r="A231" s="13" t="s">
        <v>695</v>
      </c>
      <c r="B231" s="13" t="s">
        <v>4351</v>
      </c>
      <c r="C231" s="260">
        <f>'114117'!AC24</f>
        <v>-57</v>
      </c>
    </row>
    <row r="232" spans="1:5">
      <c r="A232" s="13" t="s">
        <v>696</v>
      </c>
      <c r="B232" s="13" t="s">
        <v>4352</v>
      </c>
      <c r="C232" s="260">
        <f>'114117'!AC25</f>
        <v>0</v>
      </c>
    </row>
    <row r="233" spans="1:5">
      <c r="A233" s="13" t="s">
        <v>697</v>
      </c>
      <c r="B233" s="13" t="s">
        <v>4353</v>
      </c>
      <c r="C233" s="2601">
        <f>'114117'!AC26+'114117'!AC27+'114117'!AC28+'114117'!AC29+'114117'!AC30</f>
        <v>4156882</v>
      </c>
    </row>
    <row r="234" spans="1:5" ht="15.75">
      <c r="A234" s="98" t="s">
        <v>698</v>
      </c>
      <c r="B234" s="13" t="s">
        <v>2214</v>
      </c>
      <c r="C234" s="1502">
        <f>SUM(C231:C233)</f>
        <v>4156825</v>
      </c>
      <c r="D234" s="260">
        <f>'114117'!AC31</f>
        <v>4156825</v>
      </c>
      <c r="E234" s="13" t="str">
        <f>'114117'!X31</f>
        <v>TOTAL Other Income Deductions (Total of lines 43 thru 49)</v>
      </c>
    </row>
    <row r="236" spans="1:5" ht="15.75">
      <c r="A236" s="511" t="s">
        <v>699</v>
      </c>
      <c r="B236" s="98"/>
    </row>
    <row r="237" spans="1:5">
      <c r="A237" s="13" t="s">
        <v>700</v>
      </c>
      <c r="B237" s="13" t="s">
        <v>4354</v>
      </c>
      <c r="C237" s="2601">
        <f>'114117'!AC32</f>
        <v>579643</v>
      </c>
      <c r="E237" s="13" t="str">
        <f>'114117'!X32</f>
        <v>Taxes Other Than Income Taxes (408.2)</v>
      </c>
    </row>
    <row r="238" spans="1:5">
      <c r="A238" s="13" t="s">
        <v>701</v>
      </c>
      <c r="B238" s="13" t="s">
        <v>4355</v>
      </c>
      <c r="C238" s="2601">
        <f>SUM('114117'!AC33:AC37)</f>
        <v>3223616</v>
      </c>
      <c r="E238" s="13" t="str">
        <f>'114117'!X38</f>
        <v xml:space="preserve">          TOTAL Taxes on Other Income  and Deduct. (Total of  48 thru 54)</v>
      </c>
    </row>
    <row r="239" spans="1:5" ht="15.75">
      <c r="A239" s="98" t="s">
        <v>702</v>
      </c>
      <c r="B239" s="13" t="s">
        <v>2214</v>
      </c>
      <c r="C239" s="1502">
        <f>C237+C238</f>
        <v>3803259</v>
      </c>
    </row>
    <row r="240" spans="1:5" ht="15.75">
      <c r="A240" s="98" t="s">
        <v>703</v>
      </c>
      <c r="B240" s="13" t="s">
        <v>2214</v>
      </c>
      <c r="C240" s="1502">
        <f>C228-C234-C239</f>
        <v>34133637</v>
      </c>
      <c r="D240" s="260">
        <f>'114117'!AC39</f>
        <v>34133637</v>
      </c>
      <c r="E240" s="13" t="str">
        <f>'114117'!X39</f>
        <v xml:space="preserve">     Net Other Income and Deductions (Enter Total of lines 41, 46, 55)</v>
      </c>
    </row>
    <row r="242" spans="1:5" ht="15.75">
      <c r="A242" s="511" t="s">
        <v>704</v>
      </c>
      <c r="B242" s="98"/>
    </row>
    <row r="243" spans="1:5">
      <c r="A243" s="13" t="s">
        <v>705</v>
      </c>
      <c r="B243" s="13" t="s">
        <v>4356</v>
      </c>
      <c r="C243" s="260">
        <f>'114117'!AC41</f>
        <v>210202616</v>
      </c>
    </row>
    <row r="244" spans="1:5">
      <c r="A244" s="13" t="s">
        <v>706</v>
      </c>
      <c r="B244" s="13" t="s">
        <v>4357</v>
      </c>
      <c r="C244" s="260">
        <f>'114117'!AC42+'114117'!AC43-'114117'!AC45</f>
        <v>3058955</v>
      </c>
    </row>
    <row r="245" spans="1:5">
      <c r="A245" s="13" t="s">
        <v>707</v>
      </c>
      <c r="B245" s="13" t="s">
        <v>4358</v>
      </c>
      <c r="C245" s="260">
        <f>'114117'!AC44</f>
        <v>0</v>
      </c>
    </row>
    <row r="246" spans="1:5">
      <c r="A246" s="13" t="s">
        <v>708</v>
      </c>
      <c r="B246" s="13" t="s">
        <v>4359</v>
      </c>
      <c r="C246" s="260">
        <f>'114117'!AC46</f>
        <v>13895989</v>
      </c>
    </row>
    <row r="247" spans="1:5">
      <c r="A247" s="13" t="s">
        <v>709</v>
      </c>
      <c r="B247" s="13" t="s">
        <v>4360</v>
      </c>
      <c r="C247" s="260">
        <f>'114117'!AC47-'114117'!AC48</f>
        <v>31244337</v>
      </c>
    </row>
    <row r="248" spans="1:5" ht="15.75">
      <c r="A248" s="98" t="s">
        <v>710</v>
      </c>
      <c r="B248" s="13" t="s">
        <v>2214</v>
      </c>
      <c r="C248" s="260">
        <f>SUM(C246:C247)-C245+C244+C243</f>
        <v>258401897</v>
      </c>
    </row>
    <row r="249" spans="1:5" ht="15.75">
      <c r="A249" s="98" t="s">
        <v>711</v>
      </c>
      <c r="B249" s="13" t="s">
        <v>2214</v>
      </c>
      <c r="C249" s="336">
        <f>C209+C240-C248</f>
        <v>335535210</v>
      </c>
      <c r="D249" s="260">
        <f>'114117'!AC50</f>
        <v>335535210</v>
      </c>
      <c r="E249" s="13" t="str">
        <f>'114117'!X50</f>
        <v>Income Before Extraordinary Items (Total of lines 27, 56 and 66)</v>
      </c>
    </row>
    <row r="251" spans="1:5" ht="15.75">
      <c r="A251" s="511" t="s">
        <v>712</v>
      </c>
      <c r="B251" s="98"/>
    </row>
    <row r="252" spans="1:5">
      <c r="A252" s="13" t="s">
        <v>713</v>
      </c>
      <c r="B252" s="13" t="s">
        <v>4361</v>
      </c>
      <c r="C252" s="260">
        <f>'114117'!AC52</f>
        <v>0</v>
      </c>
    </row>
    <row r="253" spans="1:5">
      <c r="A253" s="13" t="s">
        <v>1960</v>
      </c>
      <c r="B253" s="13" t="s">
        <v>4362</v>
      </c>
      <c r="C253" s="260">
        <f>'114117'!AC53</f>
        <v>0</v>
      </c>
    </row>
    <row r="254" spans="1:5">
      <c r="A254" s="13" t="s">
        <v>1961</v>
      </c>
      <c r="B254" s="13" t="s">
        <v>4363</v>
      </c>
      <c r="C254" s="260">
        <f>'114117'!AC55</f>
        <v>0</v>
      </c>
    </row>
    <row r="255" spans="1:5" ht="15.75">
      <c r="A255" s="98" t="s">
        <v>1962</v>
      </c>
      <c r="B255" s="13" t="s">
        <v>2214</v>
      </c>
      <c r="C255" s="260">
        <f>C252-C253-C254</f>
        <v>0</v>
      </c>
    </row>
    <row r="257" spans="1:5" ht="15.75">
      <c r="A257" s="539" t="s">
        <v>1963</v>
      </c>
      <c r="B257" s="13" t="s">
        <v>2214</v>
      </c>
      <c r="C257" s="539">
        <f>C249+C255</f>
        <v>335535210</v>
      </c>
      <c r="D257" s="336">
        <f>'114117'!AC57</f>
        <v>335535210</v>
      </c>
      <c r="E257" s="13" t="str">
        <f>'114117'!X57</f>
        <v>Net Income (Enter Total of lines 67 and 73)</v>
      </c>
    </row>
    <row r="258" spans="1:5" ht="18">
      <c r="A258" s="540"/>
      <c r="B258" s="539"/>
      <c r="C258" s="540"/>
    </row>
    <row r="259" spans="1:5" ht="18.75" thickBot="1">
      <c r="A259" s="541"/>
      <c r="B259" s="541"/>
      <c r="C259" s="541"/>
    </row>
    <row r="260" spans="1:5" ht="18">
      <c r="A260" s="540"/>
      <c r="B260" s="540"/>
      <c r="C260" s="540"/>
    </row>
    <row r="261" spans="1:5" ht="15.75">
      <c r="B261" s="98"/>
    </row>
    <row r="262" spans="1:5" ht="15.75">
      <c r="A262" s="511" t="s">
        <v>1964</v>
      </c>
      <c r="B262" s="511"/>
    </row>
    <row r="263" spans="1:5" ht="15.75">
      <c r="A263" s="98"/>
      <c r="B263" s="98"/>
    </row>
    <row r="264" spans="1:5">
      <c r="A264" s="13" t="s">
        <v>1965</v>
      </c>
      <c r="B264" s="13" t="s">
        <v>1966</v>
      </c>
      <c r="C264" s="336">
        <f>'118119'!G23</f>
        <v>2329551540</v>
      </c>
    </row>
    <row r="265" spans="1:5">
      <c r="A265" s="13" t="s">
        <v>1967</v>
      </c>
      <c r="B265" s="13" t="s">
        <v>1968</v>
      </c>
      <c r="C265" s="260">
        <f>'118119'!G38</f>
        <v>335542123</v>
      </c>
    </row>
    <row r="266" spans="1:5">
      <c r="A266" s="13" t="s">
        <v>1969</v>
      </c>
      <c r="B266" s="13" t="s">
        <v>1970</v>
      </c>
      <c r="C266" s="260">
        <f>'118119'!G44</f>
        <v>0</v>
      </c>
    </row>
    <row r="267" spans="1:5">
      <c r="A267" s="13" t="s">
        <v>1971</v>
      </c>
      <c r="B267" s="13" t="s">
        <v>1972</v>
      </c>
      <c r="C267" s="260">
        <f>-'118119'!G51</f>
        <v>-1060496</v>
      </c>
    </row>
    <row r="268" spans="1:5">
      <c r="A268" s="13" t="s">
        <v>1973</v>
      </c>
      <c r="B268" s="13" t="s">
        <v>1974</v>
      </c>
      <c r="C268" s="260">
        <f>-'118119'!G58</f>
        <v>0</v>
      </c>
    </row>
    <row r="269" spans="1:5">
      <c r="A269" s="13" t="s">
        <v>1975</v>
      </c>
      <c r="B269" s="13" t="s">
        <v>1976</v>
      </c>
      <c r="C269" s="260">
        <f>-'118119'!G31+'118119'!G37-'118119'!G59</f>
        <v>0</v>
      </c>
    </row>
    <row r="270" spans="1:5">
      <c r="A270" s="13" t="s">
        <v>1977</v>
      </c>
      <c r="B270" s="13" t="s">
        <v>2214</v>
      </c>
      <c r="C270" s="260">
        <f>C265-C269-C266+SUM(C267:C268)</f>
        <v>334481627</v>
      </c>
    </row>
    <row r="272" spans="1:5">
      <c r="A272" s="13" t="s">
        <v>1978</v>
      </c>
      <c r="B272" s="13" t="s">
        <v>2214</v>
      </c>
      <c r="C272" s="336">
        <f>C264+C270</f>
        <v>2664033167</v>
      </c>
    </row>
    <row r="274" spans="1:3">
      <c r="A274" s="13" t="s">
        <v>1979</v>
      </c>
      <c r="B274" s="13" t="s">
        <v>1980</v>
      </c>
      <c r="C274" s="260">
        <f>'118119'!G92</f>
        <v>0</v>
      </c>
    </row>
    <row r="276" spans="1:3" ht="15.75">
      <c r="A276" s="98" t="s">
        <v>1981</v>
      </c>
      <c r="B276" s="13" t="s">
        <v>1982</v>
      </c>
      <c r="C276" s="539">
        <f>C272+C274</f>
        <v>2664033167</v>
      </c>
    </row>
    <row r="279" spans="1:3" ht="18">
      <c r="A279" s="10" t="s">
        <v>1983</v>
      </c>
      <c r="B279" s="10"/>
      <c r="C279" s="10"/>
    </row>
    <row r="280" spans="1:3" ht="18">
      <c r="A280" s="10" t="s">
        <v>3144</v>
      </c>
      <c r="B280" s="10"/>
      <c r="C280" s="10"/>
    </row>
    <row r="281" spans="1:3" ht="18">
      <c r="A281" s="10"/>
      <c r="B281" s="10"/>
      <c r="C281" s="10"/>
    </row>
    <row r="282" spans="1:3" ht="18">
      <c r="A282" s="10"/>
      <c r="B282" s="10"/>
      <c r="C282" s="10"/>
    </row>
    <row r="283" spans="1:3" ht="18">
      <c r="A283" s="10"/>
      <c r="B283" s="10"/>
      <c r="C283" s="10"/>
    </row>
    <row r="284" spans="1:3" ht="15.75">
      <c r="B284" s="511" t="s">
        <v>2207</v>
      </c>
    </row>
    <row r="285" spans="1:3" ht="15.75">
      <c r="B285" s="511" t="s">
        <v>2208</v>
      </c>
      <c r="C285" s="511" t="str">
        <f>$C$16</f>
        <v>December 31, 2024</v>
      </c>
    </row>
    <row r="286" spans="1:3" ht="15.75">
      <c r="A286" s="98" t="s">
        <v>1984</v>
      </c>
      <c r="B286" s="98"/>
      <c r="C286" s="98"/>
    </row>
    <row r="287" spans="1:3">
      <c r="A287" s="13" t="s">
        <v>1963</v>
      </c>
      <c r="B287" s="13" t="s">
        <v>1985</v>
      </c>
      <c r="C287" s="336">
        <f>'120121'!E19</f>
        <v>335535210</v>
      </c>
    </row>
    <row r="288" spans="1:3">
      <c r="A288" s="13" t="s">
        <v>1986</v>
      </c>
      <c r="C288" s="260"/>
    </row>
    <row r="289" spans="1:3">
      <c r="A289" s="13" t="s">
        <v>1987</v>
      </c>
      <c r="C289" s="260"/>
    </row>
    <row r="290" spans="1:3">
      <c r="A290" s="13" t="s">
        <v>1988</v>
      </c>
      <c r="B290" s="13" t="s">
        <v>1989</v>
      </c>
      <c r="C290" s="260">
        <f>SUM('120121'!E21:E24)</f>
        <v>349110609</v>
      </c>
    </row>
    <row r="291" spans="1:3">
      <c r="A291" s="13" t="s">
        <v>29</v>
      </c>
      <c r="B291" s="13" t="s">
        <v>30</v>
      </c>
      <c r="C291" s="260">
        <f>SUM('120121'!E25:E26)</f>
        <v>69609140</v>
      </c>
    </row>
    <row r="292" spans="1:3">
      <c r="A292" s="13" t="s">
        <v>31</v>
      </c>
      <c r="B292" s="13" t="s">
        <v>32</v>
      </c>
      <c r="C292" s="260">
        <f>SUM('120121'!E27:E29)</f>
        <v>-127134549</v>
      </c>
    </row>
    <row r="293" spans="1:3">
      <c r="A293" s="13" t="s">
        <v>33</v>
      </c>
      <c r="B293" s="13" t="s">
        <v>34</v>
      </c>
      <c r="C293" s="260">
        <f>'120121'!E30</f>
        <v>44258618</v>
      </c>
    </row>
    <row r="294" spans="1:3">
      <c r="A294" s="13" t="s">
        <v>35</v>
      </c>
      <c r="B294" s="13" t="s">
        <v>4267</v>
      </c>
      <c r="C294" s="260">
        <f>SUM('120121'!E31:E32)</f>
        <v>-192049093</v>
      </c>
    </row>
    <row r="295" spans="1:3">
      <c r="A295" s="13" t="s">
        <v>36</v>
      </c>
      <c r="B295" s="13" t="s">
        <v>37</v>
      </c>
      <c r="C295" s="260">
        <f>-'120121'!E33</f>
        <v>-24859383</v>
      </c>
    </row>
    <row r="296" spans="1:3">
      <c r="A296" s="13" t="s">
        <v>38</v>
      </c>
      <c r="B296" s="13" t="s">
        <v>39</v>
      </c>
      <c r="C296" s="260">
        <f>-'120121'!E34</f>
        <v>6913</v>
      </c>
    </row>
    <row r="297" spans="1:3">
      <c r="A297" s="13" t="s">
        <v>40</v>
      </c>
      <c r="B297" s="13" t="s">
        <v>41</v>
      </c>
      <c r="C297" s="260">
        <f>'120121'!E35</f>
        <v>-283627752</v>
      </c>
    </row>
    <row r="298" spans="1:3">
      <c r="B298" s="13" t="s">
        <v>42</v>
      </c>
      <c r="C298" s="260">
        <f>'120121'!E36</f>
        <v>18294578</v>
      </c>
    </row>
    <row r="299" spans="1:3">
      <c r="B299" s="13" t="s">
        <v>43</v>
      </c>
      <c r="C299" s="260">
        <f>SUM('120121'!E37:E38)</f>
        <v>-90651</v>
      </c>
    </row>
    <row r="300" spans="1:3">
      <c r="A300" s="13" t="s">
        <v>44</v>
      </c>
      <c r="B300" s="13" t="s">
        <v>2214</v>
      </c>
      <c r="C300" s="224">
        <f>SUM(C287:C299)</f>
        <v>189053640</v>
      </c>
    </row>
    <row r="301" spans="1:3">
      <c r="C301" s="260"/>
    </row>
    <row r="302" spans="1:3" ht="15.75">
      <c r="A302" s="98" t="s">
        <v>45</v>
      </c>
      <c r="B302" s="98"/>
      <c r="C302" s="260"/>
    </row>
    <row r="303" spans="1:3">
      <c r="A303" s="13" t="s">
        <v>46</v>
      </c>
      <c r="B303" s="13" t="s">
        <v>47</v>
      </c>
      <c r="C303" s="260">
        <f>'120121'!E51</f>
        <v>-1797662560</v>
      </c>
    </row>
    <row r="304" spans="1:3">
      <c r="A304" s="13" t="s">
        <v>48</v>
      </c>
      <c r="B304" s="13" t="s">
        <v>49</v>
      </c>
      <c r="C304" s="260">
        <f>SUM('120121'!E52:E55)</f>
        <v>11749282</v>
      </c>
    </row>
    <row r="305" spans="1:3">
      <c r="A305" s="13" t="s">
        <v>50</v>
      </c>
      <c r="B305" s="13" t="s">
        <v>51</v>
      </c>
      <c r="C305" s="260">
        <f>'120121'!E56</f>
        <v>0</v>
      </c>
    </row>
    <row r="306" spans="1:3">
      <c r="A306" s="13" t="s">
        <v>52</v>
      </c>
      <c r="B306" s="13" t="s">
        <v>53</v>
      </c>
      <c r="C306" s="260">
        <f>'120121'!E57</f>
        <v>0</v>
      </c>
    </row>
    <row r="307" spans="1:3">
      <c r="A307" s="13" t="s">
        <v>54</v>
      </c>
      <c r="C307" s="260"/>
    </row>
    <row r="308" spans="1:3">
      <c r="A308" s="13" t="s">
        <v>55</v>
      </c>
      <c r="B308" s="13" t="s">
        <v>1952</v>
      </c>
      <c r="C308" s="260"/>
    </row>
    <row r="309" spans="1:3">
      <c r="A309" s="13" t="s">
        <v>56</v>
      </c>
      <c r="B309" s="13" t="s">
        <v>57</v>
      </c>
      <c r="C309" s="260">
        <f>SUM('120121'!E59:E60)</f>
        <v>0</v>
      </c>
    </row>
    <row r="310" spans="1:3">
      <c r="A310" s="13" t="s">
        <v>58</v>
      </c>
      <c r="B310" s="13" t="s">
        <v>59</v>
      </c>
      <c r="C310" s="260">
        <f>SUM('120121'!E61:E62)</f>
        <v>0</v>
      </c>
    </row>
    <row r="311" spans="1:3">
      <c r="A311" s="13" t="s">
        <v>60</v>
      </c>
      <c r="B311" s="13" t="s">
        <v>61</v>
      </c>
      <c r="C311" s="260">
        <f>SUM('120121'!E81:E83)</f>
        <v>0</v>
      </c>
    </row>
    <row r="312" spans="1:3">
      <c r="A312" s="13" t="s">
        <v>62</v>
      </c>
      <c r="B312" s="13" t="s">
        <v>63</v>
      </c>
      <c r="C312" s="260">
        <f>SUM('120121'!E84:E87)</f>
        <v>0</v>
      </c>
    </row>
    <row r="313" spans="1:3">
      <c r="B313" s="13" t="s">
        <v>64</v>
      </c>
      <c r="C313" s="260">
        <f>SUM('120121'!E88:E90)</f>
        <v>-24471964</v>
      </c>
    </row>
    <row r="314" spans="1:3">
      <c r="C314" s="260"/>
    </row>
    <row r="315" spans="1:3">
      <c r="A315" s="13" t="s">
        <v>65</v>
      </c>
      <c r="B315" s="13" t="s">
        <v>2214</v>
      </c>
      <c r="C315" s="224">
        <f>SUM(C303:C314)</f>
        <v>-1810385242</v>
      </c>
    </row>
    <row r="316" spans="1:3">
      <c r="C316" s="260"/>
    </row>
    <row r="317" spans="1:3" ht="15.75">
      <c r="A317" s="98" t="s">
        <v>66</v>
      </c>
      <c r="B317" s="98"/>
      <c r="C317" s="260"/>
    </row>
    <row r="318" spans="1:3">
      <c r="A318" s="13" t="s">
        <v>67</v>
      </c>
      <c r="C318" s="260"/>
    </row>
    <row r="319" spans="1:3">
      <c r="A319" s="13" t="s">
        <v>68</v>
      </c>
      <c r="B319" s="13" t="s">
        <v>69</v>
      </c>
      <c r="C319" s="260">
        <f>'120121'!E96+SUM('120121'!E99:E100)+'120121'!E108+SUM('120121'!E111:E112)</f>
        <v>1500000000</v>
      </c>
    </row>
    <row r="320" spans="1:3">
      <c r="A320" s="13" t="s">
        <v>70</v>
      </c>
      <c r="B320" s="13" t="s">
        <v>71</v>
      </c>
      <c r="C320" s="260">
        <f>'120121'!E98+'120121'!E110</f>
        <v>0</v>
      </c>
    </row>
    <row r="321" spans="1:3">
      <c r="A321" s="13" t="s">
        <v>72</v>
      </c>
      <c r="B321" s="13" t="s">
        <v>73</v>
      </c>
      <c r="C321" s="260">
        <f>'120121'!E97+'120121'!E109</f>
        <v>0</v>
      </c>
    </row>
    <row r="322" spans="1:3">
      <c r="A322" s="13" t="s">
        <v>74</v>
      </c>
      <c r="B322" s="13" t="s">
        <v>757</v>
      </c>
      <c r="C322" s="260">
        <f>SUM('120121'!E101,'120121'!E113)</f>
        <v>0</v>
      </c>
    </row>
    <row r="323" spans="1:3">
      <c r="A323" s="13" t="s">
        <v>758</v>
      </c>
      <c r="B323" s="13" t="s">
        <v>759</v>
      </c>
      <c r="C323" s="260">
        <f>'120121'!E115+'120121'!E116</f>
        <v>-1060496</v>
      </c>
    </row>
    <row r="324" spans="1:3">
      <c r="A324" s="13" t="s">
        <v>760</v>
      </c>
      <c r="B324" s="13" t="s">
        <v>761</v>
      </c>
      <c r="C324" s="260">
        <f>SUM('120121'!E102:E104)+'120121'!E114</f>
        <v>109219049.59999999</v>
      </c>
    </row>
    <row r="325" spans="1:3">
      <c r="C325" s="260"/>
    </row>
    <row r="326" spans="1:3">
      <c r="C326" s="260"/>
    </row>
    <row r="327" spans="1:3">
      <c r="A327" s="13" t="s">
        <v>762</v>
      </c>
      <c r="B327" s="13" t="s">
        <v>2214</v>
      </c>
      <c r="C327" s="224">
        <f>SUM(C319:C326)</f>
        <v>1608158553.5999999</v>
      </c>
    </row>
    <row r="328" spans="1:3">
      <c r="C328" s="260"/>
    </row>
    <row r="329" spans="1:3">
      <c r="A329" s="13" t="s">
        <v>763</v>
      </c>
      <c r="B329" s="13" t="s">
        <v>2214</v>
      </c>
      <c r="C329" s="260">
        <f>(C327+C315)+C300</f>
        <v>-13173048.400000095</v>
      </c>
    </row>
    <row r="330" spans="1:3">
      <c r="C330" s="260"/>
    </row>
    <row r="331" spans="1:3">
      <c r="A331" s="13" t="s">
        <v>764</v>
      </c>
      <c r="B331" s="13" t="s">
        <v>765</v>
      </c>
      <c r="C331" s="260">
        <f>'120121'!E123</f>
        <v>33441065</v>
      </c>
    </row>
    <row r="332" spans="1:3">
      <c r="C332" s="260"/>
    </row>
    <row r="333" spans="1:3" ht="15.75">
      <c r="A333" s="98" t="s">
        <v>766</v>
      </c>
      <c r="B333" s="13" t="s">
        <v>767</v>
      </c>
      <c r="C333" s="539">
        <f>C331+C329</f>
        <v>20268016.599999905</v>
      </c>
    </row>
    <row r="336" spans="1:3" ht="18">
      <c r="A336" s="10" t="s">
        <v>768</v>
      </c>
      <c r="B336" s="16"/>
      <c r="C336" s="16"/>
    </row>
    <row r="340" spans="1:3" ht="15.75">
      <c r="B340" s="511" t="s">
        <v>2207</v>
      </c>
    </row>
    <row r="341" spans="1:3" ht="15.75">
      <c r="B341" s="511" t="s">
        <v>2208</v>
      </c>
      <c r="C341" s="511" t="str">
        <f>$C$16</f>
        <v>December 31, 2024</v>
      </c>
    </row>
    <row r="342" spans="1:3" ht="15.75">
      <c r="A342" s="511" t="s">
        <v>769</v>
      </c>
      <c r="B342" s="98"/>
      <c r="C342" s="98"/>
    </row>
    <row r="343" spans="1:3" ht="15.75">
      <c r="A343" s="1402" t="s">
        <v>4189</v>
      </c>
      <c r="B343" s="98"/>
      <c r="C343" s="98"/>
    </row>
    <row r="344" spans="1:3">
      <c r="A344" s="13" t="s">
        <v>770</v>
      </c>
      <c r="B344" s="13" t="s">
        <v>4364</v>
      </c>
      <c r="C344" s="336">
        <f>'300301'!D24</f>
        <v>2020260918</v>
      </c>
    </row>
    <row r="345" spans="1:3">
      <c r="A345" s="13" t="s">
        <v>771</v>
      </c>
      <c r="B345" s="13" t="s">
        <v>4365</v>
      </c>
      <c r="C345" s="260">
        <f>'300301'!D26</f>
        <v>448662082</v>
      </c>
    </row>
    <row r="346" spans="1:3">
      <c r="A346" s="13" t="s">
        <v>772</v>
      </c>
      <c r="B346" s="13" t="s">
        <v>4366</v>
      </c>
      <c r="C346" s="260">
        <f>'300301'!D27</f>
        <v>88247346</v>
      </c>
    </row>
    <row r="347" spans="1:3">
      <c r="A347" s="13" t="s">
        <v>773</v>
      </c>
      <c r="B347" s="13" t="s">
        <v>4367</v>
      </c>
      <c r="C347" s="260">
        <f>SUM('300301'!D28:D31)</f>
        <v>13892365</v>
      </c>
    </row>
    <row r="348" spans="1:3" ht="15.75">
      <c r="A348" s="98" t="s">
        <v>774</v>
      </c>
      <c r="B348" s="13" t="s">
        <v>2214</v>
      </c>
      <c r="C348" s="260">
        <f>SUM(C344:C347)</f>
        <v>2571062711</v>
      </c>
    </row>
    <row r="349" spans="1:3">
      <c r="A349" s="13" t="s">
        <v>775</v>
      </c>
      <c r="B349" s="13" t="s">
        <v>4368</v>
      </c>
      <c r="C349" s="260">
        <f>'300301'!D33</f>
        <v>673882</v>
      </c>
    </row>
    <row r="350" spans="1:3">
      <c r="A350" s="1401" t="s">
        <v>4469</v>
      </c>
      <c r="C350" s="260"/>
    </row>
    <row r="351" spans="1:3">
      <c r="A351" s="13" t="s">
        <v>4470</v>
      </c>
      <c r="B351" s="13" t="s">
        <v>4474</v>
      </c>
      <c r="C351" s="260">
        <f>'300301'!D46</f>
        <v>89292771</v>
      </c>
    </row>
    <row r="352" spans="1:3">
      <c r="A352" s="13" t="s">
        <v>4471</v>
      </c>
      <c r="B352" s="13" t="s">
        <v>4475</v>
      </c>
      <c r="C352" s="260">
        <f>'300301'!D48</f>
        <v>379436631</v>
      </c>
    </row>
    <row r="353" spans="1:5">
      <c r="A353" s="17" t="s">
        <v>4472</v>
      </c>
      <c r="B353" s="13" t="s">
        <v>4476</v>
      </c>
      <c r="C353" s="260">
        <f>'300301'!D49</f>
        <v>134115962</v>
      </c>
    </row>
    <row r="354" spans="1:5">
      <c r="A354" s="13" t="s">
        <v>4521</v>
      </c>
      <c r="B354" s="13" t="s">
        <v>4536</v>
      </c>
      <c r="C354" s="260">
        <f>SUM('300301'!D50:D54)</f>
        <v>0</v>
      </c>
    </row>
    <row r="355" spans="1:5">
      <c r="A355" s="13" t="s">
        <v>776</v>
      </c>
      <c r="B355" s="13" t="s">
        <v>4537</v>
      </c>
      <c r="C355" s="260">
        <f>'300301'!D59-SUM('300301'!D35,'300301'!D55)</f>
        <v>539534655</v>
      </c>
      <c r="E355" s="1411"/>
    </row>
    <row r="356" spans="1:5" ht="15.75">
      <c r="A356" s="98" t="s">
        <v>777</v>
      </c>
      <c r="B356" s="13" t="s">
        <v>4538</v>
      </c>
      <c r="C356" s="336">
        <f>SUM(C348:C355)</f>
        <v>3714116612</v>
      </c>
    </row>
    <row r="357" spans="1:5">
      <c r="C357" s="260"/>
    </row>
    <row r="358" spans="1:5" ht="15.75">
      <c r="A358" s="511" t="s">
        <v>778</v>
      </c>
      <c r="C358" s="260"/>
    </row>
    <row r="359" spans="1:5">
      <c r="A359" s="1402" t="s">
        <v>4189</v>
      </c>
      <c r="C359" s="260"/>
    </row>
    <row r="360" spans="1:5">
      <c r="A360" s="13" t="s">
        <v>770</v>
      </c>
      <c r="B360" s="13" t="s">
        <v>4485</v>
      </c>
      <c r="C360" s="260">
        <f>'300301'!F24</f>
        <v>10935613</v>
      </c>
    </row>
    <row r="361" spans="1:5">
      <c r="A361" s="13" t="s">
        <v>771</v>
      </c>
      <c r="B361" s="13" t="s">
        <v>4486</v>
      </c>
      <c r="C361" s="260">
        <f>'300301'!F26</f>
        <v>3934904</v>
      </c>
    </row>
    <row r="362" spans="1:5">
      <c r="A362" s="13" t="s">
        <v>772</v>
      </c>
      <c r="B362" s="13" t="s">
        <v>4487</v>
      </c>
      <c r="C362" s="260">
        <f>'300301'!F27</f>
        <v>1488257</v>
      </c>
    </row>
    <row r="363" spans="1:5">
      <c r="A363" s="13" t="s">
        <v>773</v>
      </c>
      <c r="B363" s="13" t="s">
        <v>4369</v>
      </c>
      <c r="C363" s="260">
        <f>SUM('300301'!F28:F31)</f>
        <v>38035</v>
      </c>
    </row>
    <row r="364" spans="1:5" ht="15.75">
      <c r="A364" s="98" t="s">
        <v>779</v>
      </c>
      <c r="B364" s="13" t="s">
        <v>2214</v>
      </c>
      <c r="C364" s="260">
        <f>SUM(C360:C363)</f>
        <v>16396809</v>
      </c>
    </row>
    <row r="365" spans="1:5">
      <c r="A365" s="13" t="s">
        <v>775</v>
      </c>
      <c r="B365" s="13" t="s">
        <v>4370</v>
      </c>
      <c r="C365" s="260">
        <f>'300301'!F33</f>
        <v>5693</v>
      </c>
    </row>
    <row r="366" spans="1:5">
      <c r="A366" s="1401" t="s">
        <v>4469</v>
      </c>
      <c r="C366" s="260"/>
    </row>
    <row r="367" spans="1:5">
      <c r="A367" s="13" t="s">
        <v>4470</v>
      </c>
      <c r="B367" s="13" t="s">
        <v>4477</v>
      </c>
      <c r="C367" s="260">
        <f>'300301'!F46</f>
        <v>898282</v>
      </c>
    </row>
    <row r="368" spans="1:5">
      <c r="A368" s="13" t="s">
        <v>4471</v>
      </c>
      <c r="B368" s="13" t="s">
        <v>4478</v>
      </c>
      <c r="C368" s="260">
        <f>'300301'!F48</f>
        <v>8613200</v>
      </c>
    </row>
    <row r="369" spans="1:3">
      <c r="A369" s="17" t="s">
        <v>4472</v>
      </c>
      <c r="B369" s="13" t="s">
        <v>4479</v>
      </c>
      <c r="C369" s="260">
        <f>'300301'!F49</f>
        <v>6860529</v>
      </c>
    </row>
    <row r="370" spans="1:3">
      <c r="A370" s="13" t="s">
        <v>4473</v>
      </c>
      <c r="B370" s="13" t="s">
        <v>4539</v>
      </c>
      <c r="C370" s="260">
        <f>'300301'!F50+'300301'!F51+'300301'!F52+'300301'!F53+'300301'!F54</f>
        <v>0</v>
      </c>
    </row>
    <row r="371" spans="1:3" ht="15.75">
      <c r="A371" s="98" t="s">
        <v>780</v>
      </c>
      <c r="B371" s="13" t="s">
        <v>4543</v>
      </c>
      <c r="C371" s="260">
        <f>SUM(C364:C370)</f>
        <v>32774513</v>
      </c>
    </row>
    <row r="372" spans="1:3" ht="15.75">
      <c r="A372" s="16"/>
      <c r="B372" s="70"/>
      <c r="C372" s="337"/>
    </row>
    <row r="373" spans="1:3" ht="15.75">
      <c r="A373" s="70" t="s">
        <v>781</v>
      </c>
      <c r="B373" s="16"/>
      <c r="C373" s="337"/>
    </row>
    <row r="374" spans="1:3">
      <c r="A374" s="1402" t="s">
        <v>4189</v>
      </c>
      <c r="B374" s="16"/>
      <c r="C374" s="337"/>
    </row>
    <row r="375" spans="1:3">
      <c r="A375" s="13" t="s">
        <v>770</v>
      </c>
      <c r="B375" s="13" t="s">
        <v>4371</v>
      </c>
      <c r="C375" s="260">
        <f>'300301'!H24</f>
        <v>1430208</v>
      </c>
    </row>
    <row r="376" spans="1:3">
      <c r="A376" s="13" t="s">
        <v>771</v>
      </c>
      <c r="B376" s="13" t="s">
        <v>4372</v>
      </c>
      <c r="C376" s="260">
        <f>'300301'!H26</f>
        <v>126417</v>
      </c>
    </row>
    <row r="377" spans="1:3">
      <c r="A377" s="13" t="s">
        <v>772</v>
      </c>
      <c r="B377" s="13" t="s">
        <v>4373</v>
      </c>
      <c r="C377" s="260">
        <f>'300301'!H27</f>
        <v>609</v>
      </c>
    </row>
    <row r="378" spans="1:3">
      <c r="A378" s="13" t="s">
        <v>773</v>
      </c>
      <c r="B378" s="13" t="s">
        <v>4374</v>
      </c>
      <c r="C378" s="260">
        <f>SUM('300301'!H28:H31)</f>
        <v>2632</v>
      </c>
    </row>
    <row r="379" spans="1:3" ht="15.75">
      <c r="A379" s="98" t="s">
        <v>782</v>
      </c>
      <c r="B379" s="13" t="s">
        <v>2214</v>
      </c>
      <c r="C379" s="260">
        <f>SUM(C375:C378)</f>
        <v>1559866</v>
      </c>
    </row>
    <row r="380" spans="1:3">
      <c r="A380" s="13" t="s">
        <v>775</v>
      </c>
      <c r="B380" s="13" t="s">
        <v>4375</v>
      </c>
      <c r="C380" s="260">
        <f>'300301'!H33</f>
        <v>135</v>
      </c>
    </row>
    <row r="381" spans="1:3">
      <c r="A381" s="1401" t="s">
        <v>4469</v>
      </c>
      <c r="B381" s="13" t="s">
        <v>4480</v>
      </c>
      <c r="C381" s="260"/>
    </row>
    <row r="382" spans="1:3">
      <c r="A382" s="13" t="s">
        <v>4470</v>
      </c>
      <c r="B382" s="13" t="s">
        <v>4481</v>
      </c>
      <c r="C382" s="260">
        <f>'300301'!H46</f>
        <v>102086</v>
      </c>
    </row>
    <row r="383" spans="1:3">
      <c r="A383" s="13" t="s">
        <v>4471</v>
      </c>
      <c r="B383" s="13" t="s">
        <v>4482</v>
      </c>
      <c r="C383" s="260">
        <f>'300301'!H48</f>
        <v>56036</v>
      </c>
    </row>
    <row r="384" spans="1:3">
      <c r="A384" s="17" t="s">
        <v>4472</v>
      </c>
      <c r="B384" s="13" t="s">
        <v>4483</v>
      </c>
      <c r="C384" s="260">
        <f>'300301'!H49</f>
        <v>932</v>
      </c>
    </row>
    <row r="385" spans="1:3">
      <c r="A385" s="13" t="s">
        <v>4473</v>
      </c>
      <c r="B385" s="13" t="s">
        <v>4484</v>
      </c>
      <c r="C385" s="260">
        <f>'300301'!H54+'300301'!H53+'300301'!H52+'300301'!H51+'300301'!H50</f>
        <v>0</v>
      </c>
    </row>
    <row r="386" spans="1:3" ht="15.75">
      <c r="A386" s="98" t="s">
        <v>783</v>
      </c>
      <c r="B386" s="13" t="s">
        <v>4542</v>
      </c>
      <c r="C386" s="260">
        <f>SUM(C379:C385)</f>
        <v>1719055</v>
      </c>
    </row>
    <row r="388" spans="1:3" ht="18">
      <c r="A388" s="10" t="s">
        <v>784</v>
      </c>
      <c r="B388" s="10"/>
      <c r="C388" s="10"/>
    </row>
    <row r="389" spans="1:3" ht="15.75">
      <c r="A389" s="511" t="s">
        <v>785</v>
      </c>
    </row>
    <row r="390" spans="1:3">
      <c r="A390" s="13" t="s">
        <v>786</v>
      </c>
      <c r="B390" s="13" t="s">
        <v>2214</v>
      </c>
      <c r="C390" s="542">
        <f>C344/C375</f>
        <v>1412.5644088132635</v>
      </c>
    </row>
    <row r="391" spans="1:3">
      <c r="A391" s="13" t="s">
        <v>787</v>
      </c>
      <c r="B391" s="13" t="s">
        <v>2214</v>
      </c>
      <c r="C391" s="260">
        <f>(+C360*1000)/C375</f>
        <v>7646.1696480511928</v>
      </c>
    </row>
    <row r="392" spans="1:3">
      <c r="A392" s="13" t="s">
        <v>788</v>
      </c>
      <c r="B392" s="13" t="s">
        <v>2214</v>
      </c>
      <c r="C392" s="543">
        <f>(+C344*100)/(C360*1000)</f>
        <v>18.474144229500439</v>
      </c>
    </row>
    <row r="393" spans="1:3">
      <c r="C393" s="260"/>
    </row>
    <row r="394" spans="1:3" ht="15.75">
      <c r="A394" s="511" t="s">
        <v>789</v>
      </c>
      <c r="C394" s="260"/>
    </row>
    <row r="395" spans="1:3">
      <c r="A395" s="13" t="s">
        <v>786</v>
      </c>
      <c r="B395" s="13" t="s">
        <v>2214</v>
      </c>
      <c r="C395" s="542">
        <f>C345/C376</f>
        <v>3549.0644612670762</v>
      </c>
    </row>
    <row r="396" spans="1:3">
      <c r="A396" s="13" t="s">
        <v>787</v>
      </c>
      <c r="B396" s="13" t="s">
        <v>2214</v>
      </c>
      <c r="C396" s="260">
        <f>(+C361*1000)/C376</f>
        <v>31126.383318699227</v>
      </c>
    </row>
    <row r="397" spans="1:3">
      <c r="A397" s="13" t="s">
        <v>788</v>
      </c>
      <c r="B397" s="13" t="s">
        <v>2214</v>
      </c>
      <c r="C397" s="543">
        <f>(+C345*100)/(C361*1000)</f>
        <v>11.402109987943797</v>
      </c>
    </row>
    <row r="398" spans="1:3">
      <c r="C398" s="543"/>
    </row>
    <row r="399" spans="1:3" ht="15.75">
      <c r="A399" s="511" t="s">
        <v>790</v>
      </c>
      <c r="C399" s="543"/>
    </row>
    <row r="400" spans="1:3">
      <c r="A400" s="13" t="s">
        <v>786</v>
      </c>
      <c r="B400" s="13" t="s">
        <v>2214</v>
      </c>
      <c r="C400" s="542">
        <f>C346/C377</f>
        <v>144905.33004926107</v>
      </c>
    </row>
    <row r="401" spans="1:3">
      <c r="A401" s="13" t="s">
        <v>787</v>
      </c>
      <c r="B401" s="13" t="s">
        <v>2214</v>
      </c>
      <c r="C401" s="260">
        <f>(+C362*1000)/C377</f>
        <v>2443771.7569786534</v>
      </c>
    </row>
    <row r="402" spans="1:3">
      <c r="A402" s="13" t="s">
        <v>788</v>
      </c>
      <c r="B402" s="13" t="s">
        <v>2214</v>
      </c>
      <c r="C402" s="543">
        <f>(+C346*100)/(C362*1000)</f>
        <v>5.9295770824528287</v>
      </c>
    </row>
    <row r="404" spans="1:3" ht="18">
      <c r="A404" s="10" t="s">
        <v>3519</v>
      </c>
      <c r="B404" s="10"/>
      <c r="C404" s="10"/>
    </row>
    <row r="405" spans="1:3">
      <c r="A405" s="13" t="s">
        <v>791</v>
      </c>
      <c r="B405" s="13" t="s">
        <v>792</v>
      </c>
      <c r="C405" s="336">
        <f>'320323'!E29</f>
        <v>0</v>
      </c>
    </row>
    <row r="406" spans="1:3">
      <c r="A406" s="13" t="s">
        <v>793</v>
      </c>
      <c r="B406" s="13" t="s">
        <v>794</v>
      </c>
      <c r="C406" s="260">
        <f>'320323'!E49</f>
        <v>0</v>
      </c>
    </row>
    <row r="407" spans="1:3">
      <c r="A407" s="13" t="s">
        <v>795</v>
      </c>
      <c r="B407" s="13" t="s">
        <v>796</v>
      </c>
      <c r="C407" s="260">
        <f>'320323'!K16</f>
        <v>0</v>
      </c>
    </row>
    <row r="408" spans="1:3">
      <c r="A408" s="13" t="s">
        <v>797</v>
      </c>
      <c r="B408" s="13" t="s">
        <v>4376</v>
      </c>
      <c r="C408" s="260">
        <f>'320323'!K33</f>
        <v>0</v>
      </c>
    </row>
    <row r="409" spans="1:3">
      <c r="A409" s="13" t="s">
        <v>798</v>
      </c>
      <c r="B409" s="13" t="s">
        <v>4377</v>
      </c>
      <c r="C409" s="260">
        <f>'320323'!K39</f>
        <v>1170543549</v>
      </c>
    </row>
    <row r="410" spans="1:3">
      <c r="A410" s="13" t="s">
        <v>739</v>
      </c>
      <c r="B410" s="13" t="s">
        <v>2214</v>
      </c>
      <c r="C410" s="260">
        <f>SUM(C405:C409)</f>
        <v>1170543549</v>
      </c>
    </row>
    <row r="411" spans="1:3">
      <c r="A411" s="13" t="s">
        <v>740</v>
      </c>
      <c r="B411" s="13" t="s">
        <v>4378</v>
      </c>
      <c r="C411" s="260">
        <f>'320323'!K73</f>
        <v>98163098</v>
      </c>
    </row>
    <row r="412" spans="1:3">
      <c r="A412" s="13" t="s">
        <v>4268</v>
      </c>
      <c r="B412" s="13" t="s">
        <v>4269</v>
      </c>
      <c r="C412" s="260">
        <f>'320323'!P26</f>
        <v>6787764</v>
      </c>
    </row>
    <row r="413" spans="1:3">
      <c r="A413" s="13" t="s">
        <v>1990</v>
      </c>
      <c r="B413" s="13" t="s">
        <v>4379</v>
      </c>
      <c r="C413" s="260">
        <f>'320323'!P54</f>
        <v>395639521</v>
      </c>
    </row>
    <row r="414" spans="1:3">
      <c r="A414" s="13" t="s">
        <v>1991</v>
      </c>
      <c r="B414" s="13" t="s">
        <v>4380</v>
      </c>
      <c r="C414" s="260">
        <f>'320323'!P62+'320323'!P69</f>
        <v>532191464</v>
      </c>
    </row>
    <row r="415" spans="1:3">
      <c r="A415" s="13" t="s">
        <v>1992</v>
      </c>
      <c r="B415" s="13" t="s">
        <v>4381</v>
      </c>
      <c r="C415" s="260">
        <f>'320323'!P76</f>
        <v>1842313</v>
      </c>
    </row>
    <row r="416" spans="1:3">
      <c r="A416" s="13" t="s">
        <v>1993</v>
      </c>
      <c r="B416" s="13" t="s">
        <v>4382</v>
      </c>
      <c r="C416" s="260">
        <f>'320323'!V22</f>
        <v>385302840</v>
      </c>
    </row>
    <row r="417" spans="1:4" ht="15.75">
      <c r="A417" s="98" t="s">
        <v>1994</v>
      </c>
      <c r="B417" s="13" t="s">
        <v>4383</v>
      </c>
      <c r="C417" s="336">
        <f>SUM(C410:C416)</f>
        <v>2590470549</v>
      </c>
    </row>
    <row r="418" spans="1:4" ht="15.75">
      <c r="B418" s="98"/>
      <c r="C418" s="98"/>
    </row>
    <row r="420" spans="1:4" ht="18">
      <c r="A420" s="10" t="s">
        <v>1995</v>
      </c>
      <c r="B420" s="16"/>
      <c r="C420" s="10"/>
      <c r="D420" s="10"/>
    </row>
    <row r="421" spans="1:4" ht="18">
      <c r="A421" s="411"/>
      <c r="B421" s="411"/>
      <c r="C421" s="411"/>
      <c r="D421" s="411"/>
    </row>
    <row r="424" spans="1:4" ht="15.75">
      <c r="B424" s="511" t="s">
        <v>2207</v>
      </c>
    </row>
    <row r="425" spans="1:4" ht="18">
      <c r="A425" s="412"/>
      <c r="B425" s="511" t="s">
        <v>2208</v>
      </c>
      <c r="C425" s="511" t="str">
        <f>$C$16</f>
        <v>December 31, 2024</v>
      </c>
    </row>
    <row r="426" spans="1:4" ht="18">
      <c r="A426" s="412"/>
      <c r="B426" s="98"/>
      <c r="C426" s="98"/>
    </row>
    <row r="427" spans="1:4">
      <c r="A427" s="13" t="s">
        <v>1996</v>
      </c>
      <c r="B427" s="13" t="s">
        <v>2214</v>
      </c>
      <c r="C427" s="336">
        <f>C356</f>
        <v>3714116612</v>
      </c>
    </row>
    <row r="428" spans="1:4">
      <c r="C428" s="336"/>
    </row>
    <row r="429" spans="1:4">
      <c r="A429" s="13" t="s">
        <v>1997</v>
      </c>
      <c r="B429" s="13" t="s">
        <v>2214</v>
      </c>
      <c r="C429" s="260">
        <f>C371</f>
        <v>32774513</v>
      </c>
    </row>
    <row r="430" spans="1:4">
      <c r="C430" s="260"/>
    </row>
    <row r="431" spans="1:4" ht="15.75">
      <c r="A431" s="70" t="s">
        <v>1998</v>
      </c>
      <c r="B431" s="70"/>
      <c r="C431" s="70"/>
    </row>
    <row r="432" spans="1:4" ht="15.75">
      <c r="B432" s="539"/>
    </row>
    <row r="433" spans="1:3">
      <c r="A433" s="13" t="s">
        <v>1999</v>
      </c>
      <c r="B433" s="13" t="s">
        <v>2214</v>
      </c>
      <c r="C433" s="336">
        <f>C506</f>
        <v>1170543549</v>
      </c>
    </row>
    <row r="434" spans="1:3">
      <c r="C434" s="260"/>
    </row>
    <row r="435" spans="1:3">
      <c r="A435" s="13" t="s">
        <v>2000</v>
      </c>
      <c r="B435" s="13" t="s">
        <v>2214</v>
      </c>
      <c r="C435" s="260">
        <f>C511</f>
        <v>409623624</v>
      </c>
    </row>
    <row r="436" spans="1:3">
      <c r="C436" s="260"/>
    </row>
    <row r="437" spans="1:3">
      <c r="A437" s="13" t="s">
        <v>2752</v>
      </c>
      <c r="B437" s="13" t="s">
        <v>2214</v>
      </c>
      <c r="C437" s="260">
        <f>C519</f>
        <v>1010303376</v>
      </c>
    </row>
    <row r="438" spans="1:3">
      <c r="C438" s="260"/>
    </row>
    <row r="439" spans="1:3">
      <c r="A439" s="13" t="s">
        <v>2001</v>
      </c>
      <c r="B439" s="13" t="s">
        <v>2214</v>
      </c>
      <c r="C439" s="260">
        <f>C527</f>
        <v>303111780</v>
      </c>
    </row>
    <row r="440" spans="1:3">
      <c r="C440" s="260"/>
    </row>
    <row r="441" spans="1:3">
      <c r="A441" s="13" t="s">
        <v>2002</v>
      </c>
      <c r="B441" s="13" t="s">
        <v>2214</v>
      </c>
      <c r="C441" s="260">
        <f>C173</f>
        <v>48664043</v>
      </c>
    </row>
    <row r="442" spans="1:3">
      <c r="C442" s="260"/>
    </row>
    <row r="443" spans="1:3">
      <c r="A443" s="13" t="s">
        <v>2003</v>
      </c>
      <c r="B443" s="13" t="s">
        <v>2214</v>
      </c>
      <c r="C443" s="260">
        <f>C172</f>
        <v>284923855</v>
      </c>
    </row>
    <row r="444" spans="1:3">
      <c r="B444" s="13" t="s">
        <v>1746</v>
      </c>
      <c r="C444" s="260"/>
    </row>
    <row r="445" spans="1:3">
      <c r="A445" s="13" t="s">
        <v>2004</v>
      </c>
      <c r="B445" s="13" t="s">
        <v>2005</v>
      </c>
      <c r="C445" s="260">
        <f>C447-SUM(C433:C443)</f>
        <v>486946385</v>
      </c>
    </row>
    <row r="446" spans="1:3">
      <c r="B446" s="13" t="s">
        <v>1746</v>
      </c>
    </row>
    <row r="447" spans="1:3">
      <c r="A447" s="13" t="s">
        <v>2006</v>
      </c>
      <c r="B447" s="13" t="s">
        <v>2214</v>
      </c>
      <c r="C447" s="336">
        <f>C427</f>
        <v>3714116612</v>
      </c>
    </row>
    <row r="448" spans="1:3" ht="15.75">
      <c r="B448" s="98"/>
      <c r="C448" s="260"/>
    </row>
    <row r="450" spans="1:3" ht="15.75">
      <c r="A450" s="70" t="s">
        <v>2007</v>
      </c>
      <c r="B450" s="70"/>
      <c r="C450" s="70"/>
    </row>
    <row r="451" spans="1:3">
      <c r="A451" s="16"/>
      <c r="B451" s="16"/>
      <c r="C451" s="16"/>
    </row>
    <row r="453" spans="1:3">
      <c r="A453" s="13" t="s">
        <v>1999</v>
      </c>
      <c r="B453" s="13" t="s">
        <v>2214</v>
      </c>
      <c r="C453" s="544">
        <f>(+C433/C$427)*100</f>
        <v>31.516068860575668</v>
      </c>
    </row>
    <row r="454" spans="1:3">
      <c r="C454" s="544"/>
    </row>
    <row r="455" spans="1:3">
      <c r="A455" s="13" t="s">
        <v>2000</v>
      </c>
      <c r="B455" s="13" t="s">
        <v>2214</v>
      </c>
      <c r="C455" s="544">
        <f>(+C435/C$427)*100</f>
        <v>11.028830453964217</v>
      </c>
    </row>
    <row r="456" spans="1:3">
      <c r="C456" s="544"/>
    </row>
    <row r="457" spans="1:3">
      <c r="A457" s="13" t="s">
        <v>2752</v>
      </c>
      <c r="B457" s="13" t="s">
        <v>2214</v>
      </c>
      <c r="C457" s="544">
        <f>(+C437/C$427)*100</f>
        <v>27.201713934769696</v>
      </c>
    </row>
    <row r="458" spans="1:3">
      <c r="C458" s="544"/>
    </row>
    <row r="459" spans="1:3">
      <c r="A459" s="13" t="s">
        <v>2001</v>
      </c>
      <c r="B459" s="13" t="s">
        <v>2214</v>
      </c>
      <c r="C459" s="544">
        <f>(+C439/C$427)*100</f>
        <v>8.1610733228103616</v>
      </c>
    </row>
    <row r="460" spans="1:3">
      <c r="C460" s="544"/>
    </row>
    <row r="461" spans="1:3">
      <c r="A461" s="13" t="s">
        <v>2002</v>
      </c>
      <c r="B461" s="13" t="s">
        <v>2214</v>
      </c>
      <c r="C461" s="544">
        <f>(+C441/C$427)*100</f>
        <v>1.3102454253259188</v>
      </c>
    </row>
    <row r="462" spans="1:3">
      <c r="C462" s="544"/>
    </row>
    <row r="463" spans="1:3">
      <c r="A463" s="13" t="s">
        <v>2003</v>
      </c>
      <c r="B463" s="13" t="s">
        <v>2214</v>
      </c>
      <c r="C463" s="544">
        <f>(+C443/C$427)*100</f>
        <v>7.6713761242561658</v>
      </c>
    </row>
    <row r="464" spans="1:3">
      <c r="C464" s="544"/>
    </row>
    <row r="465" spans="1:3">
      <c r="A465" s="13" t="s">
        <v>2004</v>
      </c>
      <c r="B465" s="13" t="s">
        <v>2214</v>
      </c>
      <c r="C465" s="544">
        <f>(+C445/C$427)*100</f>
        <v>13.110691878297978</v>
      </c>
    </row>
    <row r="466" spans="1:3">
      <c r="C466" s="544"/>
    </row>
    <row r="467" spans="1:3">
      <c r="A467" s="13" t="s">
        <v>2006</v>
      </c>
      <c r="B467" s="13" t="s">
        <v>2008</v>
      </c>
      <c r="C467" s="544">
        <f>SUM(C453:C466)</f>
        <v>100</v>
      </c>
    </row>
    <row r="468" spans="1:3" ht="15.75">
      <c r="B468" s="98"/>
    </row>
    <row r="470" spans="1:3" ht="15.75">
      <c r="A470" s="70" t="s">
        <v>2009</v>
      </c>
      <c r="B470" s="70"/>
      <c r="C470" s="70"/>
    </row>
    <row r="472" spans="1:3">
      <c r="A472" s="16"/>
      <c r="B472" s="16"/>
      <c r="C472" s="16"/>
    </row>
    <row r="473" spans="1:3">
      <c r="A473" s="13" t="s">
        <v>1999</v>
      </c>
      <c r="B473" s="13" t="s">
        <v>2214</v>
      </c>
      <c r="C473" s="545">
        <f>(+C433/(C$429*1000))*100</f>
        <v>3.5715055445675117</v>
      </c>
    </row>
    <row r="474" spans="1:3">
      <c r="C474" s="545"/>
    </row>
    <row r="475" spans="1:3">
      <c r="A475" s="13" t="s">
        <v>2000</v>
      </c>
      <c r="B475" s="13" t="s">
        <v>2214</v>
      </c>
      <c r="C475" s="545">
        <f>(+C435/(C$429*1000))*100</f>
        <v>1.2498236785394796</v>
      </c>
    </row>
    <row r="476" spans="1:3">
      <c r="C476" s="545"/>
    </row>
    <row r="477" spans="1:3">
      <c r="A477" s="13" t="s">
        <v>2752</v>
      </c>
      <c r="B477" s="13" t="s">
        <v>2214</v>
      </c>
      <c r="C477" s="545">
        <f>(+C437/(C$429*1000))*100</f>
        <v>3.0825885223679754</v>
      </c>
    </row>
    <row r="478" spans="1:3">
      <c r="C478" s="545"/>
    </row>
    <row r="479" spans="1:3">
      <c r="A479" s="13" t="s">
        <v>2001</v>
      </c>
      <c r="B479" s="13" t="s">
        <v>2214</v>
      </c>
      <c r="C479" s="545">
        <f>(+C439/(C$429*1000))*100</f>
        <v>0.92483992058097086</v>
      </c>
    </row>
    <row r="480" spans="1:3">
      <c r="C480" s="545"/>
    </row>
    <row r="481" spans="1:3">
      <c r="A481" s="13" t="s">
        <v>2002</v>
      </c>
      <c r="B481" s="13" t="s">
        <v>2214</v>
      </c>
      <c r="C481" s="545">
        <f>(+C441/(C$429*1000))*100</f>
        <v>0.14848136111130011</v>
      </c>
    </row>
    <row r="482" spans="1:3">
      <c r="C482" s="545"/>
    </row>
    <row r="483" spans="1:3">
      <c r="A483" s="13" t="s">
        <v>2003</v>
      </c>
      <c r="B483" s="13" t="s">
        <v>2214</v>
      </c>
      <c r="C483" s="545">
        <f>(+C443/(C$429*1000))*100</f>
        <v>0.86934580843352272</v>
      </c>
    </row>
    <row r="484" spans="1:3">
      <c r="C484" s="545"/>
    </row>
    <row r="485" spans="1:3">
      <c r="A485" s="13" t="s">
        <v>2004</v>
      </c>
      <c r="B485" s="13" t="s">
        <v>2214</v>
      </c>
      <c r="C485" s="545">
        <f>(+C445/(C$429*1000))*100</f>
        <v>1.4857471261281594</v>
      </c>
    </row>
    <row r="486" spans="1:3">
      <c r="C486" s="545"/>
    </row>
    <row r="487" spans="1:3">
      <c r="A487" s="13" t="s">
        <v>2006</v>
      </c>
      <c r="B487" s="13" t="s">
        <v>2010</v>
      </c>
      <c r="C487" s="545">
        <f>SUM(C473:C486)</f>
        <v>11.332331961728919</v>
      </c>
    </row>
    <row r="488" spans="1:3" ht="15.75">
      <c r="A488" s="21"/>
      <c r="B488" s="98"/>
    </row>
    <row r="490" spans="1:3">
      <c r="A490" s="13" t="s">
        <v>2011</v>
      </c>
    </row>
    <row r="494" spans="1:3" ht="15.75">
      <c r="A494" s="98" t="s">
        <v>2012</v>
      </c>
    </row>
    <row r="496" spans="1:3" ht="15.75">
      <c r="B496" s="511" t="s">
        <v>2207</v>
      </c>
    </row>
    <row r="497" spans="1:3" ht="15.75">
      <c r="B497" s="511" t="s">
        <v>2208</v>
      </c>
      <c r="C497" s="511" t="str">
        <f>$C$16</f>
        <v>December 31, 2024</v>
      </c>
    </row>
    <row r="498" spans="1:3" ht="15.75">
      <c r="A498" s="546" t="s">
        <v>1999</v>
      </c>
      <c r="C498" s="260"/>
    </row>
    <row r="499" spans="1:3">
      <c r="A499" s="13" t="s">
        <v>2013</v>
      </c>
      <c r="B499" s="13" t="s">
        <v>2014</v>
      </c>
      <c r="C499" s="260">
        <f>'320323'!E13</f>
        <v>0</v>
      </c>
    </row>
    <row r="500" spans="1:3">
      <c r="A500" s="13" t="s">
        <v>2015</v>
      </c>
      <c r="B500" s="13" t="s">
        <v>2016</v>
      </c>
      <c r="C500" s="260">
        <f>'320323'!E33</f>
        <v>0</v>
      </c>
    </row>
    <row r="501" spans="1:3">
      <c r="A501" s="13" t="s">
        <v>2017</v>
      </c>
      <c r="B501" s="13" t="s">
        <v>2018</v>
      </c>
      <c r="C501" s="260">
        <f>'320323'!E53</f>
        <v>0</v>
      </c>
    </row>
    <row r="502" spans="1:3">
      <c r="A502" s="13" t="s">
        <v>2019</v>
      </c>
      <c r="B502" s="13" t="s">
        <v>2020</v>
      </c>
      <c r="C502" s="260">
        <f>'320323'!K20</f>
        <v>0</v>
      </c>
    </row>
    <row r="503" spans="1:3">
      <c r="A503" s="13" t="s">
        <v>3243</v>
      </c>
      <c r="B503" s="13" t="s">
        <v>4384</v>
      </c>
      <c r="C503" s="260">
        <f>'320323'!K35</f>
        <v>1170543549</v>
      </c>
    </row>
    <row r="504" spans="1:3">
      <c r="A504" s="13" t="s">
        <v>2021</v>
      </c>
      <c r="B504" s="13" t="s">
        <v>2214</v>
      </c>
      <c r="C504" s="260">
        <f>SUM(C499:C503)</f>
        <v>1170543549</v>
      </c>
    </row>
    <row r="505" spans="1:3">
      <c r="A505" s="13" t="s">
        <v>2022</v>
      </c>
      <c r="C505" s="260"/>
    </row>
    <row r="506" spans="1:3">
      <c r="A506" s="13" t="s">
        <v>2023</v>
      </c>
      <c r="B506" s="13" t="s">
        <v>2214</v>
      </c>
      <c r="C506" s="260">
        <f>C504-C505</f>
        <v>1170543549</v>
      </c>
    </row>
    <row r="507" spans="1:3">
      <c r="C507" s="260"/>
    </row>
    <row r="508" spans="1:3" ht="15.75">
      <c r="A508" s="546" t="s">
        <v>2000</v>
      </c>
      <c r="C508" s="260"/>
    </row>
    <row r="509" spans="1:3">
      <c r="A509" s="13" t="s">
        <v>2024</v>
      </c>
      <c r="B509" s="13" t="s">
        <v>4387</v>
      </c>
      <c r="C509" s="260">
        <f>'354355'!F42</f>
        <v>370183232</v>
      </c>
    </row>
    <row r="510" spans="1:3">
      <c r="A510" s="13" t="s">
        <v>2025</v>
      </c>
      <c r="B510" s="13" t="s">
        <v>4386</v>
      </c>
      <c r="C510" s="260">
        <f>'320323'!V12</f>
        <v>39440392</v>
      </c>
    </row>
    <row r="511" spans="1:3">
      <c r="A511" s="13" t="s">
        <v>2026</v>
      </c>
      <c r="B511" s="13" t="s">
        <v>2214</v>
      </c>
      <c r="C511" s="260">
        <f>SUM(C509:C510)</f>
        <v>409623624</v>
      </c>
    </row>
    <row r="512" spans="1:3">
      <c r="C512" s="260"/>
    </row>
    <row r="513" spans="1:3" ht="15.75">
      <c r="A513" s="546" t="s">
        <v>2752</v>
      </c>
      <c r="C513" s="260"/>
    </row>
    <row r="514" spans="1:3">
      <c r="A514" s="13" t="s">
        <v>2027</v>
      </c>
      <c r="B514" s="13" t="s">
        <v>4385</v>
      </c>
      <c r="C514" s="260">
        <f>'320323'!V24</f>
        <v>2590470549</v>
      </c>
    </row>
    <row r="515" spans="1:3">
      <c r="A515" s="13" t="s">
        <v>3638</v>
      </c>
      <c r="B515" s="13" t="s">
        <v>2214</v>
      </c>
      <c r="C515" s="260">
        <f>C504</f>
        <v>1170543549</v>
      </c>
    </row>
    <row r="516" spans="1:3">
      <c r="A516" s="13" t="s">
        <v>3639</v>
      </c>
      <c r="B516" s="13" t="s">
        <v>2214</v>
      </c>
      <c r="C516" s="260">
        <f>C511</f>
        <v>409623624</v>
      </c>
    </row>
    <row r="517" spans="1:3">
      <c r="A517" s="13" t="s">
        <v>3640</v>
      </c>
      <c r="B517" s="13" t="s">
        <v>2214</v>
      </c>
      <c r="C517" s="260">
        <f>C174</f>
        <v>0</v>
      </c>
    </row>
    <row r="518" spans="1:3">
      <c r="A518" s="13" t="s">
        <v>3641</v>
      </c>
      <c r="B518" s="13" t="s">
        <v>2214</v>
      </c>
      <c r="C518" s="260">
        <f>C175</f>
        <v>0</v>
      </c>
    </row>
    <row r="519" spans="1:3">
      <c r="A519" s="13" t="s">
        <v>3642</v>
      </c>
      <c r="B519" s="13" t="s">
        <v>2214</v>
      </c>
      <c r="C519" s="260">
        <f>C514-SUM(C515:C517)+C518</f>
        <v>1010303376</v>
      </c>
    </row>
    <row r="521" spans="1:3" ht="15.75">
      <c r="A521" s="546" t="s">
        <v>3643</v>
      </c>
      <c r="C521" s="260"/>
    </row>
    <row r="522" spans="1:3">
      <c r="A522" s="13" t="s">
        <v>3644</v>
      </c>
      <c r="B522" s="13" t="s">
        <v>2214</v>
      </c>
      <c r="C522" s="260">
        <f>C166</f>
        <v>320757543</v>
      </c>
    </row>
    <row r="523" spans="1:3">
      <c r="A523" s="13" t="s">
        <v>3645</v>
      </c>
      <c r="B523" s="13" t="s">
        <v>2214</v>
      </c>
      <c r="C523" s="260">
        <f>C168</f>
        <v>2990782</v>
      </c>
    </row>
    <row r="524" spans="1:3">
      <c r="A524" s="13" t="s">
        <v>3646</v>
      </c>
      <c r="B524" s="13" t="s">
        <v>2214</v>
      </c>
      <c r="C524" s="260">
        <f>C169</f>
        <v>-20636545</v>
      </c>
    </row>
    <row r="525" spans="1:3">
      <c r="A525" s="13" t="s">
        <v>3647</v>
      </c>
      <c r="B525" s="13" t="s">
        <v>2214</v>
      </c>
      <c r="C525" s="260">
        <f>C170</f>
        <v>0</v>
      </c>
    </row>
    <row r="526" spans="1:3">
      <c r="A526" s="13" t="s">
        <v>3648</v>
      </c>
      <c r="B526" s="13" t="s">
        <v>2214</v>
      </c>
      <c r="C526" s="260">
        <f>C171</f>
        <v>0</v>
      </c>
    </row>
    <row r="527" spans="1:3">
      <c r="A527" s="13" t="s">
        <v>3649</v>
      </c>
      <c r="C527" s="260">
        <f>SUM(C522:C526)</f>
        <v>303111780</v>
      </c>
    </row>
    <row r="529" spans="1:5" ht="15.75">
      <c r="A529" s="546" t="s">
        <v>3650</v>
      </c>
    </row>
    <row r="530" spans="1:5">
      <c r="A530" s="13" t="s">
        <v>3651</v>
      </c>
      <c r="C530" s="260">
        <f>C504</f>
        <v>1170543549</v>
      </c>
    </row>
    <row r="531" spans="1:5">
      <c r="A531" s="13" t="s">
        <v>3652</v>
      </c>
      <c r="C531" s="260">
        <f>C371</f>
        <v>32774513</v>
      </c>
    </row>
    <row r="532" spans="1:5">
      <c r="A532" s="13" t="s">
        <v>3653</v>
      </c>
      <c r="C532" s="547">
        <f>IF(ISERR(C530/C531/1000)," ",C530/C531/1000)</f>
        <v>3.5715055445675117E-2</v>
      </c>
    </row>
    <row r="533" spans="1:5">
      <c r="A533" s="13" t="s">
        <v>2166</v>
      </c>
      <c r="C533" s="260">
        <f>C365</f>
        <v>5693</v>
      </c>
    </row>
    <row r="534" spans="1:5">
      <c r="A534" s="13" t="s">
        <v>2167</v>
      </c>
      <c r="C534" s="260">
        <f>C532*C533*1000</f>
        <v>203325.81065222845</v>
      </c>
    </row>
    <row r="537" spans="1:5" ht="18">
      <c r="A537" s="10" t="s">
        <v>2168</v>
      </c>
      <c r="B537" s="16"/>
      <c r="C537" s="16"/>
      <c r="E537" s="16"/>
    </row>
    <row r="538" spans="1:5" ht="18">
      <c r="A538" s="10"/>
      <c r="B538" s="16"/>
      <c r="C538" s="16"/>
      <c r="D538" s="16"/>
      <c r="E538" s="16"/>
    </row>
    <row r="539" spans="1:5" ht="18">
      <c r="A539" s="10"/>
      <c r="B539" s="16"/>
      <c r="C539" s="16"/>
      <c r="D539" s="16"/>
      <c r="E539" s="16"/>
    </row>
    <row r="541" spans="1:5" ht="15.75">
      <c r="C541" s="98"/>
      <c r="D541" s="98"/>
    </row>
    <row r="542" spans="1:5" ht="15.75">
      <c r="B542" s="511" t="s">
        <v>2207</v>
      </c>
      <c r="D542" s="98"/>
      <c r="E542" s="98"/>
    </row>
    <row r="543" spans="1:5" ht="15.75">
      <c r="B543" s="511" t="s">
        <v>2208</v>
      </c>
      <c r="C543" s="511" t="str">
        <f>$C$16</f>
        <v>December 31, 2024</v>
      </c>
      <c r="E543" s="98"/>
    </row>
    <row r="544" spans="1:5" ht="15.75">
      <c r="B544" s="511"/>
      <c r="C544" s="98"/>
      <c r="E544" s="98"/>
    </row>
    <row r="545" spans="1:5" ht="15.75">
      <c r="A545" s="70" t="s">
        <v>2169</v>
      </c>
      <c r="B545" s="70"/>
      <c r="C545" s="70"/>
      <c r="D545" s="70"/>
      <c r="E545" s="70"/>
    </row>
    <row r="546" spans="1:5" ht="15.75">
      <c r="A546" s="70"/>
      <c r="B546" s="70"/>
      <c r="C546" s="98"/>
      <c r="D546" s="98"/>
      <c r="E546" s="70"/>
    </row>
    <row r="547" spans="1:5">
      <c r="A547" s="13" t="s">
        <v>2170</v>
      </c>
      <c r="B547" s="13" t="s">
        <v>2171</v>
      </c>
      <c r="C547" s="1500">
        <f>'204207'!I31</f>
        <v>27975452</v>
      </c>
      <c r="D547" s="336"/>
      <c r="E547" s="336"/>
    </row>
    <row r="548" spans="1:5">
      <c r="A548" s="13" t="s">
        <v>2172</v>
      </c>
    </row>
    <row r="549" spans="1:5">
      <c r="A549" s="13" t="s">
        <v>3556</v>
      </c>
      <c r="B549" s="13" t="s">
        <v>4522</v>
      </c>
      <c r="C549" s="13">
        <f>'204207'!I42</f>
        <v>0</v>
      </c>
    </row>
    <row r="550" spans="1:5">
      <c r="A550" s="13" t="s">
        <v>3558</v>
      </c>
      <c r="B550" s="13" t="s">
        <v>4523</v>
      </c>
      <c r="C550" s="13">
        <f>'204207'!I51</f>
        <v>0</v>
      </c>
    </row>
    <row r="551" spans="1:5">
      <c r="A551" s="13" t="s">
        <v>2173</v>
      </c>
      <c r="B551" s="13" t="s">
        <v>4524</v>
      </c>
      <c r="C551" s="13">
        <f>'204207'!I61</f>
        <v>0</v>
      </c>
    </row>
    <row r="552" spans="1:5">
      <c r="A552" s="13" t="s">
        <v>2107</v>
      </c>
      <c r="B552" s="13" t="s">
        <v>4388</v>
      </c>
      <c r="C552" s="1502">
        <f>'204207'!I83</f>
        <v>1935420</v>
      </c>
    </row>
    <row r="553" spans="1:5">
      <c r="A553" s="13" t="s">
        <v>1335</v>
      </c>
      <c r="B553" s="13" t="s">
        <v>4389</v>
      </c>
      <c r="C553" s="1502">
        <f>'204207'!I97</f>
        <v>4483800166</v>
      </c>
    </row>
    <row r="554" spans="1:5">
      <c r="A554" s="13" t="s">
        <v>1336</v>
      </c>
      <c r="B554" s="13" t="s">
        <v>4390</v>
      </c>
      <c r="C554" s="1502">
        <f>'204207'!I114</f>
        <v>8320915799</v>
      </c>
    </row>
    <row r="555" spans="1:5">
      <c r="A555" s="13" t="s">
        <v>4271</v>
      </c>
      <c r="B555" s="13" t="s">
        <v>4270</v>
      </c>
      <c r="C555" s="260">
        <f>'204207'!I123</f>
        <v>0</v>
      </c>
    </row>
    <row r="556" spans="1:5">
      <c r="A556" s="13" t="s">
        <v>1337</v>
      </c>
      <c r="B556" s="13" t="s">
        <v>4391</v>
      </c>
      <c r="C556" s="1502">
        <f>'204207'!I138</f>
        <v>392987127</v>
      </c>
    </row>
    <row r="557" spans="1:5">
      <c r="A557" s="13" t="s">
        <v>2721</v>
      </c>
      <c r="B557" s="13" t="s">
        <v>2722</v>
      </c>
      <c r="C557" s="13">
        <f>'200201'!E13</f>
        <v>398</v>
      </c>
    </row>
    <row r="558" spans="1:5">
      <c r="A558" s="13" t="s">
        <v>2723</v>
      </c>
      <c r="B558" s="13" t="s">
        <v>2724</v>
      </c>
      <c r="C558" s="13">
        <f>'200201'!E15</f>
        <v>0</v>
      </c>
    </row>
    <row r="559" spans="1:5">
      <c r="A559" s="13" t="s">
        <v>2725</v>
      </c>
      <c r="B559" s="13" t="s">
        <v>2726</v>
      </c>
      <c r="C559" s="13">
        <f>'202203'!H21+SUM('202203'!H25:H27)</f>
        <v>0</v>
      </c>
    </row>
    <row r="561" spans="1:5" ht="15.75">
      <c r="A561" s="98" t="s">
        <v>1475</v>
      </c>
      <c r="B561" s="13" t="s">
        <v>1476</v>
      </c>
      <c r="C561" s="1502">
        <f>SUM(C547:D559)</f>
        <v>13227614362</v>
      </c>
    </row>
    <row r="562" spans="1:5">
      <c r="B562" s="13" t="s">
        <v>1477</v>
      </c>
    </row>
    <row r="563" spans="1:5">
      <c r="A563" s="13" t="s">
        <v>2922</v>
      </c>
      <c r="B563" s="13" t="s">
        <v>1478</v>
      </c>
      <c r="C563" s="1502">
        <f>'200201'!E17</f>
        <v>3021885</v>
      </c>
    </row>
    <row r="564" spans="1:5">
      <c r="A564" s="13" t="s">
        <v>2923</v>
      </c>
      <c r="B564" s="13" t="s">
        <v>1479</v>
      </c>
      <c r="C564" s="13">
        <f>'200201'!E18</f>
        <v>0</v>
      </c>
    </row>
    <row r="565" spans="1:5">
      <c r="A565" s="13" t="s">
        <v>1259</v>
      </c>
      <c r="B565" s="13" t="s">
        <v>1480</v>
      </c>
      <c r="C565" s="1502">
        <f>'200201'!E19</f>
        <v>1669226851</v>
      </c>
    </row>
    <row r="566" spans="1:5">
      <c r="A566" s="13" t="s">
        <v>2924</v>
      </c>
      <c r="B566" s="13" t="s">
        <v>1481</v>
      </c>
      <c r="C566" s="13">
        <f>'200201'!E20</f>
        <v>0</v>
      </c>
    </row>
    <row r="568" spans="1:5" ht="15.75">
      <c r="A568" s="98" t="s">
        <v>1482</v>
      </c>
      <c r="B568" s="13" t="s">
        <v>1483</v>
      </c>
      <c r="C568" s="1502">
        <f>SUM(C561:C566)</f>
        <v>14899863098</v>
      </c>
    </row>
    <row r="569" spans="1:5" ht="15.75">
      <c r="A569" s="98"/>
      <c r="B569" s="13" t="s">
        <v>1477</v>
      </c>
      <c r="C569" s="1502"/>
    </row>
    <row r="570" spans="1:5">
      <c r="A570" s="13" t="s">
        <v>1484</v>
      </c>
      <c r="B570" s="13" t="s">
        <v>1485</v>
      </c>
      <c r="C570" s="1502">
        <f>'200201'!E42+'202203'!H28</f>
        <v>3850632239</v>
      </c>
    </row>
    <row r="572" spans="1:5" ht="15.75">
      <c r="A572" s="98" t="s">
        <v>1486</v>
      </c>
      <c r="B572" s="13" t="s">
        <v>2214</v>
      </c>
      <c r="C572" s="336">
        <f>C568-C570</f>
        <v>11049230859</v>
      </c>
      <c r="D572" s="336"/>
    </row>
    <row r="573" spans="1:5" ht="15.75">
      <c r="B573" s="98"/>
      <c r="C573" s="98"/>
    </row>
    <row r="574" spans="1:5" ht="15.75">
      <c r="A574" s="70" t="s">
        <v>1487</v>
      </c>
      <c r="B574" s="70"/>
      <c r="C574" s="70"/>
      <c r="D574" s="70"/>
      <c r="E574" s="70"/>
    </row>
    <row r="576" spans="1:5">
      <c r="A576" s="13" t="s">
        <v>1488</v>
      </c>
      <c r="B576" s="17" t="s">
        <v>2214</v>
      </c>
      <c r="C576" s="545">
        <f>C606/C608</f>
        <v>0.48960367048776682</v>
      </c>
      <c r="E576" s="545"/>
    </row>
    <row r="577" spans="1:5">
      <c r="B577" s="17"/>
    </row>
    <row r="578" spans="1:5">
      <c r="A578" s="13" t="s">
        <v>1725</v>
      </c>
      <c r="B578" s="17" t="s">
        <v>2214</v>
      </c>
      <c r="C578" s="336">
        <f>C610</f>
        <v>11290847492</v>
      </c>
      <c r="E578" s="336"/>
    </row>
    <row r="579" spans="1:5">
      <c r="B579" s="17"/>
    </row>
    <row r="580" spans="1:5">
      <c r="A580" s="248" t="s">
        <v>1489</v>
      </c>
      <c r="B580" s="17"/>
    </row>
    <row r="581" spans="1:5">
      <c r="A581" s="13" t="s">
        <v>1490</v>
      </c>
      <c r="B581" s="17" t="s">
        <v>2214</v>
      </c>
      <c r="C581" s="548">
        <f>C612/C610</f>
        <v>0.47422130267845441</v>
      </c>
      <c r="E581" s="548"/>
    </row>
    <row r="582" spans="1:5">
      <c r="A582" s="13" t="s">
        <v>1491</v>
      </c>
      <c r="B582" s="17" t="s">
        <v>2214</v>
      </c>
      <c r="C582" s="548">
        <f>C614/C610</f>
        <v>2.5670970244294571E-3</v>
      </c>
      <c r="E582" s="548"/>
    </row>
    <row r="583" spans="1:5">
      <c r="A583" s="13" t="s">
        <v>1492</v>
      </c>
      <c r="B583" s="17" t="s">
        <v>2214</v>
      </c>
      <c r="C583" s="548">
        <f>C616/C610</f>
        <v>0.44373473227318655</v>
      </c>
      <c r="E583" s="548"/>
    </row>
    <row r="584" spans="1:5">
      <c r="A584" s="13" t="s">
        <v>1493</v>
      </c>
      <c r="B584" s="17" t="s">
        <v>2214</v>
      </c>
      <c r="C584" s="548">
        <f>C618/C610</f>
        <v>7.9476868023929559E-2</v>
      </c>
      <c r="E584" s="548"/>
    </row>
    <row r="585" spans="1:5">
      <c r="B585" s="17"/>
      <c r="C585" s="549"/>
      <c r="E585" s="549"/>
    </row>
    <row r="586" spans="1:5">
      <c r="A586" s="13" t="s">
        <v>1494</v>
      </c>
      <c r="B586" s="17" t="s">
        <v>2214</v>
      </c>
      <c r="C586" s="545">
        <f>C620/C622</f>
        <v>2.4928837809576918</v>
      </c>
      <c r="E586" s="545"/>
    </row>
    <row r="587" spans="1:5">
      <c r="B587" s="17"/>
    </row>
    <row r="588" spans="1:5">
      <c r="A588" s="13" t="s">
        <v>1495</v>
      </c>
      <c r="B588" s="17" t="s">
        <v>2214</v>
      </c>
      <c r="C588" s="548">
        <f>C624/C626</f>
        <v>0</v>
      </c>
      <c r="E588" s="548"/>
    </row>
    <row r="589" spans="1:5">
      <c r="B589" s="17"/>
      <c r="C589" s="548"/>
      <c r="E589" s="548"/>
    </row>
    <row r="590" spans="1:5">
      <c r="A590" s="13" t="s">
        <v>1496</v>
      </c>
      <c r="B590" s="17" t="s">
        <v>2214</v>
      </c>
      <c r="C590" s="548">
        <f>C626/C616</f>
        <v>6.6759538580340796E-2</v>
      </c>
      <c r="E590" s="548"/>
    </row>
    <row r="591" spans="1:5">
      <c r="B591" s="17"/>
    </row>
    <row r="592" spans="1:5">
      <c r="A592" s="13" t="s">
        <v>1497</v>
      </c>
      <c r="B592" s="17"/>
    </row>
    <row r="593" spans="1:5">
      <c r="A593" s="13" t="s">
        <v>1498</v>
      </c>
      <c r="B593" s="17" t="s">
        <v>2214</v>
      </c>
      <c r="C593" s="548">
        <f>C628/C630</f>
        <v>0.10516636670677505</v>
      </c>
      <c r="E593" s="548"/>
    </row>
    <row r="594" spans="1:5">
      <c r="B594" s="17"/>
      <c r="C594" s="548"/>
      <c r="E594" s="548"/>
    </row>
    <row r="595" spans="1:5">
      <c r="A595" s="13" t="s">
        <v>1499</v>
      </c>
      <c r="B595" s="17" t="s">
        <v>2214</v>
      </c>
      <c r="C595" s="542">
        <f>C626/C632</f>
        <v>1.785151754947778</v>
      </c>
      <c r="E595" s="542"/>
    </row>
    <row r="596" spans="1:5">
      <c r="B596" s="17"/>
      <c r="C596" s="542"/>
      <c r="E596" s="542"/>
    </row>
    <row r="597" spans="1:5">
      <c r="A597" s="13" t="s">
        <v>1500</v>
      </c>
      <c r="B597" s="17" t="s">
        <v>2214</v>
      </c>
      <c r="C597" s="542">
        <f>C616/C632</f>
        <v>26.740025364307503</v>
      </c>
      <c r="E597" s="542"/>
    </row>
    <row r="598" spans="1:5">
      <c r="B598" s="17"/>
      <c r="C598" s="542"/>
      <c r="E598" s="542"/>
    </row>
    <row r="599" spans="1:5">
      <c r="A599" s="13" t="s">
        <v>1501</v>
      </c>
      <c r="B599" s="17" t="s">
        <v>2214</v>
      </c>
      <c r="C599" s="542">
        <f>C624/C632</f>
        <v>0</v>
      </c>
      <c r="E599" s="542"/>
    </row>
    <row r="600" spans="1:5">
      <c r="B600" s="17"/>
      <c r="C600" s="542"/>
      <c r="E600" s="542"/>
    </row>
    <row r="601" spans="1:5">
      <c r="A601" s="13" t="s">
        <v>1502</v>
      </c>
      <c r="B601" s="17" t="s">
        <v>2214</v>
      </c>
      <c r="C601" s="548">
        <f>C634/C610</f>
        <v>-0.14810191946927059</v>
      </c>
      <c r="E601" s="548"/>
    </row>
    <row r="604" spans="1:5" ht="15.75">
      <c r="B604" s="511" t="s">
        <v>1503</v>
      </c>
    </row>
    <row r="605" spans="1:5" ht="15.75">
      <c r="B605" s="511" t="s">
        <v>1504</v>
      </c>
      <c r="C605" s="511" t="str">
        <f>$C$16</f>
        <v>December 31, 2024</v>
      </c>
    </row>
    <row r="606" spans="1:5">
      <c r="A606" s="13" t="s">
        <v>1505</v>
      </c>
      <c r="B606" s="13" t="s">
        <v>1506</v>
      </c>
      <c r="C606" s="1502">
        <f>C64</f>
        <v>1072811240</v>
      </c>
    </row>
    <row r="607" spans="1:5">
      <c r="C607" s="1502"/>
    </row>
    <row r="608" spans="1:5">
      <c r="A608" s="13" t="s">
        <v>1507</v>
      </c>
      <c r="B608" s="13" t="s">
        <v>1508</v>
      </c>
      <c r="C608" s="1502">
        <f>C128</f>
        <v>2191183001</v>
      </c>
    </row>
    <row r="609" spans="1:3">
      <c r="C609" s="1502"/>
    </row>
    <row r="610" spans="1:3">
      <c r="A610" s="13" t="s">
        <v>1725</v>
      </c>
      <c r="B610" s="13" t="s">
        <v>2214</v>
      </c>
      <c r="C610" s="1502">
        <f>SUM(C612:C618)</f>
        <v>11290847492</v>
      </c>
    </row>
    <row r="611" spans="1:3">
      <c r="C611" s="1502"/>
    </row>
    <row r="612" spans="1:3">
      <c r="A612" s="13" t="s">
        <v>1622</v>
      </c>
      <c r="B612" s="13" t="s">
        <v>1509</v>
      </c>
      <c r="C612" s="1502">
        <f>C111</f>
        <v>5354360406</v>
      </c>
    </row>
    <row r="613" spans="1:3">
      <c r="C613" s="1502"/>
    </row>
    <row r="614" spans="1:3">
      <c r="A614" s="13" t="s">
        <v>1723</v>
      </c>
      <c r="B614" s="13" t="s">
        <v>1510</v>
      </c>
      <c r="C614" s="1502">
        <f>C91</f>
        <v>28984701</v>
      </c>
    </row>
    <row r="615" spans="1:3">
      <c r="C615" s="1502"/>
    </row>
    <row r="616" spans="1:3">
      <c r="A616" s="13" t="s">
        <v>1511</v>
      </c>
      <c r="B616" s="13" t="s">
        <v>1512</v>
      </c>
      <c r="C616" s="1502">
        <f>C102-C91</f>
        <v>5010141189</v>
      </c>
    </row>
    <row r="617" spans="1:3">
      <c r="A617" s="13" t="s">
        <v>1513</v>
      </c>
    </row>
    <row r="618" spans="1:3">
      <c r="A618" s="13" t="s">
        <v>1514</v>
      </c>
      <c r="B618" s="13" t="s">
        <v>1515</v>
      </c>
      <c r="C618" s="13">
        <f>C114+C116+C122</f>
        <v>897361196</v>
      </c>
    </row>
    <row r="620" spans="1:3">
      <c r="A620" s="13" t="s">
        <v>1516</v>
      </c>
      <c r="B620" s="13" t="s">
        <v>1517</v>
      </c>
      <c r="C620" s="1502">
        <f>C645</f>
        <v>644165898</v>
      </c>
    </row>
    <row r="621" spans="1:3">
      <c r="C621" s="1502"/>
    </row>
    <row r="622" spans="1:3">
      <c r="A622" s="13" t="s">
        <v>1518</v>
      </c>
      <c r="B622" s="13" t="s">
        <v>1519</v>
      </c>
      <c r="C622" s="1502">
        <f>C248</f>
        <v>258401897</v>
      </c>
    </row>
    <row r="623" spans="1:3">
      <c r="C623" s="1502"/>
    </row>
    <row r="624" spans="1:3">
      <c r="A624" s="13" t="s">
        <v>758</v>
      </c>
      <c r="B624" s="13" t="s">
        <v>1520</v>
      </c>
      <c r="C624" s="1502">
        <f>C268</f>
        <v>0</v>
      </c>
    </row>
    <row r="625" spans="1:5">
      <c r="C625" s="1502"/>
    </row>
    <row r="626" spans="1:5">
      <c r="A626" s="13" t="s">
        <v>1963</v>
      </c>
      <c r="B626" s="13" t="s">
        <v>1521</v>
      </c>
      <c r="C626" s="1502">
        <f>C249+C267</f>
        <v>334474714</v>
      </c>
    </row>
    <row r="627" spans="1:5">
      <c r="A627" s="13" t="s">
        <v>1522</v>
      </c>
      <c r="C627" s="1502"/>
    </row>
    <row r="628" spans="1:5">
      <c r="A628" s="13" t="s">
        <v>1523</v>
      </c>
      <c r="B628" s="13" t="s">
        <v>1524</v>
      </c>
      <c r="C628" s="1502">
        <f>C300</f>
        <v>189053640</v>
      </c>
    </row>
    <row r="629" spans="1:5">
      <c r="C629" s="1502"/>
    </row>
    <row r="630" spans="1:5">
      <c r="A630" s="13" t="s">
        <v>1525</v>
      </c>
      <c r="B630" s="13" t="s">
        <v>1526</v>
      </c>
      <c r="C630" s="1502">
        <f>-C303</f>
        <v>1797662560</v>
      </c>
    </row>
    <row r="631" spans="1:5">
      <c r="C631" s="1502"/>
    </row>
    <row r="632" spans="1:5">
      <c r="A632" s="13" t="s">
        <v>1527</v>
      </c>
      <c r="B632" s="13" t="s">
        <v>1528</v>
      </c>
      <c r="C632" s="1500">
        <f>'250251'!G40</f>
        <v>187364863</v>
      </c>
      <c r="E632" s="543"/>
    </row>
    <row r="633" spans="1:5">
      <c r="C633" s="1502"/>
    </row>
    <row r="634" spans="1:5">
      <c r="A634" s="13" t="s">
        <v>1529</v>
      </c>
      <c r="B634" s="13" t="s">
        <v>1530</v>
      </c>
      <c r="C634" s="1502">
        <f>C73-C132</f>
        <v>-1672196186</v>
      </c>
    </row>
    <row r="636" spans="1:5">
      <c r="A636" s="13" t="s">
        <v>1531</v>
      </c>
      <c r="B636" s="13" t="s">
        <v>1532</v>
      </c>
      <c r="C636" s="13">
        <f>'320323'!U44</f>
        <v>3057</v>
      </c>
    </row>
    <row r="638" spans="1:5">
      <c r="A638" s="248" t="s">
        <v>1533</v>
      </c>
    </row>
    <row r="639" spans="1:5">
      <c r="A639" s="13" t="s">
        <v>1534</v>
      </c>
      <c r="B639" s="13" t="s">
        <v>1535</v>
      </c>
      <c r="C639" s="1502">
        <f>C209</f>
        <v>559803470</v>
      </c>
    </row>
    <row r="640" spans="1:5">
      <c r="A640" s="13" t="s">
        <v>1536</v>
      </c>
      <c r="B640" s="13" t="s">
        <v>1537</v>
      </c>
      <c r="C640" s="1502">
        <f>C173</f>
        <v>48664043</v>
      </c>
    </row>
    <row r="641" spans="1:3">
      <c r="A641" s="13" t="s">
        <v>1538</v>
      </c>
      <c r="B641" s="13" t="s">
        <v>1539</v>
      </c>
      <c r="C641" s="1502">
        <f>C196</f>
        <v>-1658868</v>
      </c>
    </row>
    <row r="642" spans="1:3">
      <c r="A642" s="13" t="s">
        <v>1540</v>
      </c>
      <c r="B642" s="13" t="s">
        <v>1541</v>
      </c>
      <c r="C642" s="1502">
        <f>C228</f>
        <v>42093721</v>
      </c>
    </row>
    <row r="643" spans="1:3">
      <c r="A643" s="13" t="s">
        <v>1542</v>
      </c>
      <c r="B643" s="13" t="s">
        <v>1543</v>
      </c>
      <c r="C643" s="1502">
        <f>C234</f>
        <v>4156825</v>
      </c>
    </row>
    <row r="644" spans="1:3">
      <c r="A644" s="13" t="s">
        <v>1544</v>
      </c>
      <c r="B644" s="13" t="s">
        <v>1545</v>
      </c>
      <c r="C644" s="1502">
        <f>C237</f>
        <v>579643</v>
      </c>
    </row>
    <row r="645" spans="1:3">
      <c r="A645" s="13" t="s">
        <v>1546</v>
      </c>
      <c r="B645" s="13" t="s">
        <v>2214</v>
      </c>
      <c r="C645" s="1502">
        <f>SUM(C639:C642)-C643-C644</f>
        <v>644165898</v>
      </c>
    </row>
  </sheetData>
  <pageMargins left="0.5" right="0.5" top="0.5" bottom="0.5" header="0.5" footer="0.5"/>
  <pageSetup scale="55" orientation="portrait" horizontalDpi="300" verticalDpi="300" r:id="rId1"/>
  <headerFooter alignWithMargins="0"/>
  <rowBreaks count="9" manualBreakCount="9">
    <brk id="80" max="16383" man="1"/>
    <brk id="153" max="16383" man="1"/>
    <brk id="210" max="16383" man="1"/>
    <brk id="277" max="16383" man="1"/>
    <brk id="334" max="16383" man="1"/>
    <brk id="418" max="16383" man="1"/>
    <brk id="491" max="16383" man="1"/>
    <brk id="535" max="16383" man="1"/>
    <brk id="602" max="16383" man="1"/>
  </rowBreaks>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ransitionEvaluation="1">
    <tabColor rgb="FF92D050"/>
  </sheetPr>
  <dimension ref="A1:H200"/>
  <sheetViews>
    <sheetView view="pageBreakPreview" zoomScale="85" zoomScaleNormal="90" zoomScaleSheetLayoutView="85" workbookViewId="0">
      <selection activeCell="B40" sqref="B40:H41"/>
    </sheetView>
  </sheetViews>
  <sheetFormatPr defaultColWidth="9.6640625" defaultRowHeight="15"/>
  <cols>
    <col min="1" max="1" width="2.6640625" style="13" customWidth="1"/>
    <col min="2" max="2" width="33.6640625" style="13" customWidth="1"/>
    <col min="3" max="3" width="3.6640625" style="13" customWidth="1"/>
    <col min="4" max="4" width="2.6640625" style="13" customWidth="1"/>
    <col min="5" max="5" width="1.6640625" style="13" customWidth="1"/>
    <col min="6" max="6" width="13.6640625" style="13" customWidth="1"/>
    <col min="7" max="7" width="15.6640625" style="13" customWidth="1"/>
    <col min="8" max="8" width="17" style="13" customWidth="1"/>
    <col min="9" max="16384" width="9.6640625" style="13"/>
  </cols>
  <sheetData>
    <row r="1" spans="1:8">
      <c r="A1" s="31"/>
      <c r="B1" s="186" t="s">
        <v>1757</v>
      </c>
      <c r="C1" s="188" t="s">
        <v>1307</v>
      </c>
      <c r="D1" s="66"/>
      <c r="E1" s="66"/>
      <c r="F1" s="186"/>
      <c r="G1" s="66" t="s">
        <v>1759</v>
      </c>
      <c r="H1" s="340" t="s">
        <v>1760</v>
      </c>
    </row>
    <row r="2" spans="1:8">
      <c r="A2" s="71"/>
      <c r="B2" s="80" t="str">
        <f>'Data Sheet'!$C$25</f>
        <v xml:space="preserve">Niagara Mohawk Power Corporation </v>
      </c>
      <c r="C2" s="90" t="s">
        <v>1308</v>
      </c>
      <c r="D2" s="13" t="s">
        <v>5791</v>
      </c>
      <c r="F2" s="80" t="s">
        <v>1310</v>
      </c>
      <c r="G2" s="32" t="s">
        <v>1761</v>
      </c>
      <c r="H2" s="82"/>
    </row>
    <row r="3" spans="1:8" ht="15" customHeight="1">
      <c r="A3" s="73"/>
      <c r="B3" s="76"/>
      <c r="C3" s="92" t="s">
        <v>1311</v>
      </c>
      <c r="D3" s="76" t="s">
        <v>1309</v>
      </c>
      <c r="E3" s="76"/>
      <c r="F3" s="101" t="s">
        <v>1312</v>
      </c>
      <c r="G3" s="550" t="str">
        <f>'Data Sheet'!$C$40</f>
        <v>April 30, 2025</v>
      </c>
      <c r="H3" s="951" t="str">
        <f>'Data Sheet'!$C$38</f>
        <v>December 31, 2024</v>
      </c>
    </row>
    <row r="4" spans="1:8" ht="15" customHeight="1">
      <c r="A4" s="129" t="s">
        <v>1313</v>
      </c>
      <c r="B4" s="74"/>
      <c r="C4" s="74"/>
      <c r="D4" s="74"/>
      <c r="E4" s="74"/>
      <c r="F4" s="74"/>
      <c r="G4" s="74"/>
      <c r="H4" s="376"/>
    </row>
    <row r="5" spans="1:8">
      <c r="A5" s="71"/>
      <c r="B5" s="3507" t="s">
        <v>105</v>
      </c>
      <c r="C5" s="3511"/>
      <c r="D5" s="3511"/>
      <c r="E5" s="3511"/>
      <c r="F5" s="3511"/>
      <c r="G5" s="3511"/>
      <c r="H5" s="3512"/>
    </row>
    <row r="6" spans="1:8">
      <c r="A6" s="71"/>
      <c r="B6" s="3513"/>
      <c r="C6" s="3513"/>
      <c r="D6" s="3513"/>
      <c r="E6" s="3513"/>
      <c r="F6" s="3513"/>
      <c r="G6" s="3513"/>
      <c r="H6" s="3514"/>
    </row>
    <row r="7" spans="1:8">
      <c r="A7" s="71"/>
      <c r="B7" s="3513"/>
      <c r="C7" s="3513"/>
      <c r="D7" s="3513"/>
      <c r="E7" s="3513"/>
      <c r="F7" s="3513"/>
      <c r="G7" s="3513"/>
      <c r="H7" s="3514"/>
    </row>
    <row r="8" spans="1:8">
      <c r="A8" s="71"/>
      <c r="B8" s="664"/>
      <c r="C8" s="664"/>
      <c r="D8" s="664"/>
      <c r="E8" s="664"/>
      <c r="F8" s="664"/>
      <c r="G8" s="664"/>
      <c r="H8" s="663"/>
    </row>
    <row r="9" spans="1:8">
      <c r="A9" s="71"/>
      <c r="B9" s="3517" t="s">
        <v>6109</v>
      </c>
      <c r="C9" s="3518"/>
      <c r="D9" s="3518"/>
      <c r="E9" s="3518"/>
      <c r="F9" s="3518"/>
      <c r="G9" s="3518"/>
      <c r="H9" s="3519"/>
    </row>
    <row r="10" spans="1:8">
      <c r="A10" s="71"/>
      <c r="B10" s="3517" t="s">
        <v>7222</v>
      </c>
      <c r="C10" s="3517"/>
      <c r="D10" s="3517"/>
      <c r="E10" s="3517"/>
      <c r="F10" s="3517"/>
      <c r="G10" s="3517"/>
      <c r="H10" s="3520"/>
    </row>
    <row r="11" spans="1:8">
      <c r="A11" s="71"/>
      <c r="B11" s="3517" t="s">
        <v>5887</v>
      </c>
      <c r="C11" s="3517"/>
      <c r="D11" s="3517"/>
      <c r="E11" s="3517"/>
      <c r="F11" s="3517"/>
      <c r="G11" s="3517"/>
      <c r="H11" s="3520"/>
    </row>
    <row r="12" spans="1:8">
      <c r="A12" s="71"/>
      <c r="B12" s="16" t="s">
        <v>5888</v>
      </c>
      <c r="C12" s="16"/>
      <c r="D12" s="16"/>
      <c r="E12" s="16"/>
      <c r="F12" s="16"/>
      <c r="G12" s="16"/>
      <c r="H12" s="69"/>
    </row>
    <row r="13" spans="1:8">
      <c r="A13" s="71"/>
      <c r="B13" s="16" t="s">
        <v>4619</v>
      </c>
      <c r="C13" s="16"/>
      <c r="D13" s="16"/>
      <c r="E13" s="16"/>
      <c r="F13" s="16"/>
      <c r="G13" s="16"/>
      <c r="H13" s="69"/>
    </row>
    <row r="14" spans="1:8">
      <c r="A14" s="71"/>
      <c r="B14" s="16" t="s">
        <v>4547</v>
      </c>
      <c r="C14" s="16"/>
      <c r="D14" s="16"/>
      <c r="E14" s="16"/>
      <c r="F14" s="16"/>
      <c r="G14" s="16"/>
      <c r="H14" s="69"/>
    </row>
    <row r="15" spans="1:8">
      <c r="A15" s="71"/>
      <c r="B15" s="16" t="s">
        <v>4620</v>
      </c>
      <c r="C15" s="16"/>
      <c r="D15" s="16"/>
      <c r="E15" s="16"/>
      <c r="F15" s="16"/>
      <c r="G15" s="16"/>
      <c r="H15" s="69"/>
    </row>
    <row r="16" spans="1:8">
      <c r="A16" s="73"/>
      <c r="B16" s="74"/>
      <c r="C16" s="74"/>
      <c r="D16" s="74"/>
      <c r="E16" s="74"/>
      <c r="F16" s="74"/>
      <c r="G16" s="74"/>
      <c r="H16" s="376"/>
    </row>
    <row r="17" spans="1:8">
      <c r="A17" s="71"/>
      <c r="B17" s="3507" t="s">
        <v>106</v>
      </c>
      <c r="C17" s="3515"/>
      <c r="D17" s="3515"/>
      <c r="E17" s="3515"/>
      <c r="F17" s="3515"/>
      <c r="G17" s="3515"/>
      <c r="H17" s="3508"/>
    </row>
    <row r="18" spans="1:8">
      <c r="A18" s="71"/>
      <c r="B18" s="3516"/>
      <c r="C18" s="3516"/>
      <c r="D18" s="3516"/>
      <c r="E18" s="3516"/>
      <c r="F18" s="3516"/>
      <c r="G18" s="3516"/>
      <c r="H18" s="3510"/>
    </row>
    <row r="19" spans="1:8">
      <c r="A19" s="71"/>
      <c r="B19" s="3516"/>
      <c r="C19" s="3516"/>
      <c r="D19" s="3516"/>
      <c r="E19" s="3516"/>
      <c r="F19" s="3516"/>
      <c r="G19" s="3516"/>
      <c r="H19" s="3510"/>
    </row>
    <row r="20" spans="1:8">
      <c r="A20" s="71"/>
      <c r="B20" s="662"/>
      <c r="C20" s="662"/>
      <c r="D20" s="662"/>
      <c r="E20" s="662"/>
      <c r="F20" s="662"/>
      <c r="G20" s="662"/>
      <c r="H20" s="69"/>
    </row>
    <row r="21" spans="1:8">
      <c r="A21" s="71"/>
      <c r="B21" s="3493" t="s">
        <v>5779</v>
      </c>
      <c r="C21" s="3493"/>
      <c r="D21" s="3493"/>
      <c r="E21" s="3493"/>
      <c r="F21" s="3493"/>
      <c r="G21" s="3493"/>
      <c r="H21" s="3521"/>
    </row>
    <row r="22" spans="1:8">
      <c r="A22" s="71"/>
      <c r="B22" s="3493"/>
      <c r="C22" s="3493"/>
      <c r="D22" s="3493"/>
      <c r="E22" s="3493"/>
      <c r="F22" s="3493"/>
      <c r="G22" s="3493"/>
      <c r="H22" s="3521"/>
    </row>
    <row r="23" spans="1:8">
      <c r="A23" s="71"/>
      <c r="B23" s="3493"/>
      <c r="C23" s="3493"/>
      <c r="D23" s="3493"/>
      <c r="E23" s="3493"/>
      <c r="F23" s="3493"/>
      <c r="G23" s="3493"/>
      <c r="H23" s="3521"/>
    </row>
    <row r="24" spans="1:8">
      <c r="A24" s="71"/>
      <c r="B24" s="16"/>
      <c r="C24" s="16"/>
      <c r="D24" s="16"/>
      <c r="E24" s="16"/>
      <c r="F24" s="16"/>
      <c r="G24" s="16"/>
      <c r="H24" s="69"/>
    </row>
    <row r="25" spans="1:8">
      <c r="A25" s="71"/>
      <c r="B25" s="16"/>
      <c r="C25" s="16"/>
      <c r="D25" s="16"/>
      <c r="E25" s="16"/>
      <c r="F25" s="16"/>
      <c r="G25" s="16"/>
      <c r="H25" s="69"/>
    </row>
    <row r="26" spans="1:8">
      <c r="A26" s="73"/>
      <c r="B26" s="74"/>
      <c r="C26" s="74"/>
      <c r="D26" s="74"/>
      <c r="E26" s="74"/>
      <c r="F26" s="74"/>
      <c r="G26" s="74"/>
      <c r="H26" s="376"/>
    </row>
    <row r="27" spans="1:8">
      <c r="A27" s="71"/>
      <c r="B27" s="3507" t="s">
        <v>1778</v>
      </c>
      <c r="C27" s="3515"/>
      <c r="D27" s="3515"/>
      <c r="E27" s="3515"/>
      <c r="F27" s="3515"/>
      <c r="G27" s="3515"/>
      <c r="H27" s="3508"/>
    </row>
    <row r="28" spans="1:8">
      <c r="A28" s="71"/>
      <c r="B28" s="3516"/>
      <c r="C28" s="3516"/>
      <c r="D28" s="3516"/>
      <c r="E28" s="3516"/>
      <c r="F28" s="3516"/>
      <c r="G28" s="3516"/>
      <c r="H28" s="3510"/>
    </row>
    <row r="29" spans="1:8">
      <c r="A29" s="71"/>
      <c r="B29" s="3516"/>
      <c r="C29" s="3516"/>
      <c r="D29" s="3516"/>
      <c r="E29" s="3516"/>
      <c r="F29" s="3516"/>
      <c r="G29" s="3516"/>
      <c r="H29" s="3510"/>
    </row>
    <row r="30" spans="1:8">
      <c r="A30" s="71"/>
      <c r="B30" s="665"/>
      <c r="C30" s="665"/>
      <c r="D30" s="665"/>
      <c r="E30" s="665"/>
      <c r="F30" s="665"/>
      <c r="G30" s="665"/>
      <c r="H30" s="656"/>
    </row>
    <row r="31" spans="1:8">
      <c r="A31" s="71"/>
      <c r="B31" s="16"/>
      <c r="C31" s="16"/>
      <c r="D31" s="16"/>
      <c r="E31" s="16"/>
      <c r="F31" s="16"/>
      <c r="G31" s="16"/>
      <c r="H31" s="69"/>
    </row>
    <row r="32" spans="1:8">
      <c r="A32" s="71"/>
      <c r="B32" s="16"/>
      <c r="C32" s="16"/>
      <c r="D32" s="16"/>
      <c r="E32" s="16"/>
      <c r="F32" s="16"/>
      <c r="G32" s="16"/>
      <c r="H32" s="69"/>
    </row>
    <row r="33" spans="1:8">
      <c r="A33" s="71"/>
      <c r="B33" s="246"/>
      <c r="C33" s="13" t="s">
        <v>4618</v>
      </c>
      <c r="G33" s="246"/>
      <c r="H33" s="335"/>
    </row>
    <row r="34" spans="1:8">
      <c r="A34" s="71"/>
      <c r="B34" s="16"/>
      <c r="C34" s="16"/>
      <c r="D34" s="16"/>
      <c r="E34" s="16"/>
      <c r="F34" s="16"/>
      <c r="G34" s="16"/>
      <c r="H34" s="69"/>
    </row>
    <row r="35" spans="1:8">
      <c r="A35" s="71"/>
      <c r="B35" s="16"/>
      <c r="C35" s="16"/>
      <c r="D35" s="16"/>
      <c r="E35" s="16"/>
      <c r="F35" s="16"/>
      <c r="G35" s="16"/>
      <c r="H35" s="69"/>
    </row>
    <row r="36" spans="1:8">
      <c r="A36" s="71"/>
      <c r="B36" s="16"/>
      <c r="C36" s="16"/>
      <c r="D36" s="16"/>
      <c r="E36" s="16"/>
      <c r="F36" s="16"/>
      <c r="G36" s="16"/>
      <c r="H36" s="69"/>
    </row>
    <row r="37" spans="1:8">
      <c r="A37" s="71"/>
      <c r="B37" s="16"/>
      <c r="C37" s="16"/>
      <c r="D37" s="16"/>
      <c r="E37" s="16"/>
      <c r="F37" s="16"/>
      <c r="G37" s="16"/>
      <c r="H37" s="69"/>
    </row>
    <row r="38" spans="1:8">
      <c r="A38" s="71"/>
      <c r="B38" s="16"/>
      <c r="C38" s="16"/>
      <c r="D38" s="16"/>
      <c r="E38" s="16"/>
      <c r="F38" s="16"/>
      <c r="G38" s="16"/>
      <c r="H38" s="69"/>
    </row>
    <row r="39" spans="1:8">
      <c r="A39" s="73"/>
      <c r="B39" s="74"/>
      <c r="C39" s="74"/>
      <c r="D39" s="74"/>
      <c r="E39" s="74"/>
      <c r="F39" s="74"/>
      <c r="G39" s="74"/>
      <c r="H39" s="376"/>
    </row>
    <row r="40" spans="1:8">
      <c r="A40" s="71"/>
      <c r="B40" s="3507" t="s">
        <v>1779</v>
      </c>
      <c r="C40" s="3507"/>
      <c r="D40" s="3507"/>
      <c r="E40" s="3507"/>
      <c r="F40" s="3507"/>
      <c r="G40" s="3507"/>
      <c r="H40" s="3508"/>
    </row>
    <row r="41" spans="1:8">
      <c r="A41" s="71"/>
      <c r="B41" s="3509"/>
      <c r="C41" s="3509"/>
      <c r="D41" s="3509"/>
      <c r="E41" s="3509"/>
      <c r="F41" s="3509"/>
      <c r="G41" s="3509"/>
      <c r="H41" s="3510"/>
    </row>
    <row r="42" spans="1:8">
      <c r="A42" s="71"/>
      <c r="B42" s="16"/>
      <c r="C42" s="16"/>
      <c r="D42" s="16"/>
      <c r="E42" s="16"/>
      <c r="F42" s="16"/>
      <c r="G42" s="16"/>
      <c r="H42" s="69"/>
    </row>
    <row r="43" spans="1:8" ht="15" customHeight="1">
      <c r="A43" s="71"/>
      <c r="B43" s="3522" t="s">
        <v>5774</v>
      </c>
      <c r="C43" s="3522"/>
      <c r="D43" s="3522"/>
      <c r="E43" s="3522"/>
      <c r="F43" s="3522"/>
      <c r="G43" s="3522"/>
      <c r="H43" s="3523"/>
    </row>
    <row r="44" spans="1:8">
      <c r="A44" s="71"/>
      <c r="B44" s="3522"/>
      <c r="C44" s="3522"/>
      <c r="D44" s="3522"/>
      <c r="E44" s="3522"/>
      <c r="F44" s="3522"/>
      <c r="G44" s="3522"/>
      <c r="H44" s="3523"/>
    </row>
    <row r="45" spans="1:8">
      <c r="A45" s="71"/>
      <c r="B45" s="16"/>
      <c r="C45" s="16"/>
      <c r="D45" s="16"/>
      <c r="E45" s="16"/>
      <c r="F45" s="16"/>
      <c r="G45" s="16"/>
      <c r="H45" s="69"/>
    </row>
    <row r="46" spans="1:8">
      <c r="A46" s="71"/>
      <c r="B46" s="16"/>
      <c r="C46" s="16"/>
      <c r="D46" s="16"/>
      <c r="E46" s="16"/>
      <c r="F46" s="16"/>
      <c r="G46" s="16"/>
      <c r="H46" s="69"/>
    </row>
    <row r="47" spans="1:8">
      <c r="A47" s="71"/>
      <c r="B47" s="16"/>
      <c r="C47" s="16"/>
      <c r="D47" s="16"/>
      <c r="E47" s="16"/>
      <c r="F47" s="16"/>
      <c r="G47" s="16"/>
      <c r="H47" s="69"/>
    </row>
    <row r="48" spans="1:8">
      <c r="A48" s="71"/>
      <c r="B48" s="16"/>
      <c r="C48" s="16"/>
      <c r="D48" s="16"/>
      <c r="E48" s="16"/>
      <c r="F48" s="16"/>
      <c r="G48" s="16"/>
      <c r="H48" s="69"/>
    </row>
    <row r="49" spans="1:8">
      <c r="A49" s="73"/>
      <c r="B49" s="74"/>
      <c r="C49" s="74"/>
      <c r="D49" s="74"/>
      <c r="E49" s="74"/>
      <c r="F49" s="74"/>
      <c r="G49" s="74"/>
      <c r="H49" s="376"/>
    </row>
    <row r="50" spans="1:8">
      <c r="A50" s="71"/>
      <c r="B50" s="3507" t="s">
        <v>1780</v>
      </c>
      <c r="C50" s="3507"/>
      <c r="D50" s="3507"/>
      <c r="E50" s="3507"/>
      <c r="F50" s="3507"/>
      <c r="G50" s="3507"/>
      <c r="H50" s="3508"/>
    </row>
    <row r="51" spans="1:8">
      <c r="A51" s="71"/>
      <c r="B51" s="3509"/>
      <c r="C51" s="3509"/>
      <c r="D51" s="3509"/>
      <c r="E51" s="3509"/>
      <c r="F51" s="3509"/>
      <c r="G51" s="3509"/>
      <c r="H51" s="3510"/>
    </row>
    <row r="52" spans="1:8">
      <c r="A52" s="71"/>
      <c r="B52" s="16"/>
      <c r="C52" s="16"/>
      <c r="D52" s="16"/>
      <c r="E52" s="16"/>
      <c r="F52" s="16"/>
      <c r="G52" s="16"/>
      <c r="H52" s="69"/>
    </row>
    <row r="53" spans="1:8">
      <c r="A53" s="71"/>
      <c r="B53" s="17" t="s">
        <v>1781</v>
      </c>
      <c r="C53" s="16"/>
      <c r="D53" s="16"/>
      <c r="E53" s="16"/>
      <c r="F53" s="16"/>
      <c r="G53" s="16"/>
      <c r="H53" s="69"/>
    </row>
    <row r="54" spans="1:8">
      <c r="A54" s="71"/>
      <c r="B54" s="17" t="s">
        <v>4598</v>
      </c>
      <c r="C54" s="16"/>
      <c r="D54" s="16"/>
      <c r="E54" s="16"/>
      <c r="F54" s="16"/>
      <c r="G54" s="16"/>
      <c r="H54" s="69"/>
    </row>
    <row r="55" spans="1:8">
      <c r="A55" s="71"/>
      <c r="C55" s="16"/>
      <c r="D55" s="16"/>
      <c r="E55" s="16"/>
      <c r="F55" s="16"/>
      <c r="G55" s="16"/>
      <c r="H55" s="69"/>
    </row>
    <row r="56" spans="1:8">
      <c r="A56" s="71"/>
      <c r="C56" s="16"/>
      <c r="D56" s="16"/>
      <c r="E56" s="16"/>
      <c r="F56" s="16"/>
      <c r="G56" s="16"/>
      <c r="H56" s="69"/>
    </row>
    <row r="57" spans="1:8" ht="15.75" thickBot="1">
      <c r="A57" s="95"/>
      <c r="B57" s="96"/>
      <c r="C57" s="427"/>
      <c r="D57" s="427"/>
      <c r="E57" s="427"/>
      <c r="F57" s="427"/>
      <c r="G57" s="427"/>
      <c r="H57" s="428"/>
    </row>
    <row r="58" spans="1:8">
      <c r="A58" s="17" t="s">
        <v>1675</v>
      </c>
      <c r="C58" s="16"/>
      <c r="D58" s="16"/>
      <c r="E58" s="16"/>
      <c r="F58" s="16"/>
      <c r="G58" s="16"/>
      <c r="H58" s="16"/>
    </row>
    <row r="59" spans="1:8">
      <c r="A59" s="16" t="s">
        <v>1676</v>
      </c>
      <c r="B59" s="16"/>
      <c r="C59" s="16"/>
      <c r="D59" s="16"/>
      <c r="E59" s="16"/>
      <c r="F59" s="16"/>
      <c r="G59" s="16"/>
      <c r="H59" s="16"/>
    </row>
    <row r="125" spans="1:5" ht="15.75" thickBot="1"/>
    <row r="126" spans="1:5">
      <c r="A126" s="1962"/>
      <c r="B126" s="2197"/>
      <c r="C126" s="2197"/>
      <c r="D126" s="2197"/>
      <c r="E126" s="1964"/>
    </row>
    <row r="127" spans="1:5">
      <c r="A127" s="2511"/>
      <c r="E127" s="2678"/>
    </row>
    <row r="128" spans="1:5">
      <c r="A128" s="2511"/>
      <c r="E128" s="2678"/>
    </row>
    <row r="129" spans="1:6">
      <c r="A129" s="2511"/>
      <c r="E129" s="2678"/>
    </row>
    <row r="130" spans="1:6">
      <c r="A130" s="2511"/>
      <c r="E130" s="2678"/>
    </row>
    <row r="131" spans="1:6">
      <c r="A131" s="2511"/>
      <c r="E131" s="2678"/>
    </row>
    <row r="132" spans="1:6">
      <c r="A132" s="2511"/>
      <c r="C132" s="2850"/>
      <c r="D132" s="2850"/>
      <c r="E132" s="2678"/>
    </row>
    <row r="133" spans="1:6">
      <c r="A133" s="2511"/>
      <c r="C133" s="1097"/>
      <c r="D133" s="1097"/>
      <c r="E133" s="2678"/>
    </row>
    <row r="134" spans="1:6">
      <c r="A134" s="2511"/>
      <c r="C134" s="1097"/>
      <c r="D134" s="1097"/>
      <c r="E134" s="2678"/>
    </row>
    <row r="135" spans="1:6">
      <c r="A135" s="2511"/>
      <c r="C135" s="1097"/>
      <c r="D135" s="1097"/>
      <c r="E135" s="2678"/>
    </row>
    <row r="136" spans="1:6">
      <c r="A136" s="2511"/>
      <c r="C136" s="1097"/>
      <c r="D136" s="1097"/>
      <c r="E136" s="2678"/>
      <c r="F136" s="2678"/>
    </row>
    <row r="137" spans="1:6">
      <c r="A137" s="2511"/>
      <c r="C137" s="1097"/>
      <c r="D137" s="1097"/>
      <c r="E137" s="2678"/>
      <c r="F137" s="2678"/>
    </row>
    <row r="138" spans="1:6">
      <c r="A138" s="2511"/>
      <c r="C138" s="1097"/>
      <c r="D138" s="1097"/>
      <c r="E138" s="2678"/>
      <c r="F138" s="2678"/>
    </row>
    <row r="139" spans="1:6">
      <c r="A139" s="2511"/>
      <c r="C139" s="1097"/>
      <c r="D139" s="1097"/>
      <c r="E139" s="2678"/>
      <c r="F139" s="2678"/>
    </row>
    <row r="140" spans="1:6">
      <c r="A140" s="2511"/>
      <c r="C140" s="1097"/>
      <c r="D140" s="1097"/>
      <c r="E140" s="2678"/>
      <c r="F140" s="2678"/>
    </row>
    <row r="141" spans="1:6">
      <c r="A141" s="2511"/>
      <c r="C141" s="1097"/>
      <c r="D141" s="1097"/>
      <c r="E141" s="2678"/>
      <c r="F141" s="2678"/>
    </row>
    <row r="142" spans="1:6">
      <c r="A142" s="2511"/>
      <c r="C142" s="1097"/>
      <c r="D142" s="1097"/>
      <c r="E142" s="2678"/>
      <c r="F142" s="2678"/>
    </row>
    <row r="143" spans="1:6">
      <c r="A143" s="2511"/>
      <c r="C143" s="1097"/>
      <c r="D143" s="1097"/>
      <c r="E143" s="2678"/>
      <c r="F143" s="2678"/>
    </row>
    <row r="144" spans="1:6">
      <c r="A144" s="2511"/>
      <c r="C144" s="1097"/>
      <c r="D144" s="1097"/>
      <c r="E144" s="2678"/>
      <c r="F144" s="2678"/>
    </row>
    <row r="145" spans="1:6">
      <c r="A145" s="2511"/>
      <c r="C145" s="1097"/>
      <c r="D145" s="1097"/>
      <c r="E145" s="2678"/>
      <c r="F145" s="2678"/>
    </row>
    <row r="146" spans="1:6">
      <c r="A146" s="2511"/>
      <c r="C146" s="1097"/>
      <c r="D146" s="1097"/>
      <c r="E146" s="2678"/>
      <c r="F146" s="2678"/>
    </row>
    <row r="147" spans="1:6">
      <c r="A147" s="2511"/>
      <c r="C147" s="1097"/>
      <c r="D147" s="1097"/>
      <c r="E147" s="2678"/>
      <c r="F147" s="2678"/>
    </row>
    <row r="148" spans="1:6">
      <c r="A148" s="2511"/>
      <c r="C148" s="1097"/>
      <c r="D148" s="1097"/>
      <c r="E148" s="2678"/>
      <c r="F148" s="2678"/>
    </row>
    <row r="149" spans="1:6">
      <c r="A149" s="2511"/>
      <c r="C149" s="1097"/>
      <c r="D149" s="1097"/>
      <c r="E149" s="2678"/>
      <c r="F149" s="2678"/>
    </row>
    <row r="150" spans="1:6">
      <c r="A150" s="2511"/>
      <c r="C150" s="1097"/>
      <c r="D150" s="1097"/>
      <c r="E150" s="2678"/>
      <c r="F150" s="2678"/>
    </row>
    <row r="151" spans="1:6">
      <c r="A151" s="2511"/>
      <c r="C151" s="1097"/>
      <c r="D151" s="1097"/>
      <c r="E151" s="2678"/>
      <c r="F151" s="2678"/>
    </row>
    <row r="152" spans="1:6">
      <c r="A152" s="2511"/>
      <c r="C152" s="1097"/>
      <c r="D152" s="1097"/>
      <c r="E152" s="2678"/>
      <c r="F152" s="2678"/>
    </row>
    <row r="153" spans="1:6">
      <c r="A153" s="2511"/>
      <c r="C153" s="1097"/>
      <c r="D153" s="1097"/>
      <c r="E153" s="2678"/>
      <c r="F153" s="2678"/>
    </row>
    <row r="154" spans="1:6">
      <c r="A154" s="2511"/>
      <c r="C154" s="1097"/>
      <c r="D154" s="1097"/>
      <c r="E154" s="2678"/>
      <c r="F154" s="2678"/>
    </row>
    <row r="155" spans="1:6">
      <c r="A155" s="2511"/>
      <c r="C155" s="1097"/>
      <c r="D155" s="1097"/>
      <c r="E155" s="2678"/>
      <c r="F155" s="2678"/>
    </row>
    <row r="156" spans="1:6">
      <c r="A156" s="2511"/>
      <c r="C156" s="1097"/>
      <c r="D156" s="1097"/>
      <c r="E156" s="2678"/>
      <c r="F156" s="2678"/>
    </row>
    <row r="157" spans="1:6">
      <c r="A157" s="2511"/>
      <c r="C157" s="1097"/>
      <c r="D157" s="1097"/>
      <c r="E157" s="2678"/>
      <c r="F157" s="2678"/>
    </row>
    <row r="158" spans="1:6">
      <c r="A158" s="2511"/>
      <c r="C158" s="1097"/>
      <c r="D158" s="1097"/>
      <c r="E158" s="2678"/>
      <c r="F158" s="2678"/>
    </row>
    <row r="159" spans="1:6">
      <c r="A159" s="2511"/>
      <c r="C159" s="1097"/>
      <c r="D159" s="1097"/>
      <c r="E159" s="2678"/>
      <c r="F159" s="2678"/>
    </row>
    <row r="160" spans="1:6">
      <c r="A160" s="2511"/>
      <c r="C160" s="1097"/>
      <c r="D160" s="1097"/>
      <c r="E160" s="2678"/>
      <c r="F160" s="2678"/>
    </row>
    <row r="161" spans="1:6">
      <c r="A161" s="2511"/>
      <c r="C161" s="1097"/>
      <c r="D161" s="1097"/>
      <c r="E161" s="2678"/>
      <c r="F161" s="2678"/>
    </row>
    <row r="162" spans="1:6">
      <c r="A162" s="2511"/>
      <c r="C162" s="1097"/>
      <c r="D162" s="1097"/>
      <c r="E162" s="2678"/>
      <c r="F162" s="2678"/>
    </row>
    <row r="163" spans="1:6">
      <c r="A163" s="2511"/>
      <c r="C163" s="1097"/>
      <c r="D163" s="1097"/>
      <c r="E163" s="2678"/>
      <c r="F163" s="2678"/>
    </row>
    <row r="164" spans="1:6">
      <c r="A164" s="2511"/>
      <c r="C164" s="1097"/>
      <c r="D164" s="1097"/>
      <c r="E164" s="2678"/>
      <c r="F164" s="2678"/>
    </row>
    <row r="165" spans="1:6">
      <c r="A165" s="2511"/>
      <c r="C165" s="1097"/>
      <c r="D165" s="1097"/>
      <c r="E165" s="2678"/>
      <c r="F165" s="2678"/>
    </row>
    <row r="166" spans="1:6">
      <c r="A166" s="2511"/>
      <c r="C166" s="1097"/>
      <c r="D166" s="1097"/>
      <c r="E166" s="2678"/>
      <c r="F166" s="2678"/>
    </row>
    <row r="167" spans="1:6">
      <c r="A167" s="2511"/>
      <c r="C167" s="1097"/>
      <c r="D167" s="1097"/>
      <c r="E167" s="2678"/>
      <c r="F167" s="2678"/>
    </row>
    <row r="168" spans="1:6">
      <c r="A168" s="2511"/>
      <c r="C168" s="1097"/>
      <c r="D168" s="1097"/>
      <c r="E168" s="2678"/>
      <c r="F168" s="2678"/>
    </row>
    <row r="169" spans="1:6">
      <c r="A169" s="2511"/>
      <c r="C169" s="1097"/>
      <c r="D169" s="1097"/>
      <c r="E169" s="2678"/>
      <c r="F169" s="2678"/>
    </row>
    <row r="170" spans="1:6">
      <c r="A170" s="2511"/>
      <c r="C170" s="1097"/>
      <c r="D170" s="1097"/>
      <c r="E170" s="2678"/>
      <c r="F170" s="2678"/>
    </row>
    <row r="171" spans="1:6">
      <c r="A171" s="2511"/>
      <c r="C171" s="1097"/>
      <c r="D171" s="1097"/>
      <c r="E171" s="2678"/>
      <c r="F171" s="2678"/>
    </row>
    <row r="172" spans="1:6">
      <c r="A172" s="2511"/>
      <c r="C172" s="1097"/>
      <c r="D172" s="1097"/>
      <c r="E172" s="2678"/>
      <c r="F172" s="2678"/>
    </row>
    <row r="173" spans="1:6">
      <c r="A173" s="2511"/>
      <c r="C173" s="1097"/>
      <c r="D173" s="1097"/>
      <c r="E173" s="2678"/>
      <c r="F173" s="2678"/>
    </row>
    <row r="174" spans="1:6">
      <c r="A174" s="2511"/>
      <c r="C174" s="1097"/>
      <c r="D174" s="1097"/>
      <c r="E174" s="2678"/>
      <c r="F174" s="2678"/>
    </row>
    <row r="175" spans="1:6">
      <c r="A175" s="2511"/>
      <c r="C175" s="1097"/>
      <c r="D175" s="1097"/>
      <c r="E175" s="2678"/>
      <c r="F175" s="2678"/>
    </row>
    <row r="176" spans="1:6">
      <c r="A176" s="2511"/>
      <c r="C176" s="1097"/>
      <c r="D176" s="1097"/>
      <c r="E176" s="2678"/>
      <c r="F176" s="2678"/>
    </row>
    <row r="177" spans="1:6">
      <c r="A177" s="2511"/>
      <c r="C177" s="1097"/>
      <c r="D177" s="1097"/>
      <c r="E177" s="2678"/>
      <c r="F177" s="2678"/>
    </row>
    <row r="178" spans="1:6">
      <c r="A178" s="2511"/>
      <c r="C178" s="1097"/>
      <c r="D178" s="1097"/>
      <c r="E178" s="2678"/>
      <c r="F178" s="2678"/>
    </row>
    <row r="179" spans="1:6">
      <c r="A179" s="2511"/>
      <c r="C179" s="1903"/>
      <c r="D179" s="1903"/>
      <c r="E179" s="2678"/>
      <c r="F179" s="2678"/>
    </row>
    <row r="180" spans="1:6">
      <c r="A180" s="2511"/>
      <c r="E180" s="2678"/>
      <c r="F180" s="2678"/>
    </row>
    <row r="181" spans="1:6" ht="15.75" thickBot="1">
      <c r="A181" s="1980"/>
      <c r="B181" s="2713"/>
      <c r="C181" s="2713"/>
      <c r="D181" s="2713"/>
      <c r="E181" s="2273"/>
      <c r="F181" s="2678"/>
    </row>
    <row r="182" spans="1:6">
      <c r="A182" s="2675"/>
      <c r="F182" s="2678"/>
    </row>
    <row r="183" spans="1:6">
      <c r="A183" s="2675"/>
      <c r="F183" s="2678"/>
    </row>
    <row r="184" spans="1:6">
      <c r="A184" s="2675"/>
      <c r="F184" s="2678"/>
    </row>
    <row r="185" spans="1:6">
      <c r="A185" s="2675"/>
      <c r="F185" s="2678"/>
    </row>
    <row r="186" spans="1:6">
      <c r="A186" s="2675"/>
      <c r="F186" s="2678"/>
    </row>
    <row r="187" spans="1:6">
      <c r="A187" s="2675"/>
      <c r="F187" s="2678"/>
    </row>
    <row r="188" spans="1:6">
      <c r="A188" s="2675"/>
      <c r="F188" s="2678"/>
    </row>
    <row r="189" spans="1:6">
      <c r="A189" s="2675"/>
      <c r="F189" s="2678"/>
    </row>
    <row r="190" spans="1:6">
      <c r="A190" s="2675"/>
      <c r="F190" s="2678"/>
    </row>
    <row r="191" spans="1:6">
      <c r="A191" s="2675"/>
      <c r="F191" s="2678"/>
    </row>
    <row r="192" spans="1:6">
      <c r="A192" s="2675"/>
      <c r="F192" s="2678"/>
    </row>
    <row r="193" spans="1:6">
      <c r="A193" s="2675"/>
      <c r="F193" s="2678"/>
    </row>
    <row r="194" spans="1:6">
      <c r="A194" s="2675"/>
      <c r="F194" s="2678"/>
    </row>
    <row r="195" spans="1:6">
      <c r="A195" s="2675"/>
      <c r="F195" s="2678"/>
    </row>
    <row r="196" spans="1:6">
      <c r="A196" s="2675"/>
      <c r="F196" s="2678"/>
    </row>
    <row r="197" spans="1:6">
      <c r="A197" s="2675"/>
      <c r="F197" s="2678"/>
    </row>
    <row r="198" spans="1:6">
      <c r="A198" s="2675"/>
      <c r="F198" s="2678"/>
    </row>
    <row r="199" spans="1:6">
      <c r="A199" s="2675"/>
      <c r="F199" s="2678"/>
    </row>
    <row r="200" spans="1:6" ht="15.75" thickBot="1">
      <c r="A200" s="1980"/>
      <c r="B200" s="2713"/>
      <c r="C200" s="2713"/>
      <c r="D200" s="2713"/>
      <c r="E200" s="2713"/>
      <c r="F200" s="2273"/>
    </row>
  </sheetData>
  <mergeCells count="10">
    <mergeCell ref="B50:H51"/>
    <mergeCell ref="B5:H7"/>
    <mergeCell ref="B17:H19"/>
    <mergeCell ref="B27:H29"/>
    <mergeCell ref="B40:H41"/>
    <mergeCell ref="B9:H9"/>
    <mergeCell ref="B11:H11"/>
    <mergeCell ref="B21:H23"/>
    <mergeCell ref="B43:H44"/>
    <mergeCell ref="B10:H10"/>
  </mergeCells>
  <printOptions horizontalCentered="1" verticalCentered="1"/>
  <pageMargins left="0.5" right="0.5" top="0.5" bottom="0.5" header="0" footer="0"/>
  <pageSetup scale="80" orientation="portrait" r:id="rId1"/>
  <headerFooter alignWithMargins="0"/>
  <rowBreaks count="1" manualBreakCount="1">
    <brk id="60" max="16383" man="1"/>
  </rowBreaks>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85</vt:i4>
      </vt:variant>
      <vt:variant>
        <vt:lpstr>Named Ranges</vt:lpstr>
      </vt:variant>
      <vt:variant>
        <vt:i4>201</vt:i4>
      </vt:variant>
    </vt:vector>
  </HeadingPairs>
  <TitlesOfParts>
    <vt:vector size="286" baseType="lpstr">
      <vt:lpstr>README</vt:lpstr>
      <vt:lpstr>Data Sheet</vt:lpstr>
      <vt:lpstr>Cover</vt:lpstr>
      <vt:lpstr>Sheet1</vt:lpstr>
      <vt:lpstr>Comments</vt:lpstr>
      <vt:lpstr>Gen Inst</vt:lpstr>
      <vt:lpstr>Table</vt:lpstr>
      <vt:lpstr>Data Errors</vt:lpstr>
      <vt:lpstr>101</vt:lpstr>
      <vt:lpstr>102</vt:lpstr>
      <vt:lpstr>103</vt:lpstr>
      <vt:lpstr>104105</vt:lpstr>
      <vt:lpstr>106107</vt:lpstr>
      <vt:lpstr>108109</vt:lpstr>
      <vt:lpstr>110113</vt:lpstr>
      <vt:lpstr>114117</vt:lpstr>
      <vt:lpstr>118119</vt:lpstr>
      <vt:lpstr>120121</vt:lpstr>
      <vt:lpstr>122123</vt:lpstr>
      <vt:lpstr>122a122b</vt:lpstr>
      <vt:lpstr>200201</vt:lpstr>
      <vt:lpstr>202203</vt:lpstr>
      <vt:lpstr>204207</vt:lpstr>
      <vt:lpstr>214</vt:lpstr>
      <vt:lpstr>213</vt:lpstr>
      <vt:lpstr>216</vt:lpstr>
      <vt:lpstr>217</vt:lpstr>
      <vt:lpstr>218</vt:lpstr>
      <vt:lpstr>219</vt:lpstr>
      <vt:lpstr>221</vt:lpstr>
      <vt:lpstr>224225</vt:lpstr>
      <vt:lpstr>227</vt:lpstr>
      <vt:lpstr>228229</vt:lpstr>
      <vt:lpstr>230</vt:lpstr>
      <vt:lpstr>231</vt:lpstr>
      <vt:lpstr>232</vt:lpstr>
      <vt:lpstr>233</vt:lpstr>
      <vt:lpstr>234</vt:lpstr>
      <vt:lpstr>250251</vt:lpstr>
      <vt:lpstr>254</vt:lpstr>
      <vt:lpstr>253</vt:lpstr>
      <vt:lpstr>256257</vt:lpstr>
      <vt:lpstr>261</vt:lpstr>
      <vt:lpstr>262263</vt:lpstr>
      <vt:lpstr>266267</vt:lpstr>
      <vt:lpstr>269</vt:lpstr>
      <vt:lpstr>272273</vt:lpstr>
      <vt:lpstr>274275</vt:lpstr>
      <vt:lpstr>276277</vt:lpstr>
      <vt:lpstr>278</vt:lpstr>
      <vt:lpstr>300301</vt:lpstr>
      <vt:lpstr>302</vt:lpstr>
      <vt:lpstr>304</vt:lpstr>
      <vt:lpstr>310311</vt:lpstr>
      <vt:lpstr>320323</vt:lpstr>
      <vt:lpstr>326327</vt:lpstr>
      <vt:lpstr>328330</vt:lpstr>
      <vt:lpstr>331</vt:lpstr>
      <vt:lpstr>332</vt:lpstr>
      <vt:lpstr>335</vt:lpstr>
      <vt:lpstr>336</vt:lpstr>
      <vt:lpstr>337</vt:lpstr>
      <vt:lpstr>340</vt:lpstr>
      <vt:lpstr>350351</vt:lpstr>
      <vt:lpstr>352353</vt:lpstr>
      <vt:lpstr>354355</vt:lpstr>
      <vt:lpstr>356</vt:lpstr>
      <vt:lpstr>397</vt:lpstr>
      <vt:lpstr>398</vt:lpstr>
      <vt:lpstr>400</vt:lpstr>
      <vt:lpstr>400a</vt:lpstr>
      <vt:lpstr>401</vt:lpstr>
      <vt:lpstr>402403</vt:lpstr>
      <vt:lpstr>406407</vt:lpstr>
      <vt:lpstr>408409</vt:lpstr>
      <vt:lpstr>410411</vt:lpstr>
      <vt:lpstr>414416</vt:lpstr>
      <vt:lpstr>419420</vt:lpstr>
      <vt:lpstr>422423</vt:lpstr>
      <vt:lpstr>424425</vt:lpstr>
      <vt:lpstr>426427</vt:lpstr>
      <vt:lpstr>429</vt:lpstr>
      <vt:lpstr>430</vt:lpstr>
      <vt:lpstr>450</vt:lpstr>
      <vt:lpstr>BOOK</vt:lpstr>
      <vt:lpstr>_101</vt:lpstr>
      <vt:lpstr>_101PM</vt:lpstr>
      <vt:lpstr>_102</vt:lpstr>
      <vt:lpstr>_102PM</vt:lpstr>
      <vt:lpstr>_103</vt:lpstr>
      <vt:lpstr>_103PM</vt:lpstr>
      <vt:lpstr>'104105'!_104105</vt:lpstr>
      <vt:lpstr>'104105'!_104105PM</vt:lpstr>
      <vt:lpstr>_106107</vt:lpstr>
      <vt:lpstr>_106107PM</vt:lpstr>
      <vt:lpstr>_108109</vt:lpstr>
      <vt:lpstr>_108109PM</vt:lpstr>
      <vt:lpstr>_110113</vt:lpstr>
      <vt:lpstr>_110113PM</vt:lpstr>
      <vt:lpstr>_114117</vt:lpstr>
      <vt:lpstr>_114117PM</vt:lpstr>
      <vt:lpstr>_118119</vt:lpstr>
      <vt:lpstr>_118119PM</vt:lpstr>
      <vt:lpstr>_120121</vt:lpstr>
      <vt:lpstr>_120121PM</vt:lpstr>
      <vt:lpstr>_122123</vt:lpstr>
      <vt:lpstr>_122123PM</vt:lpstr>
      <vt:lpstr>_200201</vt:lpstr>
      <vt:lpstr>_200201PM</vt:lpstr>
      <vt:lpstr>_202203</vt:lpstr>
      <vt:lpstr>_202203PM</vt:lpstr>
      <vt:lpstr>_204207</vt:lpstr>
      <vt:lpstr>_204207PM</vt:lpstr>
      <vt:lpstr>_213</vt:lpstr>
      <vt:lpstr>_213PM</vt:lpstr>
      <vt:lpstr>_214</vt:lpstr>
      <vt:lpstr>_214PM</vt:lpstr>
      <vt:lpstr>_216</vt:lpstr>
      <vt:lpstr>_217</vt:lpstr>
      <vt:lpstr>_217PM</vt:lpstr>
      <vt:lpstr>_218</vt:lpstr>
      <vt:lpstr>_219</vt:lpstr>
      <vt:lpstr>_221</vt:lpstr>
      <vt:lpstr>_221PM</vt:lpstr>
      <vt:lpstr>_224225</vt:lpstr>
      <vt:lpstr>_227</vt:lpstr>
      <vt:lpstr>_227PM</vt:lpstr>
      <vt:lpstr>_228229</vt:lpstr>
      <vt:lpstr>_228229PM</vt:lpstr>
      <vt:lpstr>_230</vt:lpstr>
      <vt:lpstr>_230PM</vt:lpstr>
      <vt:lpstr>_232</vt:lpstr>
      <vt:lpstr>_233</vt:lpstr>
      <vt:lpstr>_234</vt:lpstr>
      <vt:lpstr>_250251</vt:lpstr>
      <vt:lpstr>_253</vt:lpstr>
      <vt:lpstr>_253PM</vt:lpstr>
      <vt:lpstr>_254</vt:lpstr>
      <vt:lpstr>_256257</vt:lpstr>
      <vt:lpstr>_261</vt:lpstr>
      <vt:lpstr>_262263</vt:lpstr>
      <vt:lpstr>_262263PM</vt:lpstr>
      <vt:lpstr>_266267</vt:lpstr>
      <vt:lpstr>_269</vt:lpstr>
      <vt:lpstr>_272273</vt:lpstr>
      <vt:lpstr>_274275</vt:lpstr>
      <vt:lpstr>_276277</vt:lpstr>
      <vt:lpstr>_278</vt:lpstr>
      <vt:lpstr>_300301</vt:lpstr>
      <vt:lpstr>_300301PM</vt:lpstr>
      <vt:lpstr>_304</vt:lpstr>
      <vt:lpstr>_304PM</vt:lpstr>
      <vt:lpstr>_310311</vt:lpstr>
      <vt:lpstr>_310311PM</vt:lpstr>
      <vt:lpstr>_320323</vt:lpstr>
      <vt:lpstr>_320323PM</vt:lpstr>
      <vt:lpstr>_326327</vt:lpstr>
      <vt:lpstr>_326327PM</vt:lpstr>
      <vt:lpstr>_328330</vt:lpstr>
      <vt:lpstr>_328330PM</vt:lpstr>
      <vt:lpstr>_332</vt:lpstr>
      <vt:lpstr>_332PM</vt:lpstr>
      <vt:lpstr>_335</vt:lpstr>
      <vt:lpstr>_335PM</vt:lpstr>
      <vt:lpstr>_336</vt:lpstr>
      <vt:lpstr>_336PM</vt:lpstr>
      <vt:lpstr>_337</vt:lpstr>
      <vt:lpstr>_337PM</vt:lpstr>
      <vt:lpstr>_340</vt:lpstr>
      <vt:lpstr>_340PM</vt:lpstr>
      <vt:lpstr>_350351</vt:lpstr>
      <vt:lpstr>_350351PM</vt:lpstr>
      <vt:lpstr>_352353</vt:lpstr>
      <vt:lpstr>_352353PM</vt:lpstr>
      <vt:lpstr>_354355</vt:lpstr>
      <vt:lpstr>_354355PM</vt:lpstr>
      <vt:lpstr>_356</vt:lpstr>
      <vt:lpstr>_356PM</vt:lpstr>
      <vt:lpstr>_401</vt:lpstr>
      <vt:lpstr>_401PM</vt:lpstr>
      <vt:lpstr>_402403</vt:lpstr>
      <vt:lpstr>_402403PM</vt:lpstr>
      <vt:lpstr>_406407</vt:lpstr>
      <vt:lpstr>_406407PM</vt:lpstr>
      <vt:lpstr>_408409</vt:lpstr>
      <vt:lpstr>_408409PM</vt:lpstr>
      <vt:lpstr>_410411</vt:lpstr>
      <vt:lpstr>_410411PM</vt:lpstr>
      <vt:lpstr>'422423'!_422423</vt:lpstr>
      <vt:lpstr>'422423'!_422423PM</vt:lpstr>
      <vt:lpstr>_424425</vt:lpstr>
      <vt:lpstr>_424425PM</vt:lpstr>
      <vt:lpstr>'426427'!_426427</vt:lpstr>
      <vt:lpstr>'426427'!_426427PM</vt:lpstr>
      <vt:lpstr>_429</vt:lpstr>
      <vt:lpstr>_429PM</vt:lpstr>
      <vt:lpstr>_450</vt:lpstr>
      <vt:lpstr>BOOK</vt:lpstr>
      <vt:lpstr>COVER</vt:lpstr>
      <vt:lpstr>COVERPM</vt:lpstr>
      <vt:lpstr>DATA_SHEET</vt:lpstr>
      <vt:lpstr>GENINST</vt:lpstr>
      <vt:lpstr>GENINSTPM</vt:lpstr>
      <vt:lpstr>'101'!Print_Area</vt:lpstr>
      <vt:lpstr>'102'!Print_Area</vt:lpstr>
      <vt:lpstr>'103'!Print_Area</vt:lpstr>
      <vt:lpstr>'104105'!Print_Area</vt:lpstr>
      <vt:lpstr>'106107'!Print_Area</vt:lpstr>
      <vt:lpstr>'108109'!Print_Area</vt:lpstr>
      <vt:lpstr>'110113'!Print_Area</vt:lpstr>
      <vt:lpstr>'114117'!Print_Area</vt:lpstr>
      <vt:lpstr>'118119'!Print_Area</vt:lpstr>
      <vt:lpstr>'120121'!Print_Area</vt:lpstr>
      <vt:lpstr>'122123'!Print_Area</vt:lpstr>
      <vt:lpstr>'122a122b'!Print_Area</vt:lpstr>
      <vt:lpstr>'200201'!Print_Area</vt:lpstr>
      <vt:lpstr>'204207'!Print_Area</vt:lpstr>
      <vt:lpstr>'213'!Print_Area</vt:lpstr>
      <vt:lpstr>'214'!Print_Area</vt:lpstr>
      <vt:lpstr>'216'!Print_Area</vt:lpstr>
      <vt:lpstr>'217'!Print_Area</vt:lpstr>
      <vt:lpstr>'218'!Print_Area</vt:lpstr>
      <vt:lpstr>'219'!Print_Area</vt:lpstr>
      <vt:lpstr>'221'!Print_Area</vt:lpstr>
      <vt:lpstr>'224225'!Print_Area</vt:lpstr>
      <vt:lpstr>'227'!Print_Area</vt:lpstr>
      <vt:lpstr>'228229'!Print_Area</vt:lpstr>
      <vt:lpstr>'230'!Print_Area</vt:lpstr>
      <vt:lpstr>'231'!Print_Area</vt:lpstr>
      <vt:lpstr>'232'!Print_Area</vt:lpstr>
      <vt:lpstr>'233'!Print_Area</vt:lpstr>
      <vt:lpstr>'234'!Print_Area</vt:lpstr>
      <vt:lpstr>'250251'!Print_Area</vt:lpstr>
      <vt:lpstr>'253'!Print_Area</vt:lpstr>
      <vt:lpstr>'254'!Print_Area</vt:lpstr>
      <vt:lpstr>'256257'!Print_Area</vt:lpstr>
      <vt:lpstr>'261'!Print_Area</vt:lpstr>
      <vt:lpstr>'262263'!Print_Area</vt:lpstr>
      <vt:lpstr>'266267'!Print_Area</vt:lpstr>
      <vt:lpstr>'269'!Print_Area</vt:lpstr>
      <vt:lpstr>'272273'!Print_Area</vt:lpstr>
      <vt:lpstr>'274275'!Print_Area</vt:lpstr>
      <vt:lpstr>'276277'!Print_Area</vt:lpstr>
      <vt:lpstr>'278'!Print_Area</vt:lpstr>
      <vt:lpstr>'300301'!Print_Area</vt:lpstr>
      <vt:lpstr>'304'!Print_Area</vt:lpstr>
      <vt:lpstr>'310311'!Print_Area</vt:lpstr>
      <vt:lpstr>'320323'!Print_Area</vt:lpstr>
      <vt:lpstr>'326327'!Print_Area</vt:lpstr>
      <vt:lpstr>'328330'!Print_Area</vt:lpstr>
      <vt:lpstr>'331'!Print_Area</vt:lpstr>
      <vt:lpstr>'332'!Print_Area</vt:lpstr>
      <vt:lpstr>'335'!Print_Area</vt:lpstr>
      <vt:lpstr>'336'!Print_Area</vt:lpstr>
      <vt:lpstr>'337'!Print_Area</vt:lpstr>
      <vt:lpstr>'340'!Print_Area</vt:lpstr>
      <vt:lpstr>'350351'!Print_Area</vt:lpstr>
      <vt:lpstr>'352353'!Print_Area</vt:lpstr>
      <vt:lpstr>'354355'!Print_Area</vt:lpstr>
      <vt:lpstr>'356'!Print_Area</vt:lpstr>
      <vt:lpstr>'397'!Print_Area</vt:lpstr>
      <vt:lpstr>'398'!Print_Area</vt:lpstr>
      <vt:lpstr>'400'!Print_Area</vt:lpstr>
      <vt:lpstr>'400a'!Print_Area</vt:lpstr>
      <vt:lpstr>'401'!Print_Area</vt:lpstr>
      <vt:lpstr>'402403'!Print_Area</vt:lpstr>
      <vt:lpstr>'406407'!Print_Area</vt:lpstr>
      <vt:lpstr>'410411'!Print_Area</vt:lpstr>
      <vt:lpstr>'414416'!Print_Area</vt:lpstr>
      <vt:lpstr>'419420'!Print_Area</vt:lpstr>
      <vt:lpstr>'422423'!Print_Area</vt:lpstr>
      <vt:lpstr>'424425'!Print_Area</vt:lpstr>
      <vt:lpstr>'426427'!Print_Area</vt:lpstr>
      <vt:lpstr>'429'!Print_Area</vt:lpstr>
      <vt:lpstr>'430'!Print_Area</vt:lpstr>
      <vt:lpstr>BOOK!Print_Area</vt:lpstr>
      <vt:lpstr>Comments!Print_Area</vt:lpstr>
      <vt:lpstr>Cover!Print_Area</vt:lpstr>
      <vt:lpstr>'Data Sheet'!Print_Area</vt:lpstr>
      <vt:lpstr>'Gen Inst'!Print_Area</vt:lpstr>
      <vt:lpstr>README!Print_Area</vt:lpstr>
      <vt:lpstr>Table!Print_Area</vt:lpstr>
      <vt:lpstr>PRINTALLPM</vt:lpstr>
      <vt:lpstr>README</vt:lpstr>
      <vt:lpstr>TABLE</vt:lpstr>
      <vt:lpstr>TABLEPM</vt:lpstr>
    </vt:vector>
  </TitlesOfParts>
  <Company>Dept. of Public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Paul Li</cp:lastModifiedBy>
  <cp:lastPrinted>2025-04-30T13:31:45Z</cp:lastPrinted>
  <dcterms:created xsi:type="dcterms:W3CDTF">1999-04-16T13:35:52Z</dcterms:created>
  <dcterms:modified xsi:type="dcterms:W3CDTF">2025-04-30T16:44:04Z</dcterms:modified>
</cp:coreProperties>
</file>